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drawings/drawing7.xml" ContentType="application/vnd.openxmlformats-officedocument.drawing+xml"/>
  <Override PartName="/xl/comments5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6.xml" ContentType="application/vnd.openxmlformats-officedocument.spreadsheetml.comments+xml"/>
  <Override PartName="/xl/drawings/drawing10.xml" ContentType="application/vnd.openxmlformats-officedocument.drawing+xml"/>
  <Override PartName="/xl/comments7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omments8.xml" ContentType="application/vnd.openxmlformats-officedocument.spreadsheetml.comments+xml"/>
  <Override PartName="/xl/drawings/drawing13.xml" ContentType="application/vnd.openxmlformats-officedocument.drawing+xml"/>
  <Override PartName="/xl/comments9.xml" ContentType="application/vnd.openxmlformats-officedocument.spreadsheetml.comments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omments10.xml" ContentType="application/vnd.openxmlformats-officedocument.spreadsheetml.comments+xml"/>
  <Override PartName="/xl/drawings/drawing16.xml" ContentType="application/vnd.openxmlformats-officedocument.drawing+xml"/>
  <Override PartName="/xl/comments11.xml" ContentType="application/vnd.openxmlformats-officedocument.spreadsheetml.comments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omments12.xml" ContentType="application/vnd.openxmlformats-officedocument.spreadsheetml.comments+xml"/>
  <Override PartName="/xl/drawings/drawing20.xml" ContentType="application/vnd.openxmlformats-officedocument.drawing+xml"/>
  <Override PartName="/xl/comments13.xml" ContentType="application/vnd.openxmlformats-officedocument.spreadsheetml.comment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omments14.xml" ContentType="application/vnd.openxmlformats-officedocument.spreadsheetml.comments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omments15.xml" ContentType="application/vnd.openxmlformats-officedocument.spreadsheetml.comments+xml"/>
  <Override PartName="/xl/drawings/drawing25.xml" ContentType="application/vnd.openxmlformats-officedocument.drawing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227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Z:\COLABORADORES\PRESTAÇÃO CONTAS LUIS\1 REDE VILA MARIA\2024\12 DEZEMBRO\"/>
    </mc:Choice>
  </mc:AlternateContent>
  <xr:revisionPtr revIDLastSave="0" documentId="13_ncr:1_{A358E4F8-5B48-4B5A-8C75-70E17881151F}" xr6:coauthVersionLast="47" xr6:coauthVersionMax="47" xr10:uidLastSave="{00000000-0000-0000-0000-000000000000}"/>
  <bookViews>
    <workbookView xWindow="-120" yWindow="-120" windowWidth="29040" windowHeight="15720" tabRatio="769" firstSheet="1" activeTab="1" xr2:uid="{00000000-000D-0000-FFFF-FFFF00000000}"/>
  </bookViews>
  <sheets>
    <sheet name="Qualidade" sheetId="27" state="hidden" r:id="rId1"/>
    <sheet name="Pque N Mundo I" sheetId="2" r:id="rId2"/>
    <sheet name="Pque N Mundo II" sheetId="3" r:id="rId3"/>
    <sheet name="AMA_UBS J Brasil" sheetId="4" r:id="rId4"/>
    <sheet name="UBS V Guilherme" sheetId="5" r:id="rId5"/>
    <sheet name="AMA_UBS V Medeiros" sheetId="6" r:id="rId6"/>
    <sheet name="UBS Izolina Mazzei" sheetId="7" r:id="rId7"/>
    <sheet name="UBS Jardim Japão" sheetId="8" r:id="rId8"/>
    <sheet name="UBS Vila Ede" sheetId="9" r:id="rId9"/>
    <sheet name="UBS Vila Leonor" sheetId="10" r:id="rId10"/>
    <sheet name="UBS Vila Sabrina" sheetId="11" r:id="rId11"/>
    <sheet name="UBS Carandiru" sheetId="12" r:id="rId12"/>
    <sheet name="UBS Vila Maria P Gnecco" sheetId="13" r:id="rId13"/>
    <sheet name="UBS Jardim Julieta" sheetId="14" r:id="rId14"/>
    <sheet name="EMAD na UBS JD JAPÃO" sheetId="25" r:id="rId15"/>
    <sheet name="URSI CARANDIRU" sheetId="45" r:id="rId16"/>
    <sheet name="PAI IZO" sheetId="44" r:id="rId17"/>
    <sheet name="PAI MED" sheetId="47" r:id="rId18"/>
    <sheet name="CEO II VG" sheetId="19" r:id="rId19"/>
    <sheet name="CER Carandiru" sheetId="30" r:id="rId20"/>
    <sheet name="APD no CER III Carandiru" sheetId="29" r:id="rId21"/>
    <sheet name="CAPS INF II VM-VG" sheetId="31" r:id="rId22"/>
    <sheet name="PSM + UPA" sheetId="21" r:id="rId23"/>
    <sheet name="HORA CERTA" sheetId="32" r:id="rId24"/>
    <sheet name="SADT" sheetId="46" r:id="rId25"/>
    <sheet name="PRODUÇÃO Geral" sheetId="33" r:id="rId26"/>
    <sheet name="AMA JD BRASIL" sheetId="22" state="hidden" r:id="rId27"/>
    <sheet name="AMA VL QUILHERME" sheetId="23" state="hidden" r:id="rId28"/>
    <sheet name="AMA VL MEDEIROS" sheetId="24" state="hidden" r:id="rId29"/>
    <sheet name="PRODUÇÃO Unidades" sheetId="43" state="hidden" r:id="rId30"/>
    <sheet name="Produção Total CBO UBS" sheetId="42" state="hidden" r:id="rId31"/>
    <sheet name="PRODUÇÃO ODONTO" sheetId="37" state="hidden" r:id="rId32"/>
    <sheet name="PRODUÇÃO LINHA SERV" sheetId="36" state="hidden" r:id="rId33"/>
    <sheet name="EQUIPE MINIMA UND" sheetId="34" state="hidden" r:id="rId34"/>
    <sheet name="Eq Minima Unds Horas" sheetId="38" state="hidden" r:id="rId35"/>
    <sheet name="Eq Min. Hrs Medicas" sheetId="39" state="hidden" r:id="rId36"/>
    <sheet name="Eq Min Hrs Odonto" sheetId="40" state="hidden" r:id="rId37"/>
    <sheet name="Eq Min Hrs Enfermagem" sheetId="41" state="hidden" r:id="rId38"/>
  </sheets>
  <definedNames>
    <definedName name="_xlnm.Print_Area" localSheetId="25">'PRODUÇÃO Geral'!$A$1:$Q$529</definedName>
    <definedName name="_xlnm.Print_Area" localSheetId="6">'UBS Izolina Mazzei'!$A$1:$Q$37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119" i="33" l="1"/>
  <c r="C119" i="33"/>
  <c r="D119" i="33"/>
  <c r="E119" i="33"/>
  <c r="F119" i="33"/>
  <c r="G119" i="33"/>
  <c r="H119" i="33"/>
  <c r="I119" i="33"/>
  <c r="J119" i="33"/>
  <c r="K119" i="33"/>
  <c r="L119" i="33"/>
  <c r="M119" i="33"/>
  <c r="N119" i="33"/>
  <c r="O119" i="33"/>
  <c r="P119" i="33"/>
  <c r="Q119" i="33"/>
  <c r="B120" i="33"/>
  <c r="C120" i="33"/>
  <c r="D120" i="33"/>
  <c r="E120" i="33"/>
  <c r="F120" i="33"/>
  <c r="G120" i="33"/>
  <c r="H120" i="33"/>
  <c r="I120" i="33"/>
  <c r="J120" i="33"/>
  <c r="K120" i="33"/>
  <c r="L120" i="33"/>
  <c r="M120" i="33"/>
  <c r="N120" i="33"/>
  <c r="O120" i="33"/>
  <c r="P120" i="33"/>
  <c r="Q120" i="33"/>
  <c r="B121" i="33"/>
  <c r="C121" i="33"/>
  <c r="D121" i="33"/>
  <c r="E121" i="33"/>
  <c r="F121" i="33"/>
  <c r="G121" i="33"/>
  <c r="H121" i="33"/>
  <c r="I121" i="33"/>
  <c r="J121" i="33"/>
  <c r="K121" i="33"/>
  <c r="L121" i="33"/>
  <c r="M121" i="33"/>
  <c r="N121" i="33"/>
  <c r="O121" i="33"/>
  <c r="P121" i="33"/>
  <c r="Q121" i="33"/>
  <c r="C122" i="33"/>
  <c r="D122" i="33"/>
  <c r="E122" i="33"/>
  <c r="C123" i="33"/>
  <c r="D123" i="33"/>
  <c r="E123" i="33"/>
  <c r="C124" i="33"/>
  <c r="D124" i="33"/>
  <c r="E124" i="33"/>
  <c r="C125" i="33"/>
  <c r="D125" i="33"/>
  <c r="E125" i="33"/>
  <c r="C126" i="33"/>
  <c r="D126" i="33"/>
  <c r="E126" i="33"/>
  <c r="C127" i="33"/>
  <c r="D127" i="33"/>
  <c r="E127" i="33"/>
  <c r="C128" i="33"/>
  <c r="D128" i="33"/>
  <c r="E128" i="33"/>
  <c r="C129" i="33"/>
  <c r="D129" i="33"/>
  <c r="E129" i="33"/>
  <c r="C130" i="33"/>
  <c r="D130" i="33"/>
  <c r="E130" i="33"/>
  <c r="N26" i="32"/>
  <c r="N16" i="46"/>
  <c r="N28" i="46"/>
  <c r="N53" i="32" l="1"/>
  <c r="O13" i="6"/>
  <c r="B46" i="4"/>
  <c r="Q33" i="5"/>
  <c r="P33" i="5"/>
  <c r="Q9" i="5"/>
  <c r="P9" i="5"/>
  <c r="O33" i="5"/>
  <c r="N33" i="5"/>
  <c r="L33" i="5"/>
  <c r="M33" i="5"/>
  <c r="H33" i="5"/>
  <c r="E33" i="5"/>
  <c r="F33" i="5"/>
  <c r="G33" i="5"/>
  <c r="I33" i="5"/>
  <c r="J33" i="5"/>
  <c r="K33" i="5"/>
  <c r="D33" i="5"/>
  <c r="C33" i="5"/>
  <c r="B33" i="5"/>
  <c r="O9" i="5" l="1"/>
  <c r="P11" i="5"/>
  <c r="O11" i="5"/>
  <c r="Q11" i="5" s="1"/>
  <c r="P10" i="5"/>
  <c r="O10" i="5"/>
  <c r="Q10" i="5" s="1"/>
  <c r="M12" i="32" l="1"/>
  <c r="P9" i="8" l="1"/>
  <c r="M53" i="32" l="1"/>
  <c r="A432" i="33"/>
  <c r="B432" i="33"/>
  <c r="C432" i="33"/>
  <c r="D432" i="33"/>
  <c r="E432" i="33"/>
  <c r="F432" i="33"/>
  <c r="G432" i="33"/>
  <c r="H432" i="33"/>
  <c r="I432" i="33"/>
  <c r="J432" i="33"/>
  <c r="K432" i="33"/>
  <c r="L432" i="33"/>
  <c r="M432" i="33"/>
  <c r="N432" i="33"/>
  <c r="A433" i="33"/>
  <c r="B433" i="33"/>
  <c r="C433" i="33"/>
  <c r="D433" i="33"/>
  <c r="E433" i="33"/>
  <c r="F433" i="33"/>
  <c r="G433" i="33"/>
  <c r="H433" i="33"/>
  <c r="I433" i="33"/>
  <c r="J433" i="33"/>
  <c r="K433" i="33"/>
  <c r="L433" i="33"/>
  <c r="M433" i="33"/>
  <c r="N433" i="33"/>
  <c r="A434" i="33"/>
  <c r="B434" i="33"/>
  <c r="C434" i="33"/>
  <c r="D434" i="33"/>
  <c r="E434" i="33"/>
  <c r="F434" i="33"/>
  <c r="G434" i="33"/>
  <c r="H434" i="33"/>
  <c r="I434" i="33"/>
  <c r="J434" i="33"/>
  <c r="K434" i="33"/>
  <c r="L434" i="33"/>
  <c r="M434" i="33"/>
  <c r="N434" i="33"/>
  <c r="O13" i="30"/>
  <c r="P13" i="30"/>
  <c r="P432" i="33" s="1"/>
  <c r="O14" i="30"/>
  <c r="O433" i="33" s="1"/>
  <c r="P14" i="30"/>
  <c r="P433" i="33" s="1"/>
  <c r="O15" i="30"/>
  <c r="Q15" i="30" s="1"/>
  <c r="Q434" i="33" s="1"/>
  <c r="P15" i="30"/>
  <c r="P434" i="33" s="1"/>
  <c r="L12" i="32"/>
  <c r="Q13" i="30" l="1"/>
  <c r="Q432" i="33" s="1"/>
  <c r="O434" i="33"/>
  <c r="Q14" i="30"/>
  <c r="Q433" i="33" s="1"/>
  <c r="O432" i="33"/>
  <c r="O13" i="12"/>
  <c r="O9" i="6"/>
  <c r="O23" i="6"/>
  <c r="O23" i="9"/>
  <c r="A487" i="33"/>
  <c r="B487" i="33"/>
  <c r="C487" i="33"/>
  <c r="D487" i="33"/>
  <c r="E487" i="33"/>
  <c r="F487" i="33"/>
  <c r="G487" i="33"/>
  <c r="H487" i="33"/>
  <c r="I487" i="33"/>
  <c r="J487" i="33"/>
  <c r="K487" i="33"/>
  <c r="L487" i="33"/>
  <c r="M487" i="33"/>
  <c r="N487" i="33"/>
  <c r="O487" i="33"/>
  <c r="A488" i="33"/>
  <c r="B488" i="33"/>
  <c r="C488" i="33"/>
  <c r="D488" i="33"/>
  <c r="E488" i="33"/>
  <c r="F488" i="33"/>
  <c r="G488" i="33"/>
  <c r="H488" i="33"/>
  <c r="I488" i="33"/>
  <c r="J488" i="33"/>
  <c r="K488" i="33"/>
  <c r="L488" i="33"/>
  <c r="M488" i="33"/>
  <c r="N488" i="33"/>
  <c r="P24" i="32"/>
  <c r="P487" i="33" s="1"/>
  <c r="Q24" i="32"/>
  <c r="Q487" i="33" s="1"/>
  <c r="A174" i="33"/>
  <c r="B174" i="33"/>
  <c r="C174" i="33"/>
  <c r="D174" i="33"/>
  <c r="E174" i="33"/>
  <c r="F174" i="33"/>
  <c r="G174" i="33"/>
  <c r="H174" i="33"/>
  <c r="I174" i="33"/>
  <c r="J174" i="33"/>
  <c r="K174" i="33"/>
  <c r="L174" i="33"/>
  <c r="M174" i="33"/>
  <c r="N174" i="33"/>
  <c r="A175" i="33"/>
  <c r="B175" i="33"/>
  <c r="C175" i="33"/>
  <c r="D175" i="33"/>
  <c r="E175" i="33"/>
  <c r="F175" i="33"/>
  <c r="G175" i="33"/>
  <c r="H175" i="33"/>
  <c r="I175" i="33"/>
  <c r="J175" i="33"/>
  <c r="K175" i="33"/>
  <c r="O9" i="47"/>
  <c r="O174" i="33" s="1"/>
  <c r="K53" i="32" l="1"/>
  <c r="K12" i="32"/>
  <c r="O22" i="9"/>
  <c r="O14" i="10"/>
  <c r="O13" i="10"/>
  <c r="O12" i="10"/>
  <c r="B12" i="10"/>
  <c r="O22" i="11"/>
  <c r="O21" i="11"/>
  <c r="O25" i="30"/>
  <c r="A506" i="33"/>
  <c r="B506" i="33"/>
  <c r="C506" i="33"/>
  <c r="D506" i="33"/>
  <c r="E506" i="33"/>
  <c r="F506" i="33"/>
  <c r="G506" i="33"/>
  <c r="H506" i="33"/>
  <c r="I506" i="33"/>
  <c r="J506" i="33"/>
  <c r="K506" i="33"/>
  <c r="L506" i="33"/>
  <c r="M506" i="33"/>
  <c r="N506" i="33"/>
  <c r="C16" i="46"/>
  <c r="O14" i="46"/>
  <c r="O13" i="46"/>
  <c r="O12" i="46"/>
  <c r="O11" i="46"/>
  <c r="O10" i="46"/>
  <c r="O9" i="46"/>
  <c r="O51" i="32"/>
  <c r="O50" i="32"/>
  <c r="O52" i="32"/>
  <c r="B53" i="32"/>
  <c r="P52" i="32"/>
  <c r="P506" i="33" s="1"/>
  <c r="O36" i="32"/>
  <c r="O35" i="32"/>
  <c r="O32" i="32"/>
  <c r="O31" i="32"/>
  <c r="O30" i="32"/>
  <c r="O25" i="32"/>
  <c r="O488" i="33" s="1"/>
  <c r="O23" i="32"/>
  <c r="O12" i="32"/>
  <c r="N10" i="47"/>
  <c r="N175" i="33" s="1"/>
  <c r="M10" i="47"/>
  <c r="M175" i="33" s="1"/>
  <c r="L10" i="47"/>
  <c r="L175" i="33" s="1"/>
  <c r="K10" i="47"/>
  <c r="J10" i="47"/>
  <c r="I10" i="47"/>
  <c r="H10" i="47"/>
  <c r="G10" i="47"/>
  <c r="F10" i="47"/>
  <c r="E10" i="47"/>
  <c r="D10" i="47"/>
  <c r="C10" i="47"/>
  <c r="B10" i="47"/>
  <c r="P9" i="47"/>
  <c r="O10" i="47"/>
  <c r="O16" i="30"/>
  <c r="P10" i="47" l="1"/>
  <c r="P175" i="33" s="1"/>
  <c r="P174" i="33"/>
  <c r="Q10" i="47"/>
  <c r="Q175" i="33" s="1"/>
  <c r="O175" i="33"/>
  <c r="Q52" i="32"/>
  <c r="Q506" i="33" s="1"/>
  <c r="O506" i="33"/>
  <c r="Q9" i="47"/>
  <c r="Q174" i="33" s="1"/>
  <c r="G33" i="33" l="1"/>
  <c r="F33" i="33"/>
  <c r="E33" i="33"/>
  <c r="D33" i="33"/>
  <c r="C33" i="33"/>
  <c r="B33" i="33"/>
  <c r="A33" i="33"/>
  <c r="N32" i="33"/>
  <c r="M32" i="33"/>
  <c r="L32" i="33"/>
  <c r="K32" i="33"/>
  <c r="J32" i="33"/>
  <c r="I32" i="33"/>
  <c r="H32" i="33"/>
  <c r="G32" i="33"/>
  <c r="F32" i="33"/>
  <c r="E32" i="33"/>
  <c r="D32" i="33"/>
  <c r="C32" i="33"/>
  <c r="B32" i="33"/>
  <c r="A32" i="33"/>
  <c r="N31" i="33"/>
  <c r="M31" i="33"/>
  <c r="L31" i="33"/>
  <c r="K31" i="33"/>
  <c r="J31" i="33"/>
  <c r="I31" i="33"/>
  <c r="H31" i="33"/>
  <c r="G31" i="33"/>
  <c r="F31" i="33"/>
  <c r="E31" i="33"/>
  <c r="D31" i="33"/>
  <c r="C31" i="33"/>
  <c r="B31" i="33"/>
  <c r="A31" i="33"/>
  <c r="N30" i="33"/>
  <c r="M30" i="33"/>
  <c r="L30" i="33"/>
  <c r="K30" i="33"/>
  <c r="J30" i="33"/>
  <c r="I30" i="33"/>
  <c r="H30" i="33"/>
  <c r="G30" i="33"/>
  <c r="F30" i="33"/>
  <c r="E30" i="33"/>
  <c r="D30" i="33"/>
  <c r="C30" i="33"/>
  <c r="B30" i="33"/>
  <c r="A30" i="33"/>
  <c r="N29" i="33"/>
  <c r="M29" i="33"/>
  <c r="L29" i="33"/>
  <c r="K29" i="33"/>
  <c r="J29" i="33"/>
  <c r="I29" i="33"/>
  <c r="H29" i="33"/>
  <c r="G29" i="33"/>
  <c r="F29" i="33"/>
  <c r="E29" i="33"/>
  <c r="D29" i="33"/>
  <c r="C29" i="33"/>
  <c r="B29" i="33"/>
  <c r="A29" i="33"/>
  <c r="N28" i="33"/>
  <c r="M28" i="33"/>
  <c r="L28" i="33"/>
  <c r="K28" i="33"/>
  <c r="J28" i="33"/>
  <c r="I28" i="33"/>
  <c r="H28" i="33"/>
  <c r="G28" i="33"/>
  <c r="F28" i="33"/>
  <c r="E28" i="33"/>
  <c r="D28" i="33"/>
  <c r="C28" i="33"/>
  <c r="B28" i="33"/>
  <c r="A28" i="33"/>
  <c r="N27" i="33"/>
  <c r="M27" i="33"/>
  <c r="L27" i="33"/>
  <c r="K27" i="33"/>
  <c r="J27" i="33"/>
  <c r="I27" i="33"/>
  <c r="H27" i="33"/>
  <c r="G27" i="33"/>
  <c r="F27" i="33"/>
  <c r="E27" i="33"/>
  <c r="D27" i="33"/>
  <c r="C27" i="33"/>
  <c r="B27" i="33"/>
  <c r="A27" i="33"/>
  <c r="N26" i="33"/>
  <c r="M26" i="33"/>
  <c r="L26" i="33"/>
  <c r="K26" i="33"/>
  <c r="J26" i="33"/>
  <c r="I26" i="33"/>
  <c r="H26" i="33"/>
  <c r="G26" i="33"/>
  <c r="F26" i="33"/>
  <c r="E26" i="33"/>
  <c r="D26" i="33"/>
  <c r="C26" i="33"/>
  <c r="B26" i="33"/>
  <c r="A26" i="33"/>
  <c r="N25" i="33"/>
  <c r="M25" i="33"/>
  <c r="L25" i="33"/>
  <c r="K25" i="33"/>
  <c r="J25" i="33"/>
  <c r="I25" i="33"/>
  <c r="H25" i="33"/>
  <c r="G25" i="33"/>
  <c r="F25" i="33"/>
  <c r="E25" i="33"/>
  <c r="D25" i="33"/>
  <c r="C25" i="33"/>
  <c r="B25" i="33"/>
  <c r="A25" i="33"/>
  <c r="N24" i="33"/>
  <c r="M24" i="33"/>
  <c r="L24" i="33"/>
  <c r="K24" i="33"/>
  <c r="J24" i="33"/>
  <c r="I24" i="33"/>
  <c r="H24" i="33"/>
  <c r="G24" i="33"/>
  <c r="F24" i="33"/>
  <c r="E24" i="33"/>
  <c r="D24" i="33"/>
  <c r="C24" i="33"/>
  <c r="B24" i="33"/>
  <c r="A24" i="33"/>
  <c r="N23" i="33"/>
  <c r="M23" i="33"/>
  <c r="L23" i="33"/>
  <c r="K23" i="33"/>
  <c r="J23" i="33"/>
  <c r="I23" i="33"/>
  <c r="H23" i="33"/>
  <c r="G23" i="33"/>
  <c r="F23" i="33"/>
  <c r="E23" i="33"/>
  <c r="D23" i="33"/>
  <c r="C23" i="33"/>
  <c r="B23" i="33"/>
  <c r="A23" i="33"/>
  <c r="N22" i="33"/>
  <c r="M22" i="33"/>
  <c r="L22" i="33"/>
  <c r="K22" i="33"/>
  <c r="J22" i="33"/>
  <c r="I22" i="33"/>
  <c r="H22" i="33"/>
  <c r="G22" i="33"/>
  <c r="F22" i="33"/>
  <c r="E22" i="33"/>
  <c r="D22" i="33"/>
  <c r="C22" i="33"/>
  <c r="B22" i="33"/>
  <c r="A22" i="33"/>
  <c r="N21" i="33"/>
  <c r="M21" i="33"/>
  <c r="L21" i="33"/>
  <c r="K21" i="33"/>
  <c r="J21" i="33"/>
  <c r="I21" i="33"/>
  <c r="H21" i="33"/>
  <c r="G21" i="33"/>
  <c r="F21" i="33"/>
  <c r="E21" i="33"/>
  <c r="D21" i="33"/>
  <c r="C21" i="33"/>
  <c r="B21" i="33"/>
  <c r="A21" i="33"/>
  <c r="N20" i="33"/>
  <c r="M20" i="33"/>
  <c r="L20" i="33"/>
  <c r="K20" i="33"/>
  <c r="J20" i="33"/>
  <c r="I20" i="33"/>
  <c r="H20" i="33"/>
  <c r="G20" i="33"/>
  <c r="F20" i="33"/>
  <c r="E20" i="33"/>
  <c r="D20" i="33"/>
  <c r="C20" i="33"/>
  <c r="B20" i="33"/>
  <c r="A20" i="33"/>
  <c r="N19" i="33"/>
  <c r="M19" i="33"/>
  <c r="L19" i="33"/>
  <c r="K19" i="33"/>
  <c r="J19" i="33"/>
  <c r="I19" i="33"/>
  <c r="H19" i="33"/>
  <c r="G19" i="33"/>
  <c r="F19" i="33"/>
  <c r="E19" i="33"/>
  <c r="D19" i="33"/>
  <c r="C19" i="33"/>
  <c r="B19" i="33"/>
  <c r="A19" i="33"/>
  <c r="N18" i="33"/>
  <c r="M18" i="33"/>
  <c r="L18" i="33"/>
  <c r="K18" i="33"/>
  <c r="J18" i="33"/>
  <c r="I18" i="33"/>
  <c r="H18" i="33"/>
  <c r="G18" i="33"/>
  <c r="F18" i="33"/>
  <c r="E18" i="33"/>
  <c r="D18" i="33"/>
  <c r="C18" i="33"/>
  <c r="B18" i="33"/>
  <c r="A18" i="33"/>
  <c r="N17" i="33"/>
  <c r="M17" i="33"/>
  <c r="L17" i="33"/>
  <c r="K17" i="33"/>
  <c r="J17" i="33"/>
  <c r="I17" i="33"/>
  <c r="H17" i="33"/>
  <c r="G17" i="33"/>
  <c r="F17" i="33"/>
  <c r="E17" i="33"/>
  <c r="D17" i="33"/>
  <c r="C17" i="33"/>
  <c r="B17" i="33"/>
  <c r="A17" i="33"/>
  <c r="N16" i="33"/>
  <c r="M16" i="33"/>
  <c r="L16" i="33"/>
  <c r="K16" i="33"/>
  <c r="J16" i="33"/>
  <c r="I16" i="33"/>
  <c r="H16" i="33"/>
  <c r="G16" i="33"/>
  <c r="F16" i="33"/>
  <c r="E16" i="33"/>
  <c r="D16" i="33"/>
  <c r="C16" i="33"/>
  <c r="B16" i="33"/>
  <c r="A16" i="33"/>
  <c r="N15" i="33"/>
  <c r="M15" i="33"/>
  <c r="L15" i="33"/>
  <c r="K15" i="33"/>
  <c r="J15" i="33"/>
  <c r="I15" i="33"/>
  <c r="H15" i="33"/>
  <c r="G15" i="33"/>
  <c r="F15" i="33"/>
  <c r="E15" i="33"/>
  <c r="D15" i="33"/>
  <c r="C15" i="33"/>
  <c r="B15" i="33"/>
  <c r="A15" i="33"/>
  <c r="N14" i="33"/>
  <c r="M14" i="33"/>
  <c r="L14" i="33"/>
  <c r="K14" i="33"/>
  <c r="J14" i="33"/>
  <c r="I14" i="33"/>
  <c r="H14" i="33"/>
  <c r="G14" i="33"/>
  <c r="F14" i="33"/>
  <c r="E14" i="33"/>
  <c r="D14" i="33"/>
  <c r="C14" i="33"/>
  <c r="B14" i="33"/>
  <c r="A14" i="33"/>
  <c r="N13" i="33"/>
  <c r="M13" i="33"/>
  <c r="L13" i="33"/>
  <c r="K13" i="33"/>
  <c r="J13" i="33"/>
  <c r="I13" i="33"/>
  <c r="H13" i="33"/>
  <c r="G13" i="33"/>
  <c r="F13" i="33"/>
  <c r="E13" i="33"/>
  <c r="D13" i="33"/>
  <c r="C13" i="33"/>
  <c r="B13" i="33"/>
  <c r="A13" i="33"/>
  <c r="N12" i="33"/>
  <c r="M12" i="33"/>
  <c r="L12" i="33"/>
  <c r="K12" i="33"/>
  <c r="J12" i="33"/>
  <c r="I12" i="33"/>
  <c r="H12" i="33"/>
  <c r="G12" i="33"/>
  <c r="F12" i="33"/>
  <c r="E12" i="33"/>
  <c r="D12" i="33"/>
  <c r="C12" i="33"/>
  <c r="B12" i="33"/>
  <c r="A12" i="33"/>
  <c r="N11" i="33"/>
  <c r="M11" i="33"/>
  <c r="L11" i="33"/>
  <c r="K11" i="33"/>
  <c r="J11" i="33"/>
  <c r="I11" i="33"/>
  <c r="H11" i="33"/>
  <c r="G11" i="33"/>
  <c r="F11" i="33"/>
  <c r="E11" i="33"/>
  <c r="D11" i="33"/>
  <c r="C11" i="33"/>
  <c r="B11" i="33"/>
  <c r="A11" i="33"/>
  <c r="N10" i="33"/>
  <c r="M10" i="33"/>
  <c r="L10" i="33"/>
  <c r="K10" i="33"/>
  <c r="J10" i="33"/>
  <c r="I10" i="33"/>
  <c r="H10" i="33"/>
  <c r="G10" i="33"/>
  <c r="F10" i="33"/>
  <c r="E10" i="33"/>
  <c r="D10" i="33"/>
  <c r="C10" i="33"/>
  <c r="B10" i="33"/>
  <c r="A10" i="33"/>
  <c r="N9" i="33"/>
  <c r="M9" i="33"/>
  <c r="L9" i="33"/>
  <c r="K9" i="33"/>
  <c r="J9" i="33"/>
  <c r="I9" i="33"/>
  <c r="H9" i="33"/>
  <c r="G9" i="33"/>
  <c r="F9" i="33"/>
  <c r="E9" i="33"/>
  <c r="D9" i="33"/>
  <c r="C9" i="33"/>
  <c r="B9" i="33"/>
  <c r="A9" i="33"/>
  <c r="N8" i="33"/>
  <c r="M8" i="33"/>
  <c r="L8" i="33"/>
  <c r="K8" i="33"/>
  <c r="J8" i="33"/>
  <c r="I8" i="33"/>
  <c r="H8" i="33"/>
  <c r="G8" i="33"/>
  <c r="F8" i="33"/>
  <c r="E8" i="33"/>
  <c r="D8" i="33"/>
  <c r="C8" i="33"/>
  <c r="B8" i="33"/>
  <c r="A8" i="33"/>
  <c r="N7" i="33"/>
  <c r="M7" i="33"/>
  <c r="L7" i="33"/>
  <c r="K7" i="33"/>
  <c r="J7" i="33"/>
  <c r="I7" i="33"/>
  <c r="H7" i="33"/>
  <c r="G7" i="33"/>
  <c r="F7" i="33"/>
  <c r="E7" i="33"/>
  <c r="D7" i="33"/>
  <c r="C7" i="33"/>
  <c r="B7" i="33"/>
  <c r="A7" i="33"/>
  <c r="A6" i="33"/>
  <c r="B6" i="33"/>
  <c r="C6" i="33"/>
  <c r="D6" i="33"/>
  <c r="E6" i="33"/>
  <c r="F6" i="33"/>
  <c r="G6" i="33"/>
  <c r="H6" i="33"/>
  <c r="I6" i="33"/>
  <c r="J6" i="33"/>
  <c r="K6" i="33"/>
  <c r="L6" i="33"/>
  <c r="M6" i="33"/>
  <c r="N6" i="33"/>
  <c r="O20" i="2"/>
  <c r="O17" i="33" s="1"/>
  <c r="O19" i="2"/>
  <c r="O16" i="33" s="1"/>
  <c r="P19" i="2"/>
  <c r="P16" i="33" s="1"/>
  <c r="P18" i="2"/>
  <c r="P15" i="33" s="1"/>
  <c r="P17" i="2"/>
  <c r="P14" i="33" s="1"/>
  <c r="O18" i="2"/>
  <c r="O15" i="33" s="1"/>
  <c r="O17" i="2"/>
  <c r="O14" i="33" s="1"/>
  <c r="O14" i="2"/>
  <c r="O11" i="33" s="1"/>
  <c r="O13" i="2"/>
  <c r="O10" i="33" s="1"/>
  <c r="O11" i="2"/>
  <c r="O8" i="33" s="1"/>
  <c r="O34" i="2"/>
  <c r="O31" i="33" s="1"/>
  <c r="O35" i="2"/>
  <c r="O32" i="33" s="1"/>
  <c r="O22" i="2"/>
  <c r="O19" i="33" s="1"/>
  <c r="O21" i="2"/>
  <c r="O18" i="33" s="1"/>
  <c r="O16" i="2"/>
  <c r="O13" i="33" s="1"/>
  <c r="O15" i="2"/>
  <c r="O12" i="33" s="1"/>
  <c r="O12" i="2"/>
  <c r="O9" i="33" s="1"/>
  <c r="O9" i="2"/>
  <c r="O6" i="33" s="1"/>
  <c r="P11" i="2"/>
  <c r="P8" i="33" s="1"/>
  <c r="P20" i="6"/>
  <c r="P17" i="6"/>
  <c r="O21" i="5"/>
  <c r="O20" i="5"/>
  <c r="P19" i="5"/>
  <c r="O21" i="3"/>
  <c r="O18" i="3"/>
  <c r="O17" i="3"/>
  <c r="O10" i="2"/>
  <c r="O7" i="33" s="1"/>
  <c r="P43" i="32"/>
  <c r="A186" i="33"/>
  <c r="B186" i="33"/>
  <c r="C186" i="33"/>
  <c r="D186" i="33"/>
  <c r="E186" i="33"/>
  <c r="F186" i="33"/>
  <c r="G186" i="33"/>
  <c r="H186" i="33"/>
  <c r="I186" i="33"/>
  <c r="J186" i="33"/>
  <c r="K186" i="33"/>
  <c r="L186" i="33"/>
  <c r="M186" i="33"/>
  <c r="N186" i="33"/>
  <c r="A187" i="33"/>
  <c r="B187" i="33"/>
  <c r="C187" i="33"/>
  <c r="D187" i="33"/>
  <c r="E187" i="33"/>
  <c r="F187" i="33"/>
  <c r="G187" i="33"/>
  <c r="H187" i="33"/>
  <c r="I187" i="33"/>
  <c r="J187" i="33"/>
  <c r="K187" i="33"/>
  <c r="L187" i="33"/>
  <c r="M187" i="33"/>
  <c r="N187" i="33"/>
  <c r="O14" i="25"/>
  <c r="P16" i="7"/>
  <c r="P186" i="33" s="1"/>
  <c r="O16" i="7"/>
  <c r="O16" i="6"/>
  <c r="Q16" i="7" l="1"/>
  <c r="Q186" i="33" s="1"/>
  <c r="O186" i="33"/>
  <c r="O29" i="4" l="1"/>
  <c r="B29" i="4"/>
  <c r="B98" i="33" s="1"/>
  <c r="D32" i="6"/>
  <c r="B38" i="3"/>
  <c r="A522" i="33"/>
  <c r="B522" i="33"/>
  <c r="C522" i="33"/>
  <c r="D522" i="33"/>
  <c r="E522" i="33"/>
  <c r="F522" i="33"/>
  <c r="G522" i="33"/>
  <c r="H522" i="33"/>
  <c r="I522" i="33"/>
  <c r="J522" i="33"/>
  <c r="K522" i="33"/>
  <c r="L522" i="33"/>
  <c r="M522" i="33"/>
  <c r="N522" i="33"/>
  <c r="O522" i="33"/>
  <c r="A523" i="33"/>
  <c r="B523" i="33"/>
  <c r="C523" i="33"/>
  <c r="D523" i="33"/>
  <c r="E523" i="33"/>
  <c r="F523" i="33"/>
  <c r="G523" i="33"/>
  <c r="H523" i="33"/>
  <c r="I523" i="33"/>
  <c r="J523" i="33"/>
  <c r="K523" i="33"/>
  <c r="L523" i="33"/>
  <c r="M523" i="33"/>
  <c r="N523" i="33"/>
  <c r="A524" i="33"/>
  <c r="B524" i="33"/>
  <c r="C524" i="33"/>
  <c r="D524" i="33"/>
  <c r="E524" i="33"/>
  <c r="F524" i="33"/>
  <c r="G524" i="33"/>
  <c r="H524" i="33"/>
  <c r="I524" i="33"/>
  <c r="J524" i="33"/>
  <c r="K524" i="33"/>
  <c r="L524" i="33"/>
  <c r="M524" i="33"/>
  <c r="N524" i="33"/>
  <c r="A525" i="33"/>
  <c r="B525" i="33"/>
  <c r="C525" i="33"/>
  <c r="D525" i="33"/>
  <c r="E525" i="33"/>
  <c r="F525" i="33"/>
  <c r="G525" i="33"/>
  <c r="H525" i="33"/>
  <c r="I525" i="33"/>
  <c r="J525" i="33"/>
  <c r="K525" i="33"/>
  <c r="L525" i="33"/>
  <c r="M525" i="33"/>
  <c r="N525" i="33"/>
  <c r="A526" i="33"/>
  <c r="B526" i="33"/>
  <c r="C526" i="33"/>
  <c r="D526" i="33"/>
  <c r="E526" i="33"/>
  <c r="F526" i="33"/>
  <c r="G526" i="33"/>
  <c r="H526" i="33"/>
  <c r="I526" i="33"/>
  <c r="J526" i="33"/>
  <c r="K526" i="33"/>
  <c r="L526" i="33"/>
  <c r="M526" i="33"/>
  <c r="N526" i="33"/>
  <c r="A527" i="33"/>
  <c r="B527" i="33"/>
  <c r="C527" i="33"/>
  <c r="D527" i="33"/>
  <c r="E527" i="33"/>
  <c r="F527" i="33"/>
  <c r="G527" i="33"/>
  <c r="H527" i="33"/>
  <c r="I527" i="33"/>
  <c r="J527" i="33"/>
  <c r="K527" i="33"/>
  <c r="L527" i="33"/>
  <c r="M527" i="33"/>
  <c r="N527" i="33"/>
  <c r="A528" i="33"/>
  <c r="B528" i="33"/>
  <c r="C528" i="33"/>
  <c r="D528" i="33"/>
  <c r="E528" i="33"/>
  <c r="F528" i="33"/>
  <c r="G528" i="33"/>
  <c r="H528" i="33"/>
  <c r="I528" i="33"/>
  <c r="J528" i="33"/>
  <c r="K528" i="33"/>
  <c r="L528" i="33"/>
  <c r="M528" i="33"/>
  <c r="N528" i="33"/>
  <c r="A529" i="33"/>
  <c r="A472" i="33"/>
  <c r="B472" i="33"/>
  <c r="C472" i="33"/>
  <c r="D472" i="33"/>
  <c r="E472" i="33"/>
  <c r="F472" i="33"/>
  <c r="G472" i="33"/>
  <c r="H472" i="33"/>
  <c r="I472" i="33"/>
  <c r="J472" i="33"/>
  <c r="K472" i="33"/>
  <c r="L472" i="33"/>
  <c r="M472" i="33"/>
  <c r="N472" i="33"/>
  <c r="A473" i="33"/>
  <c r="B473" i="33"/>
  <c r="C473" i="33"/>
  <c r="D473" i="33"/>
  <c r="E473" i="33"/>
  <c r="F473" i="33"/>
  <c r="G473" i="33"/>
  <c r="H473" i="33"/>
  <c r="I473" i="33"/>
  <c r="J473" i="33"/>
  <c r="K473" i="33"/>
  <c r="L473" i="33"/>
  <c r="M473" i="33"/>
  <c r="N473" i="33"/>
  <c r="A474" i="33"/>
  <c r="B474" i="33"/>
  <c r="C474" i="33"/>
  <c r="D474" i="33"/>
  <c r="E474" i="33"/>
  <c r="F474" i="33"/>
  <c r="G474" i="33"/>
  <c r="H474" i="33"/>
  <c r="I474" i="33"/>
  <c r="J474" i="33"/>
  <c r="K474" i="33"/>
  <c r="L474" i="33"/>
  <c r="M474" i="33"/>
  <c r="N474" i="33"/>
  <c r="A475" i="33"/>
  <c r="B475" i="33"/>
  <c r="C475" i="33"/>
  <c r="D475" i="33"/>
  <c r="E475" i="33"/>
  <c r="F475" i="33"/>
  <c r="G475" i="33"/>
  <c r="H475" i="33"/>
  <c r="I475" i="33"/>
  <c r="J475" i="33"/>
  <c r="K475" i="33"/>
  <c r="L475" i="33"/>
  <c r="M475" i="33"/>
  <c r="N475" i="33"/>
  <c r="A476" i="33"/>
  <c r="B476" i="33"/>
  <c r="C476" i="33"/>
  <c r="D476" i="33"/>
  <c r="E476" i="33"/>
  <c r="F476" i="33"/>
  <c r="G476" i="33"/>
  <c r="H476" i="33"/>
  <c r="I476" i="33"/>
  <c r="J476" i="33"/>
  <c r="K476" i="33"/>
  <c r="L476" i="33"/>
  <c r="M476" i="33"/>
  <c r="N476" i="33"/>
  <c r="A477" i="33"/>
  <c r="B477" i="33"/>
  <c r="C477" i="33"/>
  <c r="D477" i="33"/>
  <c r="E477" i="33"/>
  <c r="F477" i="33"/>
  <c r="G477" i="33"/>
  <c r="H477" i="33"/>
  <c r="I477" i="33"/>
  <c r="J477" i="33"/>
  <c r="K477" i="33"/>
  <c r="L477" i="33"/>
  <c r="M477" i="33"/>
  <c r="N477" i="33"/>
  <c r="A478" i="33"/>
  <c r="B478" i="33"/>
  <c r="C478" i="33"/>
  <c r="D478" i="33"/>
  <c r="E478" i="33"/>
  <c r="F478" i="33"/>
  <c r="G478" i="33"/>
  <c r="H478" i="33"/>
  <c r="I478" i="33"/>
  <c r="J478" i="33"/>
  <c r="K478" i="33"/>
  <c r="L478" i="33"/>
  <c r="M478" i="33"/>
  <c r="N478" i="33"/>
  <c r="A479" i="33"/>
  <c r="B479" i="33"/>
  <c r="C479" i="33"/>
  <c r="D479" i="33"/>
  <c r="E479" i="33"/>
  <c r="F479" i="33"/>
  <c r="G479" i="33"/>
  <c r="H479" i="33"/>
  <c r="I479" i="33"/>
  <c r="J479" i="33"/>
  <c r="K479" i="33"/>
  <c r="L479" i="33"/>
  <c r="M479" i="33"/>
  <c r="N479" i="33"/>
  <c r="A480" i="33"/>
  <c r="B480" i="33"/>
  <c r="C480" i="33"/>
  <c r="D480" i="33"/>
  <c r="E480" i="33"/>
  <c r="F480" i="33"/>
  <c r="G480" i="33"/>
  <c r="H480" i="33"/>
  <c r="I480" i="33"/>
  <c r="J480" i="33"/>
  <c r="K480" i="33"/>
  <c r="L480" i="33"/>
  <c r="M480" i="33"/>
  <c r="N480" i="33"/>
  <c r="A481" i="33"/>
  <c r="B481" i="33"/>
  <c r="C481" i="33"/>
  <c r="D481" i="33"/>
  <c r="E481" i="33"/>
  <c r="F481" i="33"/>
  <c r="G481" i="33"/>
  <c r="H481" i="33"/>
  <c r="I481" i="33"/>
  <c r="J481" i="33"/>
  <c r="K481" i="33"/>
  <c r="L481" i="33"/>
  <c r="M481" i="33"/>
  <c r="N481" i="33"/>
  <c r="A482" i="33"/>
  <c r="B482" i="33"/>
  <c r="C482" i="33"/>
  <c r="D482" i="33"/>
  <c r="E482" i="33"/>
  <c r="F482" i="33"/>
  <c r="G482" i="33"/>
  <c r="H482" i="33"/>
  <c r="I482" i="33"/>
  <c r="J482" i="33"/>
  <c r="K482" i="33"/>
  <c r="L482" i="33"/>
  <c r="M482" i="33"/>
  <c r="N482" i="33"/>
  <c r="A483" i="33"/>
  <c r="B483" i="33"/>
  <c r="C483" i="33"/>
  <c r="D483" i="33"/>
  <c r="E483" i="33"/>
  <c r="F483" i="33"/>
  <c r="G483" i="33"/>
  <c r="H483" i="33"/>
  <c r="I483" i="33"/>
  <c r="J483" i="33"/>
  <c r="K483" i="33"/>
  <c r="L483" i="33"/>
  <c r="M483" i="33"/>
  <c r="N483" i="33"/>
  <c r="A484" i="33"/>
  <c r="B484" i="33"/>
  <c r="C484" i="33"/>
  <c r="D484" i="33"/>
  <c r="E484" i="33"/>
  <c r="F484" i="33"/>
  <c r="G484" i="33"/>
  <c r="H484" i="33"/>
  <c r="I484" i="33"/>
  <c r="J484" i="33"/>
  <c r="K484" i="33"/>
  <c r="L484" i="33"/>
  <c r="M484" i="33"/>
  <c r="N484" i="33"/>
  <c r="O484" i="33"/>
  <c r="A485" i="33"/>
  <c r="B485" i="33"/>
  <c r="C485" i="33"/>
  <c r="D485" i="33"/>
  <c r="E485" i="33"/>
  <c r="F485" i="33"/>
  <c r="G485" i="33"/>
  <c r="H485" i="33"/>
  <c r="I485" i="33"/>
  <c r="J485" i="33"/>
  <c r="K485" i="33"/>
  <c r="L485" i="33"/>
  <c r="M485" i="33"/>
  <c r="N485" i="33"/>
  <c r="O485" i="33"/>
  <c r="A486" i="33"/>
  <c r="B486" i="33"/>
  <c r="C486" i="33"/>
  <c r="D486" i="33"/>
  <c r="E486" i="33"/>
  <c r="F486" i="33"/>
  <c r="G486" i="33"/>
  <c r="H486" i="33"/>
  <c r="I486" i="33"/>
  <c r="J486" i="33"/>
  <c r="K486" i="33"/>
  <c r="L486" i="33"/>
  <c r="M486" i="33"/>
  <c r="N486" i="33"/>
  <c r="O486" i="33"/>
  <c r="A489" i="33"/>
  <c r="A428" i="33"/>
  <c r="B428" i="33"/>
  <c r="C428" i="33"/>
  <c r="D428" i="33"/>
  <c r="E428" i="33"/>
  <c r="F428" i="33"/>
  <c r="G428" i="33"/>
  <c r="H428" i="33"/>
  <c r="I428" i="33"/>
  <c r="J428" i="33"/>
  <c r="K428" i="33"/>
  <c r="L428" i="33"/>
  <c r="M428" i="33"/>
  <c r="N428" i="33"/>
  <c r="A429" i="33"/>
  <c r="B429" i="33"/>
  <c r="C429" i="33"/>
  <c r="D429" i="33"/>
  <c r="E429" i="33"/>
  <c r="F429" i="33"/>
  <c r="G429" i="33"/>
  <c r="H429" i="33"/>
  <c r="I429" i="33"/>
  <c r="J429" i="33"/>
  <c r="K429" i="33"/>
  <c r="L429" i="33"/>
  <c r="M429" i="33"/>
  <c r="N429" i="33"/>
  <c r="A430" i="33"/>
  <c r="B430" i="33"/>
  <c r="C430" i="33"/>
  <c r="D430" i="33"/>
  <c r="E430" i="33"/>
  <c r="F430" i="33"/>
  <c r="G430" i="33"/>
  <c r="H430" i="33"/>
  <c r="I430" i="33"/>
  <c r="J430" i="33"/>
  <c r="K430" i="33"/>
  <c r="L430" i="33"/>
  <c r="M430" i="33"/>
  <c r="N430" i="33"/>
  <c r="A431" i="33"/>
  <c r="B431" i="33"/>
  <c r="C431" i="33"/>
  <c r="D431" i="33"/>
  <c r="E431" i="33"/>
  <c r="F431" i="33"/>
  <c r="G431" i="33"/>
  <c r="H431" i="33"/>
  <c r="I431" i="33"/>
  <c r="J431" i="33"/>
  <c r="K431" i="33"/>
  <c r="L431" i="33"/>
  <c r="M431" i="33"/>
  <c r="N431" i="33"/>
  <c r="A435" i="33"/>
  <c r="B435" i="33"/>
  <c r="C435" i="33"/>
  <c r="D435" i="33"/>
  <c r="E435" i="33"/>
  <c r="F435" i="33"/>
  <c r="G435" i="33"/>
  <c r="H435" i="33"/>
  <c r="I435" i="33"/>
  <c r="J435" i="33"/>
  <c r="K435" i="33"/>
  <c r="L435" i="33"/>
  <c r="M435" i="33"/>
  <c r="N435" i="33"/>
  <c r="A436" i="33"/>
  <c r="B436" i="33"/>
  <c r="C436" i="33"/>
  <c r="D436" i="33"/>
  <c r="E436" i="33"/>
  <c r="F436" i="33"/>
  <c r="G436" i="33"/>
  <c r="H436" i="33"/>
  <c r="I436" i="33"/>
  <c r="J436" i="33"/>
  <c r="K436" i="33"/>
  <c r="L436" i="33"/>
  <c r="M436" i="33"/>
  <c r="N436" i="33"/>
  <c r="A437" i="33"/>
  <c r="B437" i="33"/>
  <c r="C437" i="33"/>
  <c r="D437" i="33"/>
  <c r="E437" i="33"/>
  <c r="F437" i="33"/>
  <c r="G437" i="33"/>
  <c r="H437" i="33"/>
  <c r="I437" i="33"/>
  <c r="J437" i="33"/>
  <c r="K437" i="33"/>
  <c r="L437" i="33"/>
  <c r="M437" i="33"/>
  <c r="N437" i="33"/>
  <c r="A438" i="33"/>
  <c r="B438" i="33"/>
  <c r="C438" i="33"/>
  <c r="D438" i="33"/>
  <c r="E438" i="33"/>
  <c r="F438" i="33"/>
  <c r="G438" i="33"/>
  <c r="H438" i="33"/>
  <c r="I438" i="33"/>
  <c r="J438" i="33"/>
  <c r="K438" i="33"/>
  <c r="L438" i="33"/>
  <c r="M438" i="33"/>
  <c r="N438" i="33"/>
  <c r="A439" i="33"/>
  <c r="B439" i="33"/>
  <c r="C439" i="33"/>
  <c r="D439" i="33"/>
  <c r="E439" i="33"/>
  <c r="F439" i="33"/>
  <c r="G439" i="33"/>
  <c r="H439" i="33"/>
  <c r="I439" i="33"/>
  <c r="J439" i="33"/>
  <c r="K439" i="33"/>
  <c r="L439" i="33"/>
  <c r="M439" i="33"/>
  <c r="N439" i="33"/>
  <c r="A440" i="33"/>
  <c r="B440" i="33"/>
  <c r="C440" i="33"/>
  <c r="D440" i="33"/>
  <c r="E440" i="33"/>
  <c r="F440" i="33"/>
  <c r="G440" i="33"/>
  <c r="H440" i="33"/>
  <c r="I440" i="33"/>
  <c r="J440" i="33"/>
  <c r="K440" i="33"/>
  <c r="L440" i="33"/>
  <c r="M440" i="33"/>
  <c r="N440" i="33"/>
  <c r="A441" i="33"/>
  <c r="B441" i="33"/>
  <c r="C441" i="33"/>
  <c r="D441" i="33"/>
  <c r="E441" i="33"/>
  <c r="F441" i="33"/>
  <c r="G441" i="33"/>
  <c r="H441" i="33"/>
  <c r="I441" i="33"/>
  <c r="J441" i="33"/>
  <c r="K441" i="33"/>
  <c r="L441" i="33"/>
  <c r="M441" i="33"/>
  <c r="N441" i="33"/>
  <c r="A442" i="33"/>
  <c r="B442" i="33"/>
  <c r="C442" i="33"/>
  <c r="D442" i="33"/>
  <c r="E442" i="33"/>
  <c r="F442" i="33"/>
  <c r="G442" i="33"/>
  <c r="H442" i="33"/>
  <c r="I442" i="33"/>
  <c r="J442" i="33"/>
  <c r="K442" i="33"/>
  <c r="L442" i="33"/>
  <c r="M442" i="33"/>
  <c r="N442" i="33"/>
  <c r="A443" i="33"/>
  <c r="B443" i="33"/>
  <c r="C443" i="33"/>
  <c r="D443" i="33"/>
  <c r="E443" i="33"/>
  <c r="F443" i="33"/>
  <c r="G443" i="33"/>
  <c r="H443" i="33"/>
  <c r="I443" i="33"/>
  <c r="J443" i="33"/>
  <c r="K443" i="33"/>
  <c r="L443" i="33"/>
  <c r="M443" i="33"/>
  <c r="N443" i="33"/>
  <c r="A444" i="33"/>
  <c r="B444" i="33"/>
  <c r="C444" i="33"/>
  <c r="D444" i="33"/>
  <c r="E444" i="33"/>
  <c r="F444" i="33"/>
  <c r="G444" i="33"/>
  <c r="H444" i="33"/>
  <c r="I444" i="33"/>
  <c r="J444" i="33"/>
  <c r="K444" i="33"/>
  <c r="L444" i="33"/>
  <c r="M444" i="33"/>
  <c r="N444" i="33"/>
  <c r="A445" i="33"/>
  <c r="B445" i="33"/>
  <c r="C445" i="33"/>
  <c r="D445" i="33"/>
  <c r="E445" i="33"/>
  <c r="F445" i="33"/>
  <c r="G445" i="33"/>
  <c r="H445" i="33"/>
  <c r="I445" i="33"/>
  <c r="J445" i="33"/>
  <c r="K445" i="33"/>
  <c r="L445" i="33"/>
  <c r="M445" i="33"/>
  <c r="N445" i="33"/>
  <c r="A446" i="33"/>
  <c r="A389" i="33"/>
  <c r="B389" i="33"/>
  <c r="C389" i="33"/>
  <c r="D389" i="33"/>
  <c r="E389" i="33"/>
  <c r="F389" i="33"/>
  <c r="G389" i="33"/>
  <c r="H389" i="33"/>
  <c r="I389" i="33"/>
  <c r="J389" i="33"/>
  <c r="K389" i="33"/>
  <c r="L389" i="33"/>
  <c r="M389" i="33"/>
  <c r="N389" i="33"/>
  <c r="A390" i="33"/>
  <c r="B390" i="33"/>
  <c r="C390" i="33"/>
  <c r="D390" i="33"/>
  <c r="E390" i="33"/>
  <c r="F390" i="33"/>
  <c r="G390" i="33"/>
  <c r="H390" i="33"/>
  <c r="I390" i="33"/>
  <c r="J390" i="33"/>
  <c r="K390" i="33"/>
  <c r="L390" i="33"/>
  <c r="M390" i="33"/>
  <c r="N390" i="33"/>
  <c r="A391" i="33"/>
  <c r="B391" i="33"/>
  <c r="C391" i="33"/>
  <c r="D391" i="33"/>
  <c r="E391" i="33"/>
  <c r="F391" i="33"/>
  <c r="G391" i="33"/>
  <c r="H391" i="33"/>
  <c r="I391" i="33"/>
  <c r="J391" i="33"/>
  <c r="K391" i="33"/>
  <c r="L391" i="33"/>
  <c r="M391" i="33"/>
  <c r="N391" i="33"/>
  <c r="A392" i="33"/>
  <c r="B392" i="33"/>
  <c r="C392" i="33"/>
  <c r="D392" i="33"/>
  <c r="E392" i="33"/>
  <c r="F392" i="33"/>
  <c r="G392" i="33"/>
  <c r="H392" i="33"/>
  <c r="I392" i="33"/>
  <c r="J392" i="33"/>
  <c r="K392" i="33"/>
  <c r="L392" i="33"/>
  <c r="M392" i="33"/>
  <c r="N392" i="33"/>
  <c r="A393" i="33"/>
  <c r="B393" i="33"/>
  <c r="C393" i="33"/>
  <c r="D393" i="33"/>
  <c r="E393" i="33"/>
  <c r="F393" i="33"/>
  <c r="G393" i="33"/>
  <c r="H393" i="33"/>
  <c r="I393" i="33"/>
  <c r="J393" i="33"/>
  <c r="K393" i="33"/>
  <c r="L393" i="33"/>
  <c r="M393" i="33"/>
  <c r="N393" i="33"/>
  <c r="A394" i="33"/>
  <c r="B394" i="33"/>
  <c r="C394" i="33"/>
  <c r="D394" i="33"/>
  <c r="E394" i="33"/>
  <c r="F394" i="33"/>
  <c r="G394" i="33"/>
  <c r="H394" i="33"/>
  <c r="I394" i="33"/>
  <c r="J394" i="33"/>
  <c r="K394" i="33"/>
  <c r="L394" i="33"/>
  <c r="M394" i="33"/>
  <c r="N394" i="33"/>
  <c r="A395" i="33"/>
  <c r="B395" i="33"/>
  <c r="C395" i="33"/>
  <c r="D395" i="33"/>
  <c r="E395" i="33"/>
  <c r="F395" i="33"/>
  <c r="G395" i="33"/>
  <c r="H395" i="33"/>
  <c r="I395" i="33"/>
  <c r="J395" i="33"/>
  <c r="K395" i="33"/>
  <c r="L395" i="33"/>
  <c r="M395" i="33"/>
  <c r="N395" i="33"/>
  <c r="A396" i="33"/>
  <c r="B396" i="33"/>
  <c r="C396" i="33"/>
  <c r="D396" i="33"/>
  <c r="E396" i="33"/>
  <c r="F396" i="33"/>
  <c r="G396" i="33"/>
  <c r="H396" i="33"/>
  <c r="I396" i="33"/>
  <c r="J396" i="33"/>
  <c r="K396" i="33"/>
  <c r="L396" i="33"/>
  <c r="M396" i="33"/>
  <c r="N396" i="33"/>
  <c r="A397" i="33"/>
  <c r="B397" i="33"/>
  <c r="C397" i="33"/>
  <c r="D397" i="33"/>
  <c r="E397" i="33"/>
  <c r="F397" i="33"/>
  <c r="G397" i="33"/>
  <c r="H397" i="33"/>
  <c r="I397" i="33"/>
  <c r="J397" i="33"/>
  <c r="K397" i="33"/>
  <c r="L397" i="33"/>
  <c r="M397" i="33"/>
  <c r="N397" i="33"/>
  <c r="A398" i="33"/>
  <c r="B398" i="33"/>
  <c r="C398" i="33"/>
  <c r="D398" i="33"/>
  <c r="E398" i="33"/>
  <c r="F398" i="33"/>
  <c r="G398" i="33"/>
  <c r="H398" i="33"/>
  <c r="I398" i="33"/>
  <c r="J398" i="33"/>
  <c r="K398" i="33"/>
  <c r="L398" i="33"/>
  <c r="M398" i="33"/>
  <c r="N398" i="33"/>
  <c r="A399" i="33"/>
  <c r="B399" i="33"/>
  <c r="C399" i="33"/>
  <c r="D399" i="33"/>
  <c r="E399" i="33"/>
  <c r="F399" i="33"/>
  <c r="G399" i="33"/>
  <c r="H399" i="33"/>
  <c r="I399" i="33"/>
  <c r="J399" i="33"/>
  <c r="K399" i="33"/>
  <c r="L399" i="33"/>
  <c r="M399" i="33"/>
  <c r="N399" i="33"/>
  <c r="A400" i="33"/>
  <c r="B400" i="33"/>
  <c r="C400" i="33"/>
  <c r="D400" i="33"/>
  <c r="E400" i="33"/>
  <c r="F400" i="33"/>
  <c r="G400" i="33"/>
  <c r="H400" i="33"/>
  <c r="I400" i="33"/>
  <c r="J400" i="33"/>
  <c r="K400" i="33"/>
  <c r="L400" i="33"/>
  <c r="M400" i="33"/>
  <c r="N400" i="33"/>
  <c r="A401" i="33"/>
  <c r="B401" i="33"/>
  <c r="C401" i="33"/>
  <c r="D401" i="33"/>
  <c r="E401" i="33"/>
  <c r="F401" i="33"/>
  <c r="G401" i="33"/>
  <c r="H401" i="33"/>
  <c r="I401" i="33"/>
  <c r="J401" i="33"/>
  <c r="K401" i="33"/>
  <c r="L401" i="33"/>
  <c r="M401" i="33"/>
  <c r="N401" i="33"/>
  <c r="A402" i="33"/>
  <c r="B402" i="33"/>
  <c r="C402" i="33"/>
  <c r="D402" i="33"/>
  <c r="E402" i="33"/>
  <c r="F402" i="33"/>
  <c r="G402" i="33"/>
  <c r="H402" i="33"/>
  <c r="I402" i="33"/>
  <c r="J402" i="33"/>
  <c r="K402" i="33"/>
  <c r="L402" i="33"/>
  <c r="M402" i="33"/>
  <c r="N402" i="33"/>
  <c r="A403" i="33"/>
  <c r="B403" i="33"/>
  <c r="C403" i="33"/>
  <c r="D403" i="33"/>
  <c r="E403" i="33"/>
  <c r="F403" i="33"/>
  <c r="G403" i="33"/>
  <c r="H403" i="33"/>
  <c r="I403" i="33"/>
  <c r="J403" i="33"/>
  <c r="K403" i="33"/>
  <c r="L403" i="33"/>
  <c r="M403" i="33"/>
  <c r="N403" i="33"/>
  <c r="A404" i="33"/>
  <c r="B404" i="33"/>
  <c r="C404" i="33"/>
  <c r="D404" i="33"/>
  <c r="E404" i="33"/>
  <c r="F404" i="33"/>
  <c r="G404" i="33"/>
  <c r="H404" i="33"/>
  <c r="I404" i="33"/>
  <c r="J404" i="33"/>
  <c r="K404" i="33"/>
  <c r="L404" i="33"/>
  <c r="M404" i="33"/>
  <c r="N404" i="33"/>
  <c r="A405" i="33"/>
  <c r="B405" i="33"/>
  <c r="C405" i="33"/>
  <c r="D405" i="33"/>
  <c r="E405" i="33"/>
  <c r="F405" i="33"/>
  <c r="G405" i="33"/>
  <c r="H405" i="33"/>
  <c r="I405" i="33"/>
  <c r="J405" i="33"/>
  <c r="K405" i="33"/>
  <c r="L405" i="33"/>
  <c r="M405" i="33"/>
  <c r="N405" i="33"/>
  <c r="A406" i="33"/>
  <c r="B406" i="33"/>
  <c r="C406" i="33"/>
  <c r="D406" i="33"/>
  <c r="E406" i="33"/>
  <c r="F406" i="33"/>
  <c r="G406" i="33"/>
  <c r="H406" i="33"/>
  <c r="I406" i="33"/>
  <c r="J406" i="33"/>
  <c r="K406" i="33"/>
  <c r="L406" i="33"/>
  <c r="M406" i="33"/>
  <c r="N406" i="33"/>
  <c r="A407" i="33"/>
  <c r="B407" i="33"/>
  <c r="C407" i="33"/>
  <c r="D407" i="33"/>
  <c r="E407" i="33"/>
  <c r="F407" i="33"/>
  <c r="G407" i="33"/>
  <c r="H407" i="33"/>
  <c r="I407" i="33"/>
  <c r="J407" i="33"/>
  <c r="K407" i="33"/>
  <c r="L407" i="33"/>
  <c r="M407" i="33"/>
  <c r="N407" i="33"/>
  <c r="A408" i="33"/>
  <c r="B408" i="33"/>
  <c r="C408" i="33"/>
  <c r="D408" i="33"/>
  <c r="E408" i="33"/>
  <c r="F408" i="33"/>
  <c r="G408" i="33"/>
  <c r="H408" i="33"/>
  <c r="I408" i="33"/>
  <c r="J408" i="33"/>
  <c r="K408" i="33"/>
  <c r="L408" i="33"/>
  <c r="M408" i="33"/>
  <c r="N408" i="33"/>
  <c r="A409" i="33"/>
  <c r="B409" i="33"/>
  <c r="C409" i="33"/>
  <c r="D409" i="33"/>
  <c r="E409" i="33"/>
  <c r="F409" i="33"/>
  <c r="G409" i="33"/>
  <c r="H409" i="33"/>
  <c r="I409" i="33"/>
  <c r="J409" i="33"/>
  <c r="K409" i="33"/>
  <c r="L409" i="33"/>
  <c r="M409" i="33"/>
  <c r="N409" i="33"/>
  <c r="A410" i="33"/>
  <c r="B410" i="33"/>
  <c r="C410" i="33"/>
  <c r="D410" i="33"/>
  <c r="E410" i="33"/>
  <c r="F410" i="33"/>
  <c r="G410" i="33"/>
  <c r="H410" i="33"/>
  <c r="I410" i="33"/>
  <c r="J410" i="33"/>
  <c r="K410" i="33"/>
  <c r="L410" i="33"/>
  <c r="M410" i="33"/>
  <c r="N410" i="33"/>
  <c r="A411" i="33"/>
  <c r="B411" i="33"/>
  <c r="C411" i="33"/>
  <c r="D411" i="33"/>
  <c r="E411" i="33"/>
  <c r="F411" i="33"/>
  <c r="G411" i="33"/>
  <c r="H411" i="33"/>
  <c r="I411" i="33"/>
  <c r="J411" i="33"/>
  <c r="K411" i="33"/>
  <c r="L411" i="33"/>
  <c r="M411" i="33"/>
  <c r="N411" i="33"/>
  <c r="A412" i="33"/>
  <c r="A361" i="33"/>
  <c r="B361" i="33"/>
  <c r="C361" i="33"/>
  <c r="D361" i="33"/>
  <c r="E361" i="33"/>
  <c r="F361" i="33"/>
  <c r="G361" i="33"/>
  <c r="H361" i="33"/>
  <c r="I361" i="33"/>
  <c r="J361" i="33"/>
  <c r="K361" i="33"/>
  <c r="L361" i="33"/>
  <c r="M361" i="33"/>
  <c r="N361" i="33"/>
  <c r="A362" i="33"/>
  <c r="B362" i="33"/>
  <c r="C362" i="33"/>
  <c r="D362" i="33"/>
  <c r="E362" i="33"/>
  <c r="F362" i="33"/>
  <c r="G362" i="33"/>
  <c r="H362" i="33"/>
  <c r="I362" i="33"/>
  <c r="J362" i="33"/>
  <c r="K362" i="33"/>
  <c r="L362" i="33"/>
  <c r="M362" i="33"/>
  <c r="N362" i="33"/>
  <c r="A363" i="33"/>
  <c r="B363" i="33"/>
  <c r="C363" i="33"/>
  <c r="D363" i="33"/>
  <c r="E363" i="33"/>
  <c r="F363" i="33"/>
  <c r="G363" i="33"/>
  <c r="H363" i="33"/>
  <c r="I363" i="33"/>
  <c r="J363" i="33"/>
  <c r="K363" i="33"/>
  <c r="L363" i="33"/>
  <c r="M363" i="33"/>
  <c r="N363" i="33"/>
  <c r="A364" i="33"/>
  <c r="B364" i="33"/>
  <c r="C364" i="33"/>
  <c r="D364" i="33"/>
  <c r="E364" i="33"/>
  <c r="F364" i="33"/>
  <c r="G364" i="33"/>
  <c r="H364" i="33"/>
  <c r="I364" i="33"/>
  <c r="J364" i="33"/>
  <c r="K364" i="33"/>
  <c r="L364" i="33"/>
  <c r="M364" i="33"/>
  <c r="N364" i="33"/>
  <c r="A365" i="33"/>
  <c r="B365" i="33"/>
  <c r="C365" i="33"/>
  <c r="D365" i="33"/>
  <c r="E365" i="33"/>
  <c r="F365" i="33"/>
  <c r="G365" i="33"/>
  <c r="H365" i="33"/>
  <c r="I365" i="33"/>
  <c r="J365" i="33"/>
  <c r="K365" i="33"/>
  <c r="L365" i="33"/>
  <c r="M365" i="33"/>
  <c r="N365" i="33"/>
  <c r="A366" i="33"/>
  <c r="B366" i="33"/>
  <c r="C366" i="33"/>
  <c r="D366" i="33"/>
  <c r="E366" i="33"/>
  <c r="F366" i="33"/>
  <c r="G366" i="33"/>
  <c r="H366" i="33"/>
  <c r="I366" i="33"/>
  <c r="J366" i="33"/>
  <c r="K366" i="33"/>
  <c r="L366" i="33"/>
  <c r="M366" i="33"/>
  <c r="N366" i="33"/>
  <c r="A367" i="33"/>
  <c r="B367" i="33"/>
  <c r="C367" i="33"/>
  <c r="D367" i="33"/>
  <c r="E367" i="33"/>
  <c r="F367" i="33"/>
  <c r="G367" i="33"/>
  <c r="H367" i="33"/>
  <c r="I367" i="33"/>
  <c r="J367" i="33"/>
  <c r="K367" i="33"/>
  <c r="L367" i="33"/>
  <c r="M367" i="33"/>
  <c r="N367" i="33"/>
  <c r="A368" i="33"/>
  <c r="B368" i="33"/>
  <c r="C368" i="33"/>
  <c r="D368" i="33"/>
  <c r="E368" i="33"/>
  <c r="F368" i="33"/>
  <c r="G368" i="33"/>
  <c r="H368" i="33"/>
  <c r="I368" i="33"/>
  <c r="J368" i="33"/>
  <c r="K368" i="33"/>
  <c r="L368" i="33"/>
  <c r="M368" i="33"/>
  <c r="N368" i="33"/>
  <c r="A369" i="33"/>
  <c r="B369" i="33"/>
  <c r="C369" i="33"/>
  <c r="D369" i="33"/>
  <c r="E369" i="33"/>
  <c r="F369" i="33"/>
  <c r="G369" i="33"/>
  <c r="H369" i="33"/>
  <c r="I369" i="33"/>
  <c r="J369" i="33"/>
  <c r="K369" i="33"/>
  <c r="L369" i="33"/>
  <c r="M369" i="33"/>
  <c r="N369" i="33"/>
  <c r="A370" i="33"/>
  <c r="B370" i="33"/>
  <c r="C370" i="33"/>
  <c r="D370" i="33"/>
  <c r="E370" i="33"/>
  <c r="F370" i="33"/>
  <c r="G370" i="33"/>
  <c r="H370" i="33"/>
  <c r="I370" i="33"/>
  <c r="J370" i="33"/>
  <c r="K370" i="33"/>
  <c r="L370" i="33"/>
  <c r="M370" i="33"/>
  <c r="N370" i="33"/>
  <c r="A371" i="33"/>
  <c r="B371" i="33"/>
  <c r="C371" i="33"/>
  <c r="D371" i="33"/>
  <c r="E371" i="33"/>
  <c r="F371" i="33"/>
  <c r="G371" i="33"/>
  <c r="H371" i="33"/>
  <c r="I371" i="33"/>
  <c r="J371" i="33"/>
  <c r="K371" i="33"/>
  <c r="L371" i="33"/>
  <c r="M371" i="33"/>
  <c r="N371" i="33"/>
  <c r="A372" i="33"/>
  <c r="B372" i="33"/>
  <c r="C372" i="33"/>
  <c r="D372" i="33"/>
  <c r="E372" i="33"/>
  <c r="F372" i="33"/>
  <c r="G372" i="33"/>
  <c r="H372" i="33"/>
  <c r="I372" i="33"/>
  <c r="J372" i="33"/>
  <c r="K372" i="33"/>
  <c r="L372" i="33"/>
  <c r="M372" i="33"/>
  <c r="N372" i="33"/>
  <c r="A373" i="33"/>
  <c r="B373" i="33"/>
  <c r="C373" i="33"/>
  <c r="D373" i="33"/>
  <c r="E373" i="33"/>
  <c r="F373" i="33"/>
  <c r="G373" i="33"/>
  <c r="H373" i="33"/>
  <c r="I373" i="33"/>
  <c r="J373" i="33"/>
  <c r="K373" i="33"/>
  <c r="L373" i="33"/>
  <c r="M373" i="33"/>
  <c r="N373" i="33"/>
  <c r="A374" i="33"/>
  <c r="B374" i="33"/>
  <c r="C374" i="33"/>
  <c r="D374" i="33"/>
  <c r="E374" i="33"/>
  <c r="F374" i="33"/>
  <c r="G374" i="33"/>
  <c r="H374" i="33"/>
  <c r="I374" i="33"/>
  <c r="J374" i="33"/>
  <c r="K374" i="33"/>
  <c r="L374" i="33"/>
  <c r="M374" i="33"/>
  <c r="N374" i="33"/>
  <c r="A375" i="33"/>
  <c r="B375" i="33"/>
  <c r="C375" i="33"/>
  <c r="D375" i="33"/>
  <c r="E375" i="33"/>
  <c r="F375" i="33"/>
  <c r="G375" i="33"/>
  <c r="H375" i="33"/>
  <c r="I375" i="33"/>
  <c r="J375" i="33"/>
  <c r="K375" i="33"/>
  <c r="L375" i="33"/>
  <c r="M375" i="33"/>
  <c r="N375" i="33"/>
  <c r="A376" i="33"/>
  <c r="B376" i="33"/>
  <c r="C376" i="33"/>
  <c r="D376" i="33"/>
  <c r="E376" i="33"/>
  <c r="F376" i="33"/>
  <c r="G376" i="33"/>
  <c r="H376" i="33"/>
  <c r="I376" i="33"/>
  <c r="J376" i="33"/>
  <c r="K376" i="33"/>
  <c r="L376" i="33"/>
  <c r="M376" i="33"/>
  <c r="N376" i="33"/>
  <c r="A377" i="33"/>
  <c r="B377" i="33"/>
  <c r="C377" i="33"/>
  <c r="D377" i="33"/>
  <c r="E377" i="33"/>
  <c r="F377" i="33"/>
  <c r="G377" i="33"/>
  <c r="H377" i="33"/>
  <c r="I377" i="33"/>
  <c r="J377" i="33"/>
  <c r="K377" i="33"/>
  <c r="L377" i="33"/>
  <c r="M377" i="33"/>
  <c r="N377" i="33"/>
  <c r="A378" i="33"/>
  <c r="B378" i="33"/>
  <c r="C378" i="33"/>
  <c r="D378" i="33"/>
  <c r="E378" i="33"/>
  <c r="F378" i="33"/>
  <c r="G378" i="33"/>
  <c r="H378" i="33"/>
  <c r="I378" i="33"/>
  <c r="J378" i="33"/>
  <c r="K378" i="33"/>
  <c r="L378" i="33"/>
  <c r="M378" i="33"/>
  <c r="N378" i="33"/>
  <c r="A379" i="33"/>
  <c r="B379" i="33"/>
  <c r="C379" i="33"/>
  <c r="D379" i="33"/>
  <c r="E379" i="33"/>
  <c r="F379" i="33"/>
  <c r="G379" i="33"/>
  <c r="H379" i="33"/>
  <c r="I379" i="33"/>
  <c r="J379" i="33"/>
  <c r="K379" i="33"/>
  <c r="L379" i="33"/>
  <c r="M379" i="33"/>
  <c r="N379" i="33"/>
  <c r="A380" i="33"/>
  <c r="B380" i="33"/>
  <c r="C380" i="33"/>
  <c r="D380" i="33"/>
  <c r="E380" i="33"/>
  <c r="F380" i="33"/>
  <c r="G380" i="33"/>
  <c r="H380" i="33"/>
  <c r="I380" i="33"/>
  <c r="J380" i="33"/>
  <c r="K380" i="33"/>
  <c r="L380" i="33"/>
  <c r="M380" i="33"/>
  <c r="N380" i="33"/>
  <c r="A381" i="33"/>
  <c r="B381" i="33"/>
  <c r="C381" i="33"/>
  <c r="D381" i="33"/>
  <c r="E381" i="33"/>
  <c r="F381" i="33"/>
  <c r="G381" i="33"/>
  <c r="H381" i="33"/>
  <c r="I381" i="33"/>
  <c r="J381" i="33"/>
  <c r="K381" i="33"/>
  <c r="L381" i="33"/>
  <c r="M381" i="33"/>
  <c r="N381" i="33"/>
  <c r="A382" i="33"/>
  <c r="B382" i="33"/>
  <c r="C382" i="33"/>
  <c r="D382" i="33"/>
  <c r="E382" i="33"/>
  <c r="F382" i="33"/>
  <c r="G382" i="33"/>
  <c r="H382" i="33"/>
  <c r="I382" i="33"/>
  <c r="J382" i="33"/>
  <c r="K382" i="33"/>
  <c r="L382" i="33"/>
  <c r="M382" i="33"/>
  <c r="N382" i="33"/>
  <c r="A383" i="33"/>
  <c r="B383" i="33"/>
  <c r="C383" i="33"/>
  <c r="D383" i="33"/>
  <c r="E383" i="33"/>
  <c r="F383" i="33"/>
  <c r="G383" i="33"/>
  <c r="H383" i="33"/>
  <c r="I383" i="33"/>
  <c r="J383" i="33"/>
  <c r="K383" i="33"/>
  <c r="L383" i="33"/>
  <c r="M383" i="33"/>
  <c r="N383" i="33"/>
  <c r="A384" i="33"/>
  <c r="B384" i="33"/>
  <c r="C384" i="33"/>
  <c r="D384" i="33"/>
  <c r="E384" i="33"/>
  <c r="F384" i="33"/>
  <c r="G384" i="33"/>
  <c r="H384" i="33"/>
  <c r="I384" i="33"/>
  <c r="J384" i="33"/>
  <c r="K384" i="33"/>
  <c r="L384" i="33"/>
  <c r="M384" i="33"/>
  <c r="N384" i="33"/>
  <c r="A385" i="33"/>
  <c r="B385" i="33"/>
  <c r="A214" i="33"/>
  <c r="B214" i="33"/>
  <c r="C214" i="33"/>
  <c r="D214" i="33"/>
  <c r="E214" i="33"/>
  <c r="F214" i="33"/>
  <c r="G214" i="33"/>
  <c r="H214" i="33"/>
  <c r="I214" i="33"/>
  <c r="J214" i="33"/>
  <c r="K214" i="33"/>
  <c r="L214" i="33"/>
  <c r="M214" i="33"/>
  <c r="N214" i="33"/>
  <c r="A215" i="33"/>
  <c r="B215" i="33"/>
  <c r="C215" i="33"/>
  <c r="D215" i="33"/>
  <c r="E215" i="33"/>
  <c r="F215" i="33"/>
  <c r="G215" i="33"/>
  <c r="H215" i="33"/>
  <c r="I215" i="33"/>
  <c r="J215" i="33"/>
  <c r="K215" i="33"/>
  <c r="L215" i="33"/>
  <c r="M215" i="33"/>
  <c r="N215" i="33"/>
  <c r="A216" i="33"/>
  <c r="B216" i="33"/>
  <c r="C216" i="33"/>
  <c r="D216" i="33"/>
  <c r="E216" i="33"/>
  <c r="F216" i="33"/>
  <c r="G216" i="33"/>
  <c r="H216" i="33"/>
  <c r="I216" i="33"/>
  <c r="J216" i="33"/>
  <c r="K216" i="33"/>
  <c r="L216" i="33"/>
  <c r="M216" i="33"/>
  <c r="N216" i="33"/>
  <c r="A217" i="33"/>
  <c r="B217" i="33"/>
  <c r="C217" i="33"/>
  <c r="D217" i="33"/>
  <c r="E217" i="33"/>
  <c r="F217" i="33"/>
  <c r="G217" i="33"/>
  <c r="H217" i="33"/>
  <c r="I217" i="33"/>
  <c r="J217" i="33"/>
  <c r="K217" i="33"/>
  <c r="L217" i="33"/>
  <c r="M217" i="33"/>
  <c r="N217" i="33"/>
  <c r="A218" i="33"/>
  <c r="B218" i="33"/>
  <c r="C218" i="33"/>
  <c r="D218" i="33"/>
  <c r="E218" i="33"/>
  <c r="F218" i="33"/>
  <c r="G218" i="33"/>
  <c r="H218" i="33"/>
  <c r="I218" i="33"/>
  <c r="J218" i="33"/>
  <c r="K218" i="33"/>
  <c r="L218" i="33"/>
  <c r="M218" i="33"/>
  <c r="N218" i="33"/>
  <c r="A219" i="33"/>
  <c r="B219" i="33"/>
  <c r="C219" i="33"/>
  <c r="D219" i="33"/>
  <c r="E219" i="33"/>
  <c r="F219" i="33"/>
  <c r="G219" i="33"/>
  <c r="H219" i="33"/>
  <c r="I219" i="33"/>
  <c r="J219" i="33"/>
  <c r="K219" i="33"/>
  <c r="L219" i="33"/>
  <c r="M219" i="33"/>
  <c r="N219" i="33"/>
  <c r="A220" i="33"/>
  <c r="B220" i="33"/>
  <c r="C220" i="33"/>
  <c r="D220" i="33"/>
  <c r="E220" i="33"/>
  <c r="F220" i="33"/>
  <c r="G220" i="33"/>
  <c r="H220" i="33"/>
  <c r="I220" i="33"/>
  <c r="J220" i="33"/>
  <c r="K220" i="33"/>
  <c r="L220" i="33"/>
  <c r="M220" i="33"/>
  <c r="N220" i="33"/>
  <c r="A221" i="33"/>
  <c r="B221" i="33"/>
  <c r="C221" i="33"/>
  <c r="D221" i="33"/>
  <c r="E221" i="33"/>
  <c r="F221" i="33"/>
  <c r="G221" i="33"/>
  <c r="H221" i="33"/>
  <c r="I221" i="33"/>
  <c r="J221" i="33"/>
  <c r="K221" i="33"/>
  <c r="L221" i="33"/>
  <c r="M221" i="33"/>
  <c r="N221" i="33"/>
  <c r="A222" i="33"/>
  <c r="B222" i="33"/>
  <c r="C222" i="33"/>
  <c r="D222" i="33"/>
  <c r="E222" i="33"/>
  <c r="F222" i="33"/>
  <c r="G222" i="33"/>
  <c r="H222" i="33"/>
  <c r="I222" i="33"/>
  <c r="J222" i="33"/>
  <c r="K222" i="33"/>
  <c r="L222" i="33"/>
  <c r="M222" i="33"/>
  <c r="N222" i="33"/>
  <c r="A223" i="33"/>
  <c r="B223" i="33"/>
  <c r="C223" i="33"/>
  <c r="D223" i="33"/>
  <c r="E223" i="33"/>
  <c r="F223" i="33"/>
  <c r="G223" i="33"/>
  <c r="H223" i="33"/>
  <c r="I223" i="33"/>
  <c r="J223" i="33"/>
  <c r="K223" i="33"/>
  <c r="L223" i="33"/>
  <c r="M223" i="33"/>
  <c r="N223" i="33"/>
  <c r="A224" i="33"/>
  <c r="B224" i="33"/>
  <c r="C224" i="33"/>
  <c r="D224" i="33"/>
  <c r="E224" i="33"/>
  <c r="F224" i="33"/>
  <c r="G224" i="33"/>
  <c r="H224" i="33"/>
  <c r="I224" i="33"/>
  <c r="J224" i="33"/>
  <c r="K224" i="33"/>
  <c r="L224" i="33"/>
  <c r="M224" i="33"/>
  <c r="N224" i="33"/>
  <c r="A225" i="33"/>
  <c r="B225" i="33"/>
  <c r="C225" i="33"/>
  <c r="D225" i="33"/>
  <c r="E225" i="33"/>
  <c r="F225" i="33"/>
  <c r="G225" i="33"/>
  <c r="H225" i="33"/>
  <c r="I225" i="33"/>
  <c r="J225" i="33"/>
  <c r="K225" i="33"/>
  <c r="L225" i="33"/>
  <c r="M225" i="33"/>
  <c r="N225" i="33"/>
  <c r="A226" i="33"/>
  <c r="B226" i="33"/>
  <c r="C226" i="33"/>
  <c r="D226" i="33"/>
  <c r="E226" i="33"/>
  <c r="F226" i="33"/>
  <c r="G226" i="33"/>
  <c r="H226" i="33"/>
  <c r="I226" i="33"/>
  <c r="J226" i="33"/>
  <c r="K226" i="33"/>
  <c r="L226" i="33"/>
  <c r="M226" i="33"/>
  <c r="N226" i="33"/>
  <c r="A227" i="33"/>
  <c r="B227" i="33"/>
  <c r="C227" i="33"/>
  <c r="D227" i="33"/>
  <c r="E227" i="33"/>
  <c r="F227" i="33"/>
  <c r="G227" i="33"/>
  <c r="H227" i="33"/>
  <c r="I227" i="33"/>
  <c r="J227" i="33"/>
  <c r="K227" i="33"/>
  <c r="L227" i="33"/>
  <c r="M227" i="33"/>
  <c r="N227" i="33"/>
  <c r="A228" i="33"/>
  <c r="B228" i="33"/>
  <c r="C228" i="33"/>
  <c r="D228" i="33"/>
  <c r="E228" i="33"/>
  <c r="F228" i="33"/>
  <c r="G228" i="33"/>
  <c r="H228" i="33"/>
  <c r="I228" i="33"/>
  <c r="J228" i="33"/>
  <c r="K228" i="33"/>
  <c r="L228" i="33"/>
  <c r="M228" i="33"/>
  <c r="N228" i="33"/>
  <c r="A229" i="33"/>
  <c r="B229" i="33"/>
  <c r="C229" i="33"/>
  <c r="D229" i="33"/>
  <c r="E229" i="33"/>
  <c r="F229" i="33"/>
  <c r="G229" i="33"/>
  <c r="H229" i="33"/>
  <c r="I229" i="33"/>
  <c r="J229" i="33"/>
  <c r="K229" i="33"/>
  <c r="L229" i="33"/>
  <c r="M229" i="33"/>
  <c r="N229" i="33"/>
  <c r="A230" i="33"/>
  <c r="B230" i="33"/>
  <c r="C230" i="33"/>
  <c r="D230" i="33"/>
  <c r="E230" i="33"/>
  <c r="F230" i="33"/>
  <c r="G230" i="33"/>
  <c r="H230" i="33"/>
  <c r="I230" i="33"/>
  <c r="J230" i="33"/>
  <c r="K230" i="33"/>
  <c r="L230" i="33"/>
  <c r="M230" i="33"/>
  <c r="N230" i="33"/>
  <c r="A231" i="33"/>
  <c r="B231" i="33"/>
  <c r="C231" i="33"/>
  <c r="D231" i="33"/>
  <c r="E231" i="33"/>
  <c r="F231" i="33"/>
  <c r="G231" i="33"/>
  <c r="H231" i="33"/>
  <c r="I231" i="33"/>
  <c r="J231" i="33"/>
  <c r="K231" i="33"/>
  <c r="L231" i="33"/>
  <c r="M231" i="33"/>
  <c r="N231" i="33"/>
  <c r="A232" i="33"/>
  <c r="B232" i="33"/>
  <c r="C232" i="33"/>
  <c r="D232" i="33"/>
  <c r="E232" i="33"/>
  <c r="F232" i="33"/>
  <c r="G232" i="33"/>
  <c r="H232" i="33"/>
  <c r="I232" i="33"/>
  <c r="J232" i="33"/>
  <c r="K232" i="33"/>
  <c r="L232" i="33"/>
  <c r="M232" i="33"/>
  <c r="N232" i="33"/>
  <c r="A233" i="33"/>
  <c r="B233" i="33"/>
  <c r="C233" i="33"/>
  <c r="D233" i="33"/>
  <c r="E233" i="33"/>
  <c r="F233" i="33"/>
  <c r="G233" i="33"/>
  <c r="H233" i="33"/>
  <c r="I233" i="33"/>
  <c r="J233" i="33"/>
  <c r="K233" i="33"/>
  <c r="L233" i="33"/>
  <c r="M233" i="33"/>
  <c r="N233" i="33"/>
  <c r="A234" i="33"/>
  <c r="B234" i="33"/>
  <c r="C234" i="33"/>
  <c r="D234" i="33"/>
  <c r="E234" i="33"/>
  <c r="F234" i="33"/>
  <c r="G234" i="33"/>
  <c r="H234" i="33"/>
  <c r="I234" i="33"/>
  <c r="J234" i="33"/>
  <c r="K234" i="33"/>
  <c r="L234" i="33"/>
  <c r="M234" i="33"/>
  <c r="N234" i="33"/>
  <c r="A235" i="33"/>
  <c r="B235" i="33"/>
  <c r="C235" i="33"/>
  <c r="D235" i="33"/>
  <c r="E235" i="33"/>
  <c r="F235" i="33"/>
  <c r="G235" i="33"/>
  <c r="H235" i="33"/>
  <c r="I235" i="33"/>
  <c r="J235" i="33"/>
  <c r="K235" i="33"/>
  <c r="L235" i="33"/>
  <c r="M235" i="33"/>
  <c r="N235" i="33"/>
  <c r="A236" i="33"/>
  <c r="B236" i="33"/>
  <c r="C236" i="33"/>
  <c r="D236" i="33"/>
  <c r="E236" i="33"/>
  <c r="F236" i="33"/>
  <c r="G236" i="33"/>
  <c r="H236" i="33"/>
  <c r="I236" i="33"/>
  <c r="J236" i="33"/>
  <c r="K236" i="33"/>
  <c r="L236" i="33"/>
  <c r="M236" i="33"/>
  <c r="N236" i="33"/>
  <c r="A237" i="33"/>
  <c r="B237" i="33"/>
  <c r="C237" i="33"/>
  <c r="D237" i="33"/>
  <c r="E237" i="33"/>
  <c r="F237" i="33"/>
  <c r="G237" i="33"/>
  <c r="H237" i="33"/>
  <c r="I237" i="33"/>
  <c r="J237" i="33"/>
  <c r="K237" i="33"/>
  <c r="L237" i="33"/>
  <c r="M237" i="33"/>
  <c r="N237" i="33"/>
  <c r="A238" i="33"/>
  <c r="B238" i="33"/>
  <c r="A179" i="33"/>
  <c r="B179" i="33"/>
  <c r="C179" i="33"/>
  <c r="D179" i="33"/>
  <c r="E179" i="33"/>
  <c r="F179" i="33"/>
  <c r="G179" i="33"/>
  <c r="H179" i="33"/>
  <c r="I179" i="33"/>
  <c r="J179" i="33"/>
  <c r="K179" i="33"/>
  <c r="L179" i="33"/>
  <c r="M179" i="33"/>
  <c r="N179" i="33"/>
  <c r="A180" i="33"/>
  <c r="B180" i="33"/>
  <c r="C180" i="33"/>
  <c r="D180" i="33"/>
  <c r="E180" i="33"/>
  <c r="F180" i="33"/>
  <c r="G180" i="33"/>
  <c r="H180" i="33"/>
  <c r="I180" i="33"/>
  <c r="J180" i="33"/>
  <c r="K180" i="33"/>
  <c r="L180" i="33"/>
  <c r="M180" i="33"/>
  <c r="N180" i="33"/>
  <c r="A181" i="33"/>
  <c r="B181" i="33"/>
  <c r="C181" i="33"/>
  <c r="D181" i="33"/>
  <c r="E181" i="33"/>
  <c r="F181" i="33"/>
  <c r="G181" i="33"/>
  <c r="H181" i="33"/>
  <c r="I181" i="33"/>
  <c r="J181" i="33"/>
  <c r="K181" i="33"/>
  <c r="L181" i="33"/>
  <c r="M181" i="33"/>
  <c r="N181" i="33"/>
  <c r="A182" i="33"/>
  <c r="B182" i="33"/>
  <c r="C182" i="33"/>
  <c r="D182" i="33"/>
  <c r="E182" i="33"/>
  <c r="F182" i="33"/>
  <c r="G182" i="33"/>
  <c r="H182" i="33"/>
  <c r="I182" i="33"/>
  <c r="J182" i="33"/>
  <c r="K182" i="33"/>
  <c r="L182" i="33"/>
  <c r="M182" i="33"/>
  <c r="N182" i="33"/>
  <c r="A183" i="33"/>
  <c r="B183" i="33"/>
  <c r="C183" i="33"/>
  <c r="D183" i="33"/>
  <c r="E183" i="33"/>
  <c r="F183" i="33"/>
  <c r="G183" i="33"/>
  <c r="H183" i="33"/>
  <c r="I183" i="33"/>
  <c r="J183" i="33"/>
  <c r="K183" i="33"/>
  <c r="L183" i="33"/>
  <c r="M183" i="33"/>
  <c r="N183" i="33"/>
  <c r="A184" i="33"/>
  <c r="B184" i="33"/>
  <c r="C184" i="33"/>
  <c r="D184" i="33"/>
  <c r="E184" i="33"/>
  <c r="F184" i="33"/>
  <c r="G184" i="33"/>
  <c r="H184" i="33"/>
  <c r="I184" i="33"/>
  <c r="J184" i="33"/>
  <c r="K184" i="33"/>
  <c r="L184" i="33"/>
  <c r="M184" i="33"/>
  <c r="N184" i="33"/>
  <c r="A185" i="33"/>
  <c r="B185" i="33"/>
  <c r="C185" i="33"/>
  <c r="D185" i="33"/>
  <c r="E185" i="33"/>
  <c r="F185" i="33"/>
  <c r="G185" i="33"/>
  <c r="H185" i="33"/>
  <c r="I185" i="33"/>
  <c r="J185" i="33"/>
  <c r="K185" i="33"/>
  <c r="L185" i="33"/>
  <c r="M185" i="33"/>
  <c r="N185" i="33"/>
  <c r="A188" i="33"/>
  <c r="B188" i="33"/>
  <c r="C188" i="33"/>
  <c r="D188" i="33"/>
  <c r="E188" i="33"/>
  <c r="F188" i="33"/>
  <c r="G188" i="33"/>
  <c r="H188" i="33"/>
  <c r="I188" i="33"/>
  <c r="J188" i="33"/>
  <c r="K188" i="33"/>
  <c r="L188" i="33"/>
  <c r="M188" i="33"/>
  <c r="N188" i="33"/>
  <c r="A189" i="33"/>
  <c r="B189" i="33"/>
  <c r="C189" i="33"/>
  <c r="D189" i="33"/>
  <c r="E189" i="33"/>
  <c r="F189" i="33"/>
  <c r="G189" i="33"/>
  <c r="H189" i="33"/>
  <c r="I189" i="33"/>
  <c r="J189" i="33"/>
  <c r="K189" i="33"/>
  <c r="L189" i="33"/>
  <c r="M189" i="33"/>
  <c r="N189" i="33"/>
  <c r="A190" i="33"/>
  <c r="B190" i="33"/>
  <c r="C190" i="33"/>
  <c r="D190" i="33"/>
  <c r="E190" i="33"/>
  <c r="F190" i="33"/>
  <c r="G190" i="33"/>
  <c r="H190" i="33"/>
  <c r="I190" i="33"/>
  <c r="J190" i="33"/>
  <c r="K190" i="33"/>
  <c r="L190" i="33"/>
  <c r="M190" i="33"/>
  <c r="N190" i="33"/>
  <c r="A191" i="33"/>
  <c r="B191" i="33"/>
  <c r="C191" i="33"/>
  <c r="D191" i="33"/>
  <c r="E191" i="33"/>
  <c r="F191" i="33"/>
  <c r="G191" i="33"/>
  <c r="H191" i="33"/>
  <c r="I191" i="33"/>
  <c r="J191" i="33"/>
  <c r="K191" i="33"/>
  <c r="L191" i="33"/>
  <c r="M191" i="33"/>
  <c r="N191" i="33"/>
  <c r="A192" i="33"/>
  <c r="B192" i="33"/>
  <c r="C192" i="33"/>
  <c r="D192" i="33"/>
  <c r="E192" i="33"/>
  <c r="F192" i="33"/>
  <c r="G192" i="33"/>
  <c r="H192" i="33"/>
  <c r="I192" i="33"/>
  <c r="J192" i="33"/>
  <c r="K192" i="33"/>
  <c r="L192" i="33"/>
  <c r="M192" i="33"/>
  <c r="N192" i="33"/>
  <c r="A193" i="33"/>
  <c r="B193" i="33"/>
  <c r="C193" i="33"/>
  <c r="D193" i="33"/>
  <c r="E193" i="33"/>
  <c r="F193" i="33"/>
  <c r="G193" i="33"/>
  <c r="H193" i="33"/>
  <c r="I193" i="33"/>
  <c r="J193" i="33"/>
  <c r="K193" i="33"/>
  <c r="L193" i="33"/>
  <c r="M193" i="33"/>
  <c r="N193" i="33"/>
  <c r="A194" i="33"/>
  <c r="B194" i="33"/>
  <c r="C194" i="33"/>
  <c r="D194" i="33"/>
  <c r="E194" i="33"/>
  <c r="F194" i="33"/>
  <c r="G194" i="33"/>
  <c r="H194" i="33"/>
  <c r="I194" i="33"/>
  <c r="J194" i="33"/>
  <c r="K194" i="33"/>
  <c r="L194" i="33"/>
  <c r="M194" i="33"/>
  <c r="N194" i="33"/>
  <c r="A195" i="33"/>
  <c r="B195" i="33"/>
  <c r="C195" i="33"/>
  <c r="D195" i="33"/>
  <c r="E195" i="33"/>
  <c r="F195" i="33"/>
  <c r="G195" i="33"/>
  <c r="H195" i="33"/>
  <c r="I195" i="33"/>
  <c r="J195" i="33"/>
  <c r="K195" i="33"/>
  <c r="L195" i="33"/>
  <c r="M195" i="33"/>
  <c r="N195" i="33"/>
  <c r="A196" i="33"/>
  <c r="B196" i="33"/>
  <c r="C196" i="33"/>
  <c r="D196" i="33"/>
  <c r="E196" i="33"/>
  <c r="F196" i="33"/>
  <c r="G196" i="33"/>
  <c r="H196" i="33"/>
  <c r="I196" i="33"/>
  <c r="J196" i="33"/>
  <c r="K196" i="33"/>
  <c r="L196" i="33"/>
  <c r="M196" i="33"/>
  <c r="N196" i="33"/>
  <c r="A197" i="33"/>
  <c r="B197" i="33"/>
  <c r="C197" i="33"/>
  <c r="D197" i="33"/>
  <c r="E197" i="33"/>
  <c r="F197" i="33"/>
  <c r="G197" i="33"/>
  <c r="H197" i="33"/>
  <c r="I197" i="33"/>
  <c r="J197" i="33"/>
  <c r="K197" i="33"/>
  <c r="L197" i="33"/>
  <c r="M197" i="33"/>
  <c r="N197" i="33"/>
  <c r="A198" i="33"/>
  <c r="B198" i="33"/>
  <c r="C198" i="33"/>
  <c r="D198" i="33"/>
  <c r="E198" i="33"/>
  <c r="F198" i="33"/>
  <c r="G198" i="33"/>
  <c r="H198" i="33"/>
  <c r="I198" i="33"/>
  <c r="J198" i="33"/>
  <c r="K198" i="33"/>
  <c r="L198" i="33"/>
  <c r="M198" i="33"/>
  <c r="N198" i="33"/>
  <c r="A199" i="33"/>
  <c r="B199" i="33"/>
  <c r="C199" i="33"/>
  <c r="D199" i="33"/>
  <c r="E199" i="33"/>
  <c r="F199" i="33"/>
  <c r="G199" i="33"/>
  <c r="H199" i="33"/>
  <c r="I199" i="33"/>
  <c r="J199" i="33"/>
  <c r="K199" i="33"/>
  <c r="L199" i="33"/>
  <c r="M199" i="33"/>
  <c r="N199" i="33"/>
  <c r="A200" i="33"/>
  <c r="B200" i="33"/>
  <c r="C200" i="33"/>
  <c r="D200" i="33"/>
  <c r="E200" i="33"/>
  <c r="F200" i="33"/>
  <c r="G200" i="33"/>
  <c r="H200" i="33"/>
  <c r="I200" i="33"/>
  <c r="J200" i="33"/>
  <c r="K200" i="33"/>
  <c r="L200" i="33"/>
  <c r="M200" i="33"/>
  <c r="N200" i="33"/>
  <c r="A201" i="33"/>
  <c r="B201" i="33"/>
  <c r="C201" i="33"/>
  <c r="D201" i="33"/>
  <c r="E201" i="33"/>
  <c r="F201" i="33"/>
  <c r="G201" i="33"/>
  <c r="H201" i="33"/>
  <c r="I201" i="33"/>
  <c r="J201" i="33"/>
  <c r="K201" i="33"/>
  <c r="L201" i="33"/>
  <c r="M201" i="33"/>
  <c r="N201" i="33"/>
  <c r="A202" i="33"/>
  <c r="B202" i="33"/>
  <c r="C202" i="33"/>
  <c r="D202" i="33"/>
  <c r="E202" i="33"/>
  <c r="F202" i="33"/>
  <c r="G202" i="33"/>
  <c r="H202" i="33"/>
  <c r="I202" i="33"/>
  <c r="J202" i="33"/>
  <c r="K202" i="33"/>
  <c r="L202" i="33"/>
  <c r="M202" i="33"/>
  <c r="N202" i="33"/>
  <c r="A203" i="33"/>
  <c r="B203" i="33"/>
  <c r="C203" i="33"/>
  <c r="D203" i="33"/>
  <c r="E203" i="33"/>
  <c r="F203" i="33"/>
  <c r="G203" i="33"/>
  <c r="H203" i="33"/>
  <c r="I203" i="33"/>
  <c r="J203" i="33"/>
  <c r="K203" i="33"/>
  <c r="L203" i="33"/>
  <c r="M203" i="33"/>
  <c r="N203" i="33"/>
  <c r="A204" i="33"/>
  <c r="B204" i="33"/>
  <c r="C204" i="33"/>
  <c r="D204" i="33"/>
  <c r="E204" i="33"/>
  <c r="F204" i="33"/>
  <c r="G204" i="33"/>
  <c r="H204" i="33"/>
  <c r="I204" i="33"/>
  <c r="J204" i="33"/>
  <c r="K204" i="33"/>
  <c r="L204" i="33"/>
  <c r="M204" i="33"/>
  <c r="N204" i="33"/>
  <c r="A205" i="33"/>
  <c r="A147" i="33"/>
  <c r="B147" i="33"/>
  <c r="C147" i="33"/>
  <c r="D147" i="33"/>
  <c r="E147" i="33"/>
  <c r="F147" i="33"/>
  <c r="G147" i="33"/>
  <c r="H147" i="33"/>
  <c r="I147" i="33"/>
  <c r="J147" i="33"/>
  <c r="K147" i="33"/>
  <c r="L147" i="33"/>
  <c r="M147" i="33"/>
  <c r="N147" i="33"/>
  <c r="A148" i="33"/>
  <c r="B148" i="33"/>
  <c r="C148" i="33"/>
  <c r="D148" i="33"/>
  <c r="E148" i="33"/>
  <c r="F148" i="33"/>
  <c r="G148" i="33"/>
  <c r="H148" i="33"/>
  <c r="I148" i="33"/>
  <c r="J148" i="33"/>
  <c r="K148" i="33"/>
  <c r="L148" i="33"/>
  <c r="M148" i="33"/>
  <c r="N148" i="33"/>
  <c r="A149" i="33"/>
  <c r="B149" i="33"/>
  <c r="C149" i="33"/>
  <c r="D149" i="33"/>
  <c r="E149" i="33"/>
  <c r="F149" i="33"/>
  <c r="G149" i="33"/>
  <c r="H149" i="33"/>
  <c r="I149" i="33"/>
  <c r="J149" i="33"/>
  <c r="K149" i="33"/>
  <c r="L149" i="33"/>
  <c r="M149" i="33"/>
  <c r="N149" i="33"/>
  <c r="A150" i="33"/>
  <c r="B150" i="33"/>
  <c r="C150" i="33"/>
  <c r="D150" i="33"/>
  <c r="E150" i="33"/>
  <c r="F150" i="33"/>
  <c r="G150" i="33"/>
  <c r="H150" i="33"/>
  <c r="I150" i="33"/>
  <c r="J150" i="33"/>
  <c r="K150" i="33"/>
  <c r="L150" i="33"/>
  <c r="M150" i="33"/>
  <c r="N150" i="33"/>
  <c r="A151" i="33"/>
  <c r="B151" i="33"/>
  <c r="C151" i="33"/>
  <c r="D151" i="33"/>
  <c r="E151" i="33"/>
  <c r="F151" i="33"/>
  <c r="G151" i="33"/>
  <c r="H151" i="33"/>
  <c r="I151" i="33"/>
  <c r="J151" i="33"/>
  <c r="K151" i="33"/>
  <c r="L151" i="33"/>
  <c r="M151" i="33"/>
  <c r="N151" i="33"/>
  <c r="A152" i="33"/>
  <c r="B152" i="33"/>
  <c r="C152" i="33"/>
  <c r="D152" i="33"/>
  <c r="E152" i="33"/>
  <c r="F152" i="33"/>
  <c r="G152" i="33"/>
  <c r="H152" i="33"/>
  <c r="I152" i="33"/>
  <c r="J152" i="33"/>
  <c r="K152" i="33"/>
  <c r="L152" i="33"/>
  <c r="M152" i="33"/>
  <c r="N152" i="33"/>
  <c r="A153" i="33"/>
  <c r="B153" i="33"/>
  <c r="C153" i="33"/>
  <c r="D153" i="33"/>
  <c r="E153" i="33"/>
  <c r="F153" i="33"/>
  <c r="G153" i="33"/>
  <c r="H153" i="33"/>
  <c r="I153" i="33"/>
  <c r="J153" i="33"/>
  <c r="K153" i="33"/>
  <c r="L153" i="33"/>
  <c r="M153" i="33"/>
  <c r="N153" i="33"/>
  <c r="A154" i="33"/>
  <c r="B154" i="33"/>
  <c r="C154" i="33"/>
  <c r="D154" i="33"/>
  <c r="E154" i="33"/>
  <c r="F154" i="33"/>
  <c r="G154" i="33"/>
  <c r="H154" i="33"/>
  <c r="I154" i="33"/>
  <c r="J154" i="33"/>
  <c r="K154" i="33"/>
  <c r="L154" i="33"/>
  <c r="M154" i="33"/>
  <c r="N154" i="33"/>
  <c r="A155" i="33"/>
  <c r="B155" i="33"/>
  <c r="C155" i="33"/>
  <c r="D155" i="33"/>
  <c r="E155" i="33"/>
  <c r="F155" i="33"/>
  <c r="G155" i="33"/>
  <c r="H155" i="33"/>
  <c r="I155" i="33"/>
  <c r="J155" i="33"/>
  <c r="K155" i="33"/>
  <c r="L155" i="33"/>
  <c r="M155" i="33"/>
  <c r="N155" i="33"/>
  <c r="O155" i="33"/>
  <c r="A156" i="33"/>
  <c r="B156" i="33"/>
  <c r="C156" i="33"/>
  <c r="D156" i="33"/>
  <c r="E156" i="33"/>
  <c r="F156" i="33"/>
  <c r="G156" i="33"/>
  <c r="H156" i="33"/>
  <c r="I156" i="33"/>
  <c r="J156" i="33"/>
  <c r="K156" i="33"/>
  <c r="L156" i="33"/>
  <c r="M156" i="33"/>
  <c r="N156" i="33"/>
  <c r="A157" i="33"/>
  <c r="B157" i="33"/>
  <c r="C157" i="33"/>
  <c r="D157" i="33"/>
  <c r="E157" i="33"/>
  <c r="F157" i="33"/>
  <c r="G157" i="33"/>
  <c r="H157" i="33"/>
  <c r="I157" i="33"/>
  <c r="J157" i="33"/>
  <c r="K157" i="33"/>
  <c r="L157" i="33"/>
  <c r="M157" i="33"/>
  <c r="N157" i="33"/>
  <c r="A158" i="33"/>
  <c r="B158" i="33"/>
  <c r="C158" i="33"/>
  <c r="D158" i="33"/>
  <c r="E158" i="33"/>
  <c r="F158" i="33"/>
  <c r="G158" i="33"/>
  <c r="H158" i="33"/>
  <c r="I158" i="33"/>
  <c r="J158" i="33"/>
  <c r="K158" i="33"/>
  <c r="L158" i="33"/>
  <c r="M158" i="33"/>
  <c r="N158" i="33"/>
  <c r="A159" i="33"/>
  <c r="B159" i="33"/>
  <c r="C159" i="33"/>
  <c r="D159" i="33"/>
  <c r="E159" i="33"/>
  <c r="F159" i="33"/>
  <c r="G159" i="33"/>
  <c r="H159" i="33"/>
  <c r="I159" i="33"/>
  <c r="J159" i="33"/>
  <c r="K159" i="33"/>
  <c r="L159" i="33"/>
  <c r="M159" i="33"/>
  <c r="N159" i="33"/>
  <c r="A160" i="33"/>
  <c r="B160" i="33"/>
  <c r="C160" i="33"/>
  <c r="D160" i="33"/>
  <c r="E160" i="33"/>
  <c r="F160" i="33"/>
  <c r="G160" i="33"/>
  <c r="H160" i="33"/>
  <c r="I160" i="33"/>
  <c r="J160" i="33"/>
  <c r="K160" i="33"/>
  <c r="L160" i="33"/>
  <c r="M160" i="33"/>
  <c r="N160" i="33"/>
  <c r="A161" i="33"/>
  <c r="B161" i="33"/>
  <c r="C161" i="33"/>
  <c r="D161" i="33"/>
  <c r="E161" i="33"/>
  <c r="F161" i="33"/>
  <c r="G161" i="33"/>
  <c r="H161" i="33"/>
  <c r="I161" i="33"/>
  <c r="J161" i="33"/>
  <c r="K161" i="33"/>
  <c r="L161" i="33"/>
  <c r="M161" i="33"/>
  <c r="N161" i="33"/>
  <c r="A162" i="33"/>
  <c r="B162" i="33"/>
  <c r="C162" i="33"/>
  <c r="D162" i="33"/>
  <c r="E162" i="33"/>
  <c r="F162" i="33"/>
  <c r="G162" i="33"/>
  <c r="H162" i="33"/>
  <c r="I162" i="33"/>
  <c r="J162" i="33"/>
  <c r="K162" i="33"/>
  <c r="L162" i="33"/>
  <c r="M162" i="33"/>
  <c r="N162" i="33"/>
  <c r="A163" i="33"/>
  <c r="B163" i="33"/>
  <c r="C163" i="33"/>
  <c r="D163" i="33"/>
  <c r="E163" i="33"/>
  <c r="F163" i="33"/>
  <c r="G163" i="33"/>
  <c r="H163" i="33"/>
  <c r="I163" i="33"/>
  <c r="J163" i="33"/>
  <c r="K163" i="33"/>
  <c r="L163" i="33"/>
  <c r="M163" i="33"/>
  <c r="N163" i="33"/>
  <c r="A164" i="33"/>
  <c r="B164" i="33"/>
  <c r="C164" i="33"/>
  <c r="D164" i="33"/>
  <c r="E164" i="33"/>
  <c r="F164" i="33"/>
  <c r="G164" i="33"/>
  <c r="H164" i="33"/>
  <c r="I164" i="33"/>
  <c r="J164" i="33"/>
  <c r="K164" i="33"/>
  <c r="L164" i="33"/>
  <c r="M164" i="33"/>
  <c r="N164" i="33"/>
  <c r="A165" i="33"/>
  <c r="B165" i="33"/>
  <c r="C165" i="33"/>
  <c r="D165" i="33"/>
  <c r="E165" i="33"/>
  <c r="F165" i="33"/>
  <c r="G165" i="33"/>
  <c r="H165" i="33"/>
  <c r="I165" i="33"/>
  <c r="J165" i="33"/>
  <c r="K165" i="33"/>
  <c r="L165" i="33"/>
  <c r="M165" i="33"/>
  <c r="N165" i="33"/>
  <c r="A166" i="33"/>
  <c r="B166" i="33"/>
  <c r="C166" i="33"/>
  <c r="D166" i="33"/>
  <c r="E166" i="33"/>
  <c r="F166" i="33"/>
  <c r="G166" i="33"/>
  <c r="H166" i="33"/>
  <c r="I166" i="33"/>
  <c r="J166" i="33"/>
  <c r="K166" i="33"/>
  <c r="L166" i="33"/>
  <c r="M166" i="33"/>
  <c r="N166" i="33"/>
  <c r="A167" i="33"/>
  <c r="B167" i="33"/>
  <c r="C167" i="33"/>
  <c r="D167" i="33"/>
  <c r="E167" i="33"/>
  <c r="F167" i="33"/>
  <c r="G167" i="33"/>
  <c r="H167" i="33"/>
  <c r="I167" i="33"/>
  <c r="J167" i="33"/>
  <c r="K167" i="33"/>
  <c r="L167" i="33"/>
  <c r="M167" i="33"/>
  <c r="N167" i="33"/>
  <c r="A168" i="33"/>
  <c r="B168" i="33"/>
  <c r="C168" i="33"/>
  <c r="D168" i="33"/>
  <c r="E168" i="33"/>
  <c r="F168" i="33"/>
  <c r="G168" i="33"/>
  <c r="H168" i="33"/>
  <c r="I168" i="33"/>
  <c r="J168" i="33"/>
  <c r="K168" i="33"/>
  <c r="L168" i="33"/>
  <c r="M168" i="33"/>
  <c r="N168" i="33"/>
  <c r="A169" i="33"/>
  <c r="B169" i="33"/>
  <c r="C169" i="33"/>
  <c r="D169" i="33"/>
  <c r="E169" i="33"/>
  <c r="F169" i="33"/>
  <c r="G169" i="33"/>
  <c r="H169" i="33"/>
  <c r="I169" i="33"/>
  <c r="J169" i="33"/>
  <c r="K169" i="33"/>
  <c r="L169" i="33"/>
  <c r="M169" i="33"/>
  <c r="N169" i="33"/>
  <c r="A170" i="33"/>
  <c r="A122" i="33"/>
  <c r="F122" i="33"/>
  <c r="G122" i="33"/>
  <c r="H122" i="33"/>
  <c r="I122" i="33"/>
  <c r="J122" i="33"/>
  <c r="K122" i="33"/>
  <c r="L122" i="33"/>
  <c r="M122" i="33"/>
  <c r="N122" i="33"/>
  <c r="A123" i="33"/>
  <c r="B123" i="33"/>
  <c r="F123" i="33"/>
  <c r="G123" i="33"/>
  <c r="H123" i="33"/>
  <c r="I123" i="33"/>
  <c r="J123" i="33"/>
  <c r="K123" i="33"/>
  <c r="L123" i="33"/>
  <c r="M123" i="33"/>
  <c r="N123" i="33"/>
  <c r="A124" i="33"/>
  <c r="B124" i="33"/>
  <c r="F124" i="33"/>
  <c r="G124" i="33"/>
  <c r="H124" i="33"/>
  <c r="I124" i="33"/>
  <c r="J124" i="33"/>
  <c r="K124" i="33"/>
  <c r="L124" i="33"/>
  <c r="M124" i="33"/>
  <c r="N124" i="33"/>
  <c r="A125" i="33"/>
  <c r="F125" i="33"/>
  <c r="G125" i="33"/>
  <c r="H125" i="33"/>
  <c r="I125" i="33"/>
  <c r="J125" i="33"/>
  <c r="K125" i="33"/>
  <c r="L125" i="33"/>
  <c r="M125" i="33"/>
  <c r="N125" i="33"/>
  <c r="A126" i="33"/>
  <c r="B126" i="33"/>
  <c r="F126" i="33"/>
  <c r="G126" i="33"/>
  <c r="H126" i="33"/>
  <c r="I126" i="33"/>
  <c r="J126" i="33"/>
  <c r="K126" i="33"/>
  <c r="L126" i="33"/>
  <c r="M126" i="33"/>
  <c r="N126" i="33"/>
  <c r="A127" i="33"/>
  <c r="B127" i="33"/>
  <c r="F127" i="33"/>
  <c r="G127" i="33"/>
  <c r="H127" i="33"/>
  <c r="I127" i="33"/>
  <c r="J127" i="33"/>
  <c r="K127" i="33"/>
  <c r="L127" i="33"/>
  <c r="M127" i="33"/>
  <c r="N127" i="33"/>
  <c r="A128" i="33"/>
  <c r="B128" i="33"/>
  <c r="F128" i="33"/>
  <c r="G128" i="33"/>
  <c r="H128" i="33"/>
  <c r="I128" i="33"/>
  <c r="J128" i="33"/>
  <c r="K128" i="33"/>
  <c r="L128" i="33"/>
  <c r="M128" i="33"/>
  <c r="N128" i="33"/>
  <c r="A129" i="33"/>
  <c r="B129" i="33"/>
  <c r="F129" i="33"/>
  <c r="G129" i="33"/>
  <c r="H129" i="33"/>
  <c r="I129" i="33"/>
  <c r="J129" i="33"/>
  <c r="K129" i="33"/>
  <c r="L129" i="33"/>
  <c r="M129" i="33"/>
  <c r="N129" i="33"/>
  <c r="A130" i="33"/>
  <c r="B130" i="33"/>
  <c r="F130" i="33"/>
  <c r="G130" i="33"/>
  <c r="H130" i="33"/>
  <c r="I130" i="33"/>
  <c r="J130" i="33"/>
  <c r="K130" i="33"/>
  <c r="L130" i="33"/>
  <c r="M130" i="33"/>
  <c r="N130" i="33"/>
  <c r="A131" i="33"/>
  <c r="B131" i="33"/>
  <c r="C131" i="33"/>
  <c r="D131" i="33"/>
  <c r="E131" i="33"/>
  <c r="F131" i="33"/>
  <c r="G131" i="33"/>
  <c r="H131" i="33"/>
  <c r="I131" i="33"/>
  <c r="J131" i="33"/>
  <c r="K131" i="33"/>
  <c r="L131" i="33"/>
  <c r="M131" i="33"/>
  <c r="N131" i="33"/>
  <c r="A132" i="33"/>
  <c r="B132" i="33"/>
  <c r="C132" i="33"/>
  <c r="D132" i="33"/>
  <c r="E132" i="33"/>
  <c r="F132" i="33"/>
  <c r="G132" i="33"/>
  <c r="H132" i="33"/>
  <c r="I132" i="33"/>
  <c r="J132" i="33"/>
  <c r="K132" i="33"/>
  <c r="L132" i="33"/>
  <c r="M132" i="33"/>
  <c r="N132" i="33"/>
  <c r="A133" i="33"/>
  <c r="B133" i="33"/>
  <c r="C133" i="33"/>
  <c r="D133" i="33"/>
  <c r="E133" i="33"/>
  <c r="F133" i="33"/>
  <c r="G133" i="33"/>
  <c r="H133" i="33"/>
  <c r="I133" i="33"/>
  <c r="J133" i="33"/>
  <c r="K133" i="33"/>
  <c r="L133" i="33"/>
  <c r="M133" i="33"/>
  <c r="N133" i="33"/>
  <c r="A134" i="33"/>
  <c r="B134" i="33"/>
  <c r="C134" i="33"/>
  <c r="D134" i="33"/>
  <c r="E134" i="33"/>
  <c r="F134" i="33"/>
  <c r="G134" i="33"/>
  <c r="H134" i="33"/>
  <c r="I134" i="33"/>
  <c r="J134" i="33"/>
  <c r="K134" i="33"/>
  <c r="L134" i="33"/>
  <c r="M134" i="33"/>
  <c r="N134" i="33"/>
  <c r="A135" i="33"/>
  <c r="B135" i="33"/>
  <c r="C135" i="33"/>
  <c r="D135" i="33"/>
  <c r="E135" i="33"/>
  <c r="F135" i="33"/>
  <c r="G135" i="33"/>
  <c r="H135" i="33"/>
  <c r="I135" i="33"/>
  <c r="J135" i="33"/>
  <c r="K135" i="33"/>
  <c r="L135" i="33"/>
  <c r="M135" i="33"/>
  <c r="N135" i="33"/>
  <c r="A136" i="33"/>
  <c r="B136" i="33"/>
  <c r="C136" i="33"/>
  <c r="D136" i="33"/>
  <c r="E136" i="33"/>
  <c r="F136" i="33"/>
  <c r="G136" i="33"/>
  <c r="H136" i="33"/>
  <c r="I136" i="33"/>
  <c r="J136" i="33"/>
  <c r="K136" i="33"/>
  <c r="L136" i="33"/>
  <c r="M136" i="33"/>
  <c r="N136" i="33"/>
  <c r="A137" i="33"/>
  <c r="B137" i="33"/>
  <c r="C137" i="33"/>
  <c r="D137" i="33"/>
  <c r="E137" i="33"/>
  <c r="F137" i="33"/>
  <c r="G137" i="33"/>
  <c r="H137" i="33"/>
  <c r="I137" i="33"/>
  <c r="J137" i="33"/>
  <c r="K137" i="33"/>
  <c r="L137" i="33"/>
  <c r="M137" i="33"/>
  <c r="N137" i="33"/>
  <c r="A138" i="33"/>
  <c r="B138" i="33"/>
  <c r="C138" i="33"/>
  <c r="D138" i="33"/>
  <c r="E138" i="33"/>
  <c r="F138" i="33"/>
  <c r="G138" i="33"/>
  <c r="H138" i="33"/>
  <c r="I138" i="33"/>
  <c r="J138" i="33"/>
  <c r="K138" i="33"/>
  <c r="L138" i="33"/>
  <c r="M138" i="33"/>
  <c r="N138" i="33"/>
  <c r="A139" i="33"/>
  <c r="B139" i="33"/>
  <c r="C139" i="33"/>
  <c r="D139" i="33"/>
  <c r="E139" i="33"/>
  <c r="F139" i="33"/>
  <c r="G139" i="33"/>
  <c r="H139" i="33"/>
  <c r="I139" i="33"/>
  <c r="J139" i="33"/>
  <c r="K139" i="33"/>
  <c r="L139" i="33"/>
  <c r="M139" i="33"/>
  <c r="N139" i="33"/>
  <c r="A140" i="33"/>
  <c r="B140" i="33"/>
  <c r="C140" i="33"/>
  <c r="D140" i="33"/>
  <c r="E140" i="33"/>
  <c r="F140" i="33"/>
  <c r="G140" i="33"/>
  <c r="H140" i="33"/>
  <c r="I140" i="33"/>
  <c r="J140" i="33"/>
  <c r="K140" i="33"/>
  <c r="L140" i="33"/>
  <c r="M140" i="33"/>
  <c r="N140" i="33"/>
  <c r="A141" i="33"/>
  <c r="B141" i="33"/>
  <c r="C141" i="33"/>
  <c r="D141" i="33"/>
  <c r="E141" i="33"/>
  <c r="F141" i="33"/>
  <c r="G141" i="33"/>
  <c r="H141" i="33"/>
  <c r="I141" i="33"/>
  <c r="J141" i="33"/>
  <c r="K141" i="33"/>
  <c r="L141" i="33"/>
  <c r="M141" i="33"/>
  <c r="N141" i="33"/>
  <c r="A142" i="33"/>
  <c r="B142" i="33"/>
  <c r="C142" i="33"/>
  <c r="D142" i="33"/>
  <c r="E142" i="33"/>
  <c r="F142" i="33"/>
  <c r="G142" i="33"/>
  <c r="H142" i="33"/>
  <c r="I142" i="33"/>
  <c r="J142" i="33"/>
  <c r="K142" i="33"/>
  <c r="L142" i="33"/>
  <c r="M142" i="33"/>
  <c r="N142" i="33"/>
  <c r="A143" i="33"/>
  <c r="A78" i="33"/>
  <c r="B78" i="33"/>
  <c r="C78" i="33"/>
  <c r="D78" i="33"/>
  <c r="E78" i="33"/>
  <c r="F78" i="33"/>
  <c r="G78" i="33"/>
  <c r="H78" i="33"/>
  <c r="I78" i="33"/>
  <c r="J78" i="33"/>
  <c r="K78" i="33"/>
  <c r="L78" i="33"/>
  <c r="M78" i="33"/>
  <c r="N78" i="33"/>
  <c r="A79" i="33"/>
  <c r="B79" i="33"/>
  <c r="C79" i="33"/>
  <c r="D79" i="33"/>
  <c r="E79" i="33"/>
  <c r="F79" i="33"/>
  <c r="G79" i="33"/>
  <c r="H79" i="33"/>
  <c r="I79" i="33"/>
  <c r="J79" i="33"/>
  <c r="K79" i="33"/>
  <c r="L79" i="33"/>
  <c r="M79" i="33"/>
  <c r="N79" i="33"/>
  <c r="A80" i="33"/>
  <c r="B80" i="33"/>
  <c r="C80" i="33"/>
  <c r="D80" i="33"/>
  <c r="E80" i="33"/>
  <c r="F80" i="33"/>
  <c r="G80" i="33"/>
  <c r="H80" i="33"/>
  <c r="I80" i="33"/>
  <c r="J80" i="33"/>
  <c r="K80" i="33"/>
  <c r="L80" i="33"/>
  <c r="M80" i="33"/>
  <c r="N80" i="33"/>
  <c r="A81" i="33"/>
  <c r="B81" i="33"/>
  <c r="C81" i="33"/>
  <c r="D81" i="33"/>
  <c r="E81" i="33"/>
  <c r="F81" i="33"/>
  <c r="G81" i="33"/>
  <c r="H81" i="33"/>
  <c r="I81" i="33"/>
  <c r="J81" i="33"/>
  <c r="K81" i="33"/>
  <c r="L81" i="33"/>
  <c r="M81" i="33"/>
  <c r="N81" i="33"/>
  <c r="A82" i="33"/>
  <c r="B82" i="33"/>
  <c r="C82" i="33"/>
  <c r="D82" i="33"/>
  <c r="E82" i="33"/>
  <c r="F82" i="33"/>
  <c r="G82" i="33"/>
  <c r="H82" i="33"/>
  <c r="I82" i="33"/>
  <c r="J82" i="33"/>
  <c r="K82" i="33"/>
  <c r="L82" i="33"/>
  <c r="M82" i="33"/>
  <c r="N82" i="33"/>
  <c r="A83" i="33"/>
  <c r="B83" i="33"/>
  <c r="C83" i="33"/>
  <c r="D83" i="33"/>
  <c r="E83" i="33"/>
  <c r="F83" i="33"/>
  <c r="G83" i="33"/>
  <c r="H83" i="33"/>
  <c r="I83" i="33"/>
  <c r="J83" i="33"/>
  <c r="K83" i="33"/>
  <c r="L83" i="33"/>
  <c r="M83" i="33"/>
  <c r="N83" i="33"/>
  <c r="A84" i="33"/>
  <c r="B84" i="33"/>
  <c r="C84" i="33"/>
  <c r="D84" i="33"/>
  <c r="E84" i="33"/>
  <c r="F84" i="33"/>
  <c r="G84" i="33"/>
  <c r="H84" i="33"/>
  <c r="I84" i="33"/>
  <c r="J84" i="33"/>
  <c r="K84" i="33"/>
  <c r="L84" i="33"/>
  <c r="M84" i="33"/>
  <c r="N84" i="33"/>
  <c r="A85" i="33"/>
  <c r="B85" i="33"/>
  <c r="C85" i="33"/>
  <c r="D85" i="33"/>
  <c r="E85" i="33"/>
  <c r="F85" i="33"/>
  <c r="G85" i="33"/>
  <c r="H85" i="33"/>
  <c r="I85" i="33"/>
  <c r="J85" i="33"/>
  <c r="K85" i="33"/>
  <c r="L85" i="33"/>
  <c r="M85" i="33"/>
  <c r="N85" i="33"/>
  <c r="A86" i="33"/>
  <c r="B86" i="33"/>
  <c r="C86" i="33"/>
  <c r="D86" i="33"/>
  <c r="E86" i="33"/>
  <c r="F86" i="33"/>
  <c r="G86" i="33"/>
  <c r="H86" i="33"/>
  <c r="I86" i="33"/>
  <c r="J86" i="33"/>
  <c r="K86" i="33"/>
  <c r="L86" i="33"/>
  <c r="M86" i="33"/>
  <c r="N86" i="33"/>
  <c r="A87" i="33"/>
  <c r="B87" i="33"/>
  <c r="C87" i="33"/>
  <c r="D87" i="33"/>
  <c r="E87" i="33"/>
  <c r="F87" i="33"/>
  <c r="G87" i="33"/>
  <c r="H87" i="33"/>
  <c r="I87" i="33"/>
  <c r="J87" i="33"/>
  <c r="K87" i="33"/>
  <c r="L87" i="33"/>
  <c r="M87" i="33"/>
  <c r="N87" i="33"/>
  <c r="A88" i="33"/>
  <c r="B88" i="33"/>
  <c r="C88" i="33"/>
  <c r="D88" i="33"/>
  <c r="E88" i="33"/>
  <c r="F88" i="33"/>
  <c r="G88" i="33"/>
  <c r="H88" i="33"/>
  <c r="I88" i="33"/>
  <c r="J88" i="33"/>
  <c r="K88" i="33"/>
  <c r="L88" i="33"/>
  <c r="M88" i="33"/>
  <c r="N88" i="33"/>
  <c r="A89" i="33"/>
  <c r="B89" i="33"/>
  <c r="C89" i="33"/>
  <c r="D89" i="33"/>
  <c r="E89" i="33"/>
  <c r="F89" i="33"/>
  <c r="G89" i="33"/>
  <c r="H89" i="33"/>
  <c r="I89" i="33"/>
  <c r="J89" i="33"/>
  <c r="K89" i="33"/>
  <c r="L89" i="33"/>
  <c r="M89" i="33"/>
  <c r="N89" i="33"/>
  <c r="A90" i="33"/>
  <c r="B90" i="33"/>
  <c r="C90" i="33"/>
  <c r="D90" i="33"/>
  <c r="E90" i="33"/>
  <c r="F90" i="33"/>
  <c r="G90" i="33"/>
  <c r="H90" i="33"/>
  <c r="I90" i="33"/>
  <c r="J90" i="33"/>
  <c r="K90" i="33"/>
  <c r="L90" i="33"/>
  <c r="M90" i="33"/>
  <c r="N90" i="33"/>
  <c r="A91" i="33"/>
  <c r="B91" i="33"/>
  <c r="C91" i="33"/>
  <c r="D91" i="33"/>
  <c r="E91" i="33"/>
  <c r="F91" i="33"/>
  <c r="G91" i="33"/>
  <c r="H91" i="33"/>
  <c r="I91" i="33"/>
  <c r="J91" i="33"/>
  <c r="K91" i="33"/>
  <c r="L91" i="33"/>
  <c r="M91" i="33"/>
  <c r="N91" i="33"/>
  <c r="A92" i="33"/>
  <c r="B92" i="33"/>
  <c r="C92" i="33"/>
  <c r="D92" i="33"/>
  <c r="E92" i="33"/>
  <c r="F92" i="33"/>
  <c r="G92" i="33"/>
  <c r="H92" i="33"/>
  <c r="I92" i="33"/>
  <c r="J92" i="33"/>
  <c r="K92" i="33"/>
  <c r="L92" i="33"/>
  <c r="M92" i="33"/>
  <c r="N92" i="33"/>
  <c r="A93" i="33"/>
  <c r="B93" i="33"/>
  <c r="C93" i="33"/>
  <c r="D93" i="33"/>
  <c r="E93" i="33"/>
  <c r="F93" i="33"/>
  <c r="G93" i="33"/>
  <c r="H93" i="33"/>
  <c r="I93" i="33"/>
  <c r="J93" i="33"/>
  <c r="K93" i="33"/>
  <c r="L93" i="33"/>
  <c r="M93" i="33"/>
  <c r="N93" i="33"/>
  <c r="A94" i="33"/>
  <c r="B94" i="33"/>
  <c r="C94" i="33"/>
  <c r="D94" i="33"/>
  <c r="E94" i="33"/>
  <c r="F94" i="33"/>
  <c r="G94" i="33"/>
  <c r="H94" i="33"/>
  <c r="I94" i="33"/>
  <c r="J94" i="33"/>
  <c r="K94" i="33"/>
  <c r="L94" i="33"/>
  <c r="M94" i="33"/>
  <c r="N94" i="33"/>
  <c r="A95" i="33"/>
  <c r="B95" i="33"/>
  <c r="C95" i="33"/>
  <c r="D95" i="33"/>
  <c r="E95" i="33"/>
  <c r="F95" i="33"/>
  <c r="G95" i="33"/>
  <c r="H95" i="33"/>
  <c r="I95" i="33"/>
  <c r="J95" i="33"/>
  <c r="K95" i="33"/>
  <c r="L95" i="33"/>
  <c r="M95" i="33"/>
  <c r="N95" i="33"/>
  <c r="A96" i="33"/>
  <c r="B96" i="33"/>
  <c r="C96" i="33"/>
  <c r="D96" i="33"/>
  <c r="E96" i="33"/>
  <c r="F96" i="33"/>
  <c r="G96" i="33"/>
  <c r="H96" i="33"/>
  <c r="I96" i="33"/>
  <c r="J96" i="33"/>
  <c r="K96" i="33"/>
  <c r="L96" i="33"/>
  <c r="M96" i="33"/>
  <c r="N96" i="33"/>
  <c r="A97" i="33"/>
  <c r="B97" i="33"/>
  <c r="C97" i="33"/>
  <c r="D97" i="33"/>
  <c r="E97" i="33"/>
  <c r="F97" i="33"/>
  <c r="G97" i="33"/>
  <c r="H97" i="33"/>
  <c r="I97" i="33"/>
  <c r="J97" i="33"/>
  <c r="K97" i="33"/>
  <c r="L97" i="33"/>
  <c r="M97" i="33"/>
  <c r="N97" i="33"/>
  <c r="A98" i="33"/>
  <c r="C98" i="33"/>
  <c r="D98" i="33"/>
  <c r="E98" i="33"/>
  <c r="F98" i="33"/>
  <c r="G98" i="33"/>
  <c r="H98" i="33"/>
  <c r="I98" i="33"/>
  <c r="J98" i="33"/>
  <c r="K98" i="33"/>
  <c r="L98" i="33"/>
  <c r="M98" i="33"/>
  <c r="N98" i="33"/>
  <c r="A99" i="33"/>
  <c r="B99" i="33"/>
  <c r="C99" i="33"/>
  <c r="D99" i="33"/>
  <c r="E99" i="33"/>
  <c r="F99" i="33"/>
  <c r="G99" i="33"/>
  <c r="H99" i="33"/>
  <c r="I99" i="33"/>
  <c r="J99" i="33"/>
  <c r="K99" i="33"/>
  <c r="L99" i="33"/>
  <c r="M99" i="33"/>
  <c r="N99" i="33"/>
  <c r="A100" i="33"/>
  <c r="B100" i="33"/>
  <c r="C100" i="33"/>
  <c r="D100" i="33"/>
  <c r="E100" i="33"/>
  <c r="F100" i="33"/>
  <c r="G100" i="33"/>
  <c r="H100" i="33"/>
  <c r="I100" i="33"/>
  <c r="J100" i="33"/>
  <c r="K100" i="33"/>
  <c r="L100" i="33"/>
  <c r="M100" i="33"/>
  <c r="N100" i="33"/>
  <c r="A101" i="33"/>
  <c r="B101" i="33"/>
  <c r="C101" i="33"/>
  <c r="D101" i="33"/>
  <c r="E101" i="33"/>
  <c r="F101" i="33"/>
  <c r="G101" i="33"/>
  <c r="H101" i="33"/>
  <c r="I101" i="33"/>
  <c r="J101" i="33"/>
  <c r="K101" i="33"/>
  <c r="L101" i="33"/>
  <c r="M101" i="33"/>
  <c r="N101" i="33"/>
  <c r="A102" i="33"/>
  <c r="B102" i="33"/>
  <c r="C102" i="33"/>
  <c r="D102" i="33"/>
  <c r="E102" i="33"/>
  <c r="F102" i="33"/>
  <c r="G102" i="33"/>
  <c r="H102" i="33"/>
  <c r="I102" i="33"/>
  <c r="J102" i="33"/>
  <c r="K102" i="33"/>
  <c r="L102" i="33"/>
  <c r="M102" i="33"/>
  <c r="N102" i="33"/>
  <c r="A103" i="33"/>
  <c r="B103" i="33"/>
  <c r="C103" i="33"/>
  <c r="D103" i="33"/>
  <c r="E103" i="33"/>
  <c r="F103" i="33"/>
  <c r="G103" i="33"/>
  <c r="H103" i="33"/>
  <c r="I103" i="33"/>
  <c r="J103" i="33"/>
  <c r="K103" i="33"/>
  <c r="L103" i="33"/>
  <c r="M103" i="33"/>
  <c r="N103" i="33"/>
  <c r="A104" i="33"/>
  <c r="B104" i="33"/>
  <c r="C104" i="33"/>
  <c r="D104" i="33"/>
  <c r="E104" i="33"/>
  <c r="F104" i="33"/>
  <c r="G104" i="33"/>
  <c r="H104" i="33"/>
  <c r="I104" i="33"/>
  <c r="J104" i="33"/>
  <c r="K104" i="33"/>
  <c r="L104" i="33"/>
  <c r="M104" i="33"/>
  <c r="N104" i="33"/>
  <c r="A105" i="33"/>
  <c r="B105" i="33"/>
  <c r="C105" i="33"/>
  <c r="D105" i="33"/>
  <c r="E105" i="33"/>
  <c r="F105" i="33"/>
  <c r="G105" i="33"/>
  <c r="H105" i="33"/>
  <c r="I105" i="33"/>
  <c r="J105" i="33"/>
  <c r="K105" i="33"/>
  <c r="L105" i="33"/>
  <c r="M105" i="33"/>
  <c r="N105" i="33"/>
  <c r="A106" i="33"/>
  <c r="B106" i="33"/>
  <c r="C106" i="33"/>
  <c r="D106" i="33"/>
  <c r="E106" i="33"/>
  <c r="F106" i="33"/>
  <c r="G106" i="33"/>
  <c r="H106" i="33"/>
  <c r="I106" i="33"/>
  <c r="J106" i="33"/>
  <c r="K106" i="33"/>
  <c r="L106" i="33"/>
  <c r="M106" i="33"/>
  <c r="N106" i="33"/>
  <c r="A107" i="33"/>
  <c r="B107" i="33"/>
  <c r="C107" i="33"/>
  <c r="D107" i="33"/>
  <c r="E107" i="33"/>
  <c r="F107" i="33"/>
  <c r="G107" i="33"/>
  <c r="H107" i="33"/>
  <c r="I107" i="33"/>
  <c r="J107" i="33"/>
  <c r="K107" i="33"/>
  <c r="L107" i="33"/>
  <c r="M107" i="33"/>
  <c r="N107" i="33"/>
  <c r="A108" i="33"/>
  <c r="B108" i="33"/>
  <c r="C108" i="33"/>
  <c r="D108" i="33"/>
  <c r="E108" i="33"/>
  <c r="F108" i="33"/>
  <c r="G108" i="33"/>
  <c r="H108" i="33"/>
  <c r="I108" i="33"/>
  <c r="J108" i="33"/>
  <c r="K108" i="33"/>
  <c r="L108" i="33"/>
  <c r="M108" i="33"/>
  <c r="N108" i="33"/>
  <c r="A109" i="33"/>
  <c r="B109" i="33"/>
  <c r="C109" i="33"/>
  <c r="D109" i="33"/>
  <c r="E109" i="33"/>
  <c r="F109" i="33"/>
  <c r="G109" i="33"/>
  <c r="H109" i="33"/>
  <c r="I109" i="33"/>
  <c r="J109" i="33"/>
  <c r="K109" i="33"/>
  <c r="L109" i="33"/>
  <c r="M109" i="33"/>
  <c r="N109" i="33"/>
  <c r="A110" i="33"/>
  <c r="B110" i="33"/>
  <c r="C110" i="33"/>
  <c r="D110" i="33"/>
  <c r="E110" i="33"/>
  <c r="F110" i="33"/>
  <c r="G110" i="33"/>
  <c r="H110" i="33"/>
  <c r="I110" i="33"/>
  <c r="J110" i="33"/>
  <c r="K110" i="33"/>
  <c r="L110" i="33"/>
  <c r="M110" i="33"/>
  <c r="N110" i="33"/>
  <c r="A111" i="33"/>
  <c r="B111" i="33"/>
  <c r="C111" i="33"/>
  <c r="D111" i="33"/>
  <c r="E111" i="33"/>
  <c r="F111" i="33"/>
  <c r="G111" i="33"/>
  <c r="H111" i="33"/>
  <c r="I111" i="33"/>
  <c r="J111" i="33"/>
  <c r="K111" i="33"/>
  <c r="L111" i="33"/>
  <c r="M111" i="33"/>
  <c r="N111" i="33"/>
  <c r="A112" i="33"/>
  <c r="B112" i="33"/>
  <c r="C112" i="33"/>
  <c r="D112" i="33"/>
  <c r="E112" i="33"/>
  <c r="F112" i="33"/>
  <c r="G112" i="33"/>
  <c r="H112" i="33"/>
  <c r="I112" i="33"/>
  <c r="J112" i="33"/>
  <c r="K112" i="33"/>
  <c r="L112" i="33"/>
  <c r="M112" i="33"/>
  <c r="N112" i="33"/>
  <c r="A113" i="33"/>
  <c r="B113" i="33"/>
  <c r="C113" i="33"/>
  <c r="D113" i="33"/>
  <c r="E113" i="33"/>
  <c r="F113" i="33"/>
  <c r="G113" i="33"/>
  <c r="H113" i="33"/>
  <c r="I113" i="33"/>
  <c r="J113" i="33"/>
  <c r="K113" i="33"/>
  <c r="L113" i="33"/>
  <c r="M113" i="33"/>
  <c r="N113" i="33"/>
  <c r="A114" i="33"/>
  <c r="B114" i="33"/>
  <c r="C114" i="33"/>
  <c r="D114" i="33"/>
  <c r="E114" i="33"/>
  <c r="F114" i="33"/>
  <c r="G114" i="33"/>
  <c r="H114" i="33"/>
  <c r="I114" i="33"/>
  <c r="J114" i="33"/>
  <c r="K114" i="33"/>
  <c r="L114" i="33"/>
  <c r="M114" i="33"/>
  <c r="N114" i="33"/>
  <c r="A115" i="33"/>
  <c r="A37" i="33"/>
  <c r="B37" i="33"/>
  <c r="C37" i="33"/>
  <c r="D37" i="33"/>
  <c r="E37" i="33"/>
  <c r="F37" i="33"/>
  <c r="G37" i="33"/>
  <c r="H37" i="33"/>
  <c r="I37" i="33"/>
  <c r="J37" i="33"/>
  <c r="K37" i="33"/>
  <c r="L37" i="33"/>
  <c r="M37" i="33"/>
  <c r="N37" i="33"/>
  <c r="A38" i="33"/>
  <c r="B38" i="33"/>
  <c r="C38" i="33"/>
  <c r="D38" i="33"/>
  <c r="E38" i="33"/>
  <c r="F38" i="33"/>
  <c r="G38" i="33"/>
  <c r="H38" i="33"/>
  <c r="I38" i="33"/>
  <c r="J38" i="33"/>
  <c r="K38" i="33"/>
  <c r="L38" i="33"/>
  <c r="M38" i="33"/>
  <c r="N38" i="33"/>
  <c r="A39" i="33"/>
  <c r="B39" i="33"/>
  <c r="C39" i="33"/>
  <c r="D39" i="33"/>
  <c r="E39" i="33"/>
  <c r="F39" i="33"/>
  <c r="G39" i="33"/>
  <c r="H39" i="33"/>
  <c r="I39" i="33"/>
  <c r="J39" i="33"/>
  <c r="K39" i="33"/>
  <c r="L39" i="33"/>
  <c r="M39" i="33"/>
  <c r="N39" i="33"/>
  <c r="A40" i="33"/>
  <c r="B40" i="33"/>
  <c r="C40" i="33"/>
  <c r="D40" i="33"/>
  <c r="E40" i="33"/>
  <c r="F40" i="33"/>
  <c r="G40" i="33"/>
  <c r="H40" i="33"/>
  <c r="I40" i="33"/>
  <c r="J40" i="33"/>
  <c r="K40" i="33"/>
  <c r="L40" i="33"/>
  <c r="M40" i="33"/>
  <c r="N40" i="33"/>
  <c r="A41" i="33"/>
  <c r="B41" i="33"/>
  <c r="C41" i="33"/>
  <c r="D41" i="33"/>
  <c r="E41" i="33"/>
  <c r="F41" i="33"/>
  <c r="G41" i="33"/>
  <c r="H41" i="33"/>
  <c r="I41" i="33"/>
  <c r="J41" i="33"/>
  <c r="K41" i="33"/>
  <c r="L41" i="33"/>
  <c r="M41" i="33"/>
  <c r="N41" i="33"/>
  <c r="A42" i="33"/>
  <c r="B42" i="33"/>
  <c r="C42" i="33"/>
  <c r="D42" i="33"/>
  <c r="E42" i="33"/>
  <c r="F42" i="33"/>
  <c r="G42" i="33"/>
  <c r="H42" i="33"/>
  <c r="I42" i="33"/>
  <c r="J42" i="33"/>
  <c r="K42" i="33"/>
  <c r="L42" i="33"/>
  <c r="M42" i="33"/>
  <c r="N42" i="33"/>
  <c r="A43" i="33"/>
  <c r="B43" i="33"/>
  <c r="C43" i="33"/>
  <c r="D43" i="33"/>
  <c r="E43" i="33"/>
  <c r="F43" i="33"/>
  <c r="G43" i="33"/>
  <c r="H43" i="33"/>
  <c r="I43" i="33"/>
  <c r="J43" i="33"/>
  <c r="K43" i="33"/>
  <c r="L43" i="33"/>
  <c r="M43" i="33"/>
  <c r="N43" i="33"/>
  <c r="A44" i="33"/>
  <c r="B44" i="33"/>
  <c r="C44" i="33"/>
  <c r="D44" i="33"/>
  <c r="E44" i="33"/>
  <c r="F44" i="33"/>
  <c r="G44" i="33"/>
  <c r="H44" i="33"/>
  <c r="I44" i="33"/>
  <c r="J44" i="33"/>
  <c r="K44" i="33"/>
  <c r="L44" i="33"/>
  <c r="M44" i="33"/>
  <c r="N44" i="33"/>
  <c r="A45" i="33"/>
  <c r="B45" i="33"/>
  <c r="C45" i="33"/>
  <c r="D45" i="33"/>
  <c r="E45" i="33"/>
  <c r="F45" i="33"/>
  <c r="G45" i="33"/>
  <c r="H45" i="33"/>
  <c r="I45" i="33"/>
  <c r="J45" i="33"/>
  <c r="K45" i="33"/>
  <c r="L45" i="33"/>
  <c r="M45" i="33"/>
  <c r="N45" i="33"/>
  <c r="A46" i="33"/>
  <c r="B46" i="33"/>
  <c r="C46" i="33"/>
  <c r="D46" i="33"/>
  <c r="E46" i="33"/>
  <c r="F46" i="33"/>
  <c r="G46" i="33"/>
  <c r="H46" i="33"/>
  <c r="I46" i="33"/>
  <c r="J46" i="33"/>
  <c r="K46" i="33"/>
  <c r="L46" i="33"/>
  <c r="M46" i="33"/>
  <c r="N46" i="33"/>
  <c r="A47" i="33"/>
  <c r="B47" i="33"/>
  <c r="C47" i="33"/>
  <c r="D47" i="33"/>
  <c r="E47" i="33"/>
  <c r="F47" i="33"/>
  <c r="G47" i="33"/>
  <c r="H47" i="33"/>
  <c r="I47" i="33"/>
  <c r="J47" i="33"/>
  <c r="K47" i="33"/>
  <c r="L47" i="33"/>
  <c r="M47" i="33"/>
  <c r="N47" i="33"/>
  <c r="A48" i="33"/>
  <c r="B48" i="33"/>
  <c r="C48" i="33"/>
  <c r="D48" i="33"/>
  <c r="E48" i="33"/>
  <c r="F48" i="33"/>
  <c r="G48" i="33"/>
  <c r="H48" i="33"/>
  <c r="I48" i="33"/>
  <c r="J48" i="33"/>
  <c r="K48" i="33"/>
  <c r="L48" i="33"/>
  <c r="M48" i="33"/>
  <c r="N48" i="33"/>
  <c r="A49" i="33"/>
  <c r="B49" i="33"/>
  <c r="C49" i="33"/>
  <c r="D49" i="33"/>
  <c r="E49" i="33"/>
  <c r="F49" i="33"/>
  <c r="G49" i="33"/>
  <c r="H49" i="33"/>
  <c r="I49" i="33"/>
  <c r="J49" i="33"/>
  <c r="K49" i="33"/>
  <c r="L49" i="33"/>
  <c r="M49" i="33"/>
  <c r="N49" i="33"/>
  <c r="A50" i="33"/>
  <c r="B50" i="33"/>
  <c r="C50" i="33"/>
  <c r="D50" i="33"/>
  <c r="E50" i="33"/>
  <c r="F50" i="33"/>
  <c r="G50" i="33"/>
  <c r="H50" i="33"/>
  <c r="I50" i="33"/>
  <c r="J50" i="33"/>
  <c r="K50" i="33"/>
  <c r="L50" i="33"/>
  <c r="M50" i="33"/>
  <c r="N50" i="33"/>
  <c r="A51" i="33"/>
  <c r="B51" i="33"/>
  <c r="C51" i="33"/>
  <c r="D51" i="33"/>
  <c r="E51" i="33"/>
  <c r="F51" i="33"/>
  <c r="G51" i="33"/>
  <c r="H51" i="33"/>
  <c r="I51" i="33"/>
  <c r="J51" i="33"/>
  <c r="K51" i="33"/>
  <c r="L51" i="33"/>
  <c r="M51" i="33"/>
  <c r="N51" i="33"/>
  <c r="A52" i="33"/>
  <c r="B52" i="33"/>
  <c r="C52" i="33"/>
  <c r="D52" i="33"/>
  <c r="E52" i="33"/>
  <c r="F52" i="33"/>
  <c r="G52" i="33"/>
  <c r="H52" i="33"/>
  <c r="I52" i="33"/>
  <c r="J52" i="33"/>
  <c r="K52" i="33"/>
  <c r="L52" i="33"/>
  <c r="M52" i="33"/>
  <c r="N52" i="33"/>
  <c r="A53" i="33"/>
  <c r="B53" i="33"/>
  <c r="C53" i="33"/>
  <c r="D53" i="33"/>
  <c r="E53" i="33"/>
  <c r="F53" i="33"/>
  <c r="G53" i="33"/>
  <c r="H53" i="33"/>
  <c r="I53" i="33"/>
  <c r="J53" i="33"/>
  <c r="K53" i="33"/>
  <c r="L53" i="33"/>
  <c r="M53" i="33"/>
  <c r="N53" i="33"/>
  <c r="A54" i="33"/>
  <c r="B54" i="33"/>
  <c r="C54" i="33"/>
  <c r="D54" i="33"/>
  <c r="E54" i="33"/>
  <c r="F54" i="33"/>
  <c r="G54" i="33"/>
  <c r="H54" i="33"/>
  <c r="I54" i="33"/>
  <c r="J54" i="33"/>
  <c r="K54" i="33"/>
  <c r="L54" i="33"/>
  <c r="M54" i="33"/>
  <c r="N54" i="33"/>
  <c r="A55" i="33"/>
  <c r="B55" i="33"/>
  <c r="C55" i="33"/>
  <c r="D55" i="33"/>
  <c r="E55" i="33"/>
  <c r="F55" i="33"/>
  <c r="G55" i="33"/>
  <c r="H55" i="33"/>
  <c r="I55" i="33"/>
  <c r="J55" i="33"/>
  <c r="K55" i="33"/>
  <c r="L55" i="33"/>
  <c r="M55" i="33"/>
  <c r="N55" i="33"/>
  <c r="A56" i="33"/>
  <c r="B56" i="33"/>
  <c r="C56" i="33"/>
  <c r="D56" i="33"/>
  <c r="E56" i="33"/>
  <c r="F56" i="33"/>
  <c r="G56" i="33"/>
  <c r="H56" i="33"/>
  <c r="I56" i="33"/>
  <c r="J56" i="33"/>
  <c r="K56" i="33"/>
  <c r="L56" i="33"/>
  <c r="M56" i="33"/>
  <c r="N56" i="33"/>
  <c r="A57" i="33"/>
  <c r="B57" i="33"/>
  <c r="C57" i="33"/>
  <c r="D57" i="33"/>
  <c r="E57" i="33"/>
  <c r="F57" i="33"/>
  <c r="G57" i="33"/>
  <c r="H57" i="33"/>
  <c r="I57" i="33"/>
  <c r="J57" i="33"/>
  <c r="K57" i="33"/>
  <c r="L57" i="33"/>
  <c r="M57" i="33"/>
  <c r="N57" i="33"/>
  <c r="A58" i="33"/>
  <c r="B58" i="33"/>
  <c r="C58" i="33"/>
  <c r="D58" i="33"/>
  <c r="E58" i="33"/>
  <c r="F58" i="33"/>
  <c r="G58" i="33"/>
  <c r="H58" i="33"/>
  <c r="I58" i="33"/>
  <c r="J58" i="33"/>
  <c r="K58" i="33"/>
  <c r="L58" i="33"/>
  <c r="M58" i="33"/>
  <c r="N58" i="33"/>
  <c r="A59" i="33"/>
  <c r="B59" i="33"/>
  <c r="C59" i="33"/>
  <c r="D59" i="33"/>
  <c r="E59" i="33"/>
  <c r="F59" i="33"/>
  <c r="G59" i="33"/>
  <c r="H59" i="33"/>
  <c r="I59" i="33"/>
  <c r="J59" i="33"/>
  <c r="K59" i="33"/>
  <c r="L59" i="33"/>
  <c r="M59" i="33"/>
  <c r="N59" i="33"/>
  <c r="A60" i="33"/>
  <c r="B60" i="33"/>
  <c r="C60" i="33"/>
  <c r="D60" i="33"/>
  <c r="E60" i="33"/>
  <c r="F60" i="33"/>
  <c r="G60" i="33"/>
  <c r="H60" i="33"/>
  <c r="I60" i="33"/>
  <c r="J60" i="33"/>
  <c r="K60" i="33"/>
  <c r="L60" i="33"/>
  <c r="M60" i="33"/>
  <c r="N60" i="33"/>
  <c r="A61" i="33"/>
  <c r="B61" i="33"/>
  <c r="C61" i="33"/>
  <c r="D61" i="33"/>
  <c r="E61" i="33"/>
  <c r="F61" i="33"/>
  <c r="G61" i="33"/>
  <c r="H61" i="33"/>
  <c r="I61" i="33"/>
  <c r="J61" i="33"/>
  <c r="K61" i="33"/>
  <c r="L61" i="33"/>
  <c r="M61" i="33"/>
  <c r="N61" i="33"/>
  <c r="A62" i="33"/>
  <c r="B62" i="33"/>
  <c r="C62" i="33"/>
  <c r="D62" i="33"/>
  <c r="E62" i="33"/>
  <c r="F62" i="33"/>
  <c r="G62" i="33"/>
  <c r="H62" i="33"/>
  <c r="I62" i="33"/>
  <c r="J62" i="33"/>
  <c r="K62" i="33"/>
  <c r="L62" i="33"/>
  <c r="M62" i="33"/>
  <c r="N62" i="33"/>
  <c r="A63" i="33"/>
  <c r="B63" i="33"/>
  <c r="C63" i="33"/>
  <c r="D63" i="33"/>
  <c r="E63" i="33"/>
  <c r="F63" i="33"/>
  <c r="G63" i="33"/>
  <c r="H63" i="33"/>
  <c r="I63" i="33"/>
  <c r="J63" i="33"/>
  <c r="K63" i="33"/>
  <c r="L63" i="33"/>
  <c r="M63" i="33"/>
  <c r="N63" i="33"/>
  <c r="A64" i="33"/>
  <c r="B64" i="33"/>
  <c r="C64" i="33"/>
  <c r="D64" i="33"/>
  <c r="E64" i="33"/>
  <c r="F64" i="33"/>
  <c r="G64" i="33"/>
  <c r="H64" i="33"/>
  <c r="I64" i="33"/>
  <c r="J64" i="33"/>
  <c r="K64" i="33"/>
  <c r="L64" i="33"/>
  <c r="M64" i="33"/>
  <c r="N64" i="33"/>
  <c r="A65" i="33"/>
  <c r="B65" i="33"/>
  <c r="C65" i="33"/>
  <c r="D65" i="33"/>
  <c r="E65" i="33"/>
  <c r="F65" i="33"/>
  <c r="G65" i="33"/>
  <c r="H65" i="33"/>
  <c r="I65" i="33"/>
  <c r="J65" i="33"/>
  <c r="K65" i="33"/>
  <c r="L65" i="33"/>
  <c r="M65" i="33"/>
  <c r="N65" i="33"/>
  <c r="A66" i="33"/>
  <c r="B66" i="33"/>
  <c r="C66" i="33"/>
  <c r="D66" i="33"/>
  <c r="E66" i="33"/>
  <c r="F66" i="33"/>
  <c r="G66" i="33"/>
  <c r="H66" i="33"/>
  <c r="I66" i="33"/>
  <c r="J66" i="33"/>
  <c r="K66" i="33"/>
  <c r="L66" i="33"/>
  <c r="M66" i="33"/>
  <c r="N66" i="33"/>
  <c r="A67" i="33"/>
  <c r="B67" i="33"/>
  <c r="C67" i="33"/>
  <c r="D67" i="33"/>
  <c r="E67" i="33"/>
  <c r="F67" i="33"/>
  <c r="G67" i="33"/>
  <c r="H67" i="33"/>
  <c r="I67" i="33"/>
  <c r="J67" i="33"/>
  <c r="K67" i="33"/>
  <c r="L67" i="33"/>
  <c r="M67" i="33"/>
  <c r="N67" i="33"/>
  <c r="A68" i="33"/>
  <c r="B68" i="33"/>
  <c r="C68" i="33"/>
  <c r="D68" i="33"/>
  <c r="E68" i="33"/>
  <c r="F68" i="33"/>
  <c r="G68" i="33"/>
  <c r="H68" i="33"/>
  <c r="I68" i="33"/>
  <c r="J68" i="33"/>
  <c r="K68" i="33"/>
  <c r="L68" i="33"/>
  <c r="M68" i="33"/>
  <c r="N68" i="33"/>
  <c r="A69" i="33"/>
  <c r="B69" i="33"/>
  <c r="C69" i="33"/>
  <c r="D69" i="33"/>
  <c r="E69" i="33"/>
  <c r="F69" i="33"/>
  <c r="G69" i="33"/>
  <c r="H69" i="33"/>
  <c r="I69" i="33"/>
  <c r="J69" i="33"/>
  <c r="K69" i="33"/>
  <c r="L69" i="33"/>
  <c r="M69" i="33"/>
  <c r="N69" i="33"/>
  <c r="A70" i="33"/>
  <c r="B70" i="33"/>
  <c r="C70" i="33"/>
  <c r="D70" i="33"/>
  <c r="E70" i="33"/>
  <c r="F70" i="33"/>
  <c r="G70" i="33"/>
  <c r="H70" i="33"/>
  <c r="I70" i="33"/>
  <c r="J70" i="33"/>
  <c r="K70" i="33"/>
  <c r="L70" i="33"/>
  <c r="M70" i="33"/>
  <c r="N70" i="33"/>
  <c r="A71" i="33"/>
  <c r="B71" i="33"/>
  <c r="C71" i="33"/>
  <c r="D71" i="33"/>
  <c r="E71" i="33"/>
  <c r="F71" i="33"/>
  <c r="G71" i="33"/>
  <c r="H71" i="33"/>
  <c r="I71" i="33"/>
  <c r="J71" i="33"/>
  <c r="K71" i="33"/>
  <c r="L71" i="33"/>
  <c r="M71" i="33"/>
  <c r="N71" i="33"/>
  <c r="A72" i="33"/>
  <c r="B72" i="33"/>
  <c r="C72" i="33"/>
  <c r="D72" i="33"/>
  <c r="E72" i="33"/>
  <c r="F72" i="33"/>
  <c r="G72" i="33"/>
  <c r="H72" i="33"/>
  <c r="I72" i="33"/>
  <c r="J72" i="33"/>
  <c r="K72" i="33"/>
  <c r="L72" i="33"/>
  <c r="M72" i="33"/>
  <c r="N72" i="33"/>
  <c r="A73" i="33"/>
  <c r="B73" i="33"/>
  <c r="C73" i="33"/>
  <c r="D73" i="33"/>
  <c r="E73" i="33"/>
  <c r="F73" i="33"/>
  <c r="G73" i="33"/>
  <c r="H73" i="33"/>
  <c r="I73" i="33"/>
  <c r="J73" i="33"/>
  <c r="K73" i="33"/>
  <c r="L73" i="33"/>
  <c r="M73" i="33"/>
  <c r="N73" i="33"/>
  <c r="A74" i="33"/>
  <c r="P19" i="32"/>
  <c r="P482" i="33" s="1"/>
  <c r="O19" i="32"/>
  <c r="P17" i="32"/>
  <c r="P480" i="33" s="1"/>
  <c r="O17" i="32"/>
  <c r="P16" i="32"/>
  <c r="P479" i="33" s="1"/>
  <c r="O16" i="32"/>
  <c r="P18" i="32"/>
  <c r="P481" i="33" s="1"/>
  <c r="O18" i="32"/>
  <c r="P26" i="30"/>
  <c r="P445" i="33" s="1"/>
  <c r="O26" i="30"/>
  <c r="O445" i="33" s="1"/>
  <c r="O10" i="30"/>
  <c r="O429" i="33" s="1"/>
  <c r="P10" i="30"/>
  <c r="P429" i="33" s="1"/>
  <c r="O11" i="30"/>
  <c r="O430" i="33" s="1"/>
  <c r="P11" i="30"/>
  <c r="P430" i="33" s="1"/>
  <c r="O12" i="30"/>
  <c r="O431" i="33" s="1"/>
  <c r="P12" i="30"/>
  <c r="P431" i="33" s="1"/>
  <c r="O435" i="33"/>
  <c r="P16" i="30"/>
  <c r="P435" i="33" s="1"/>
  <c r="O17" i="30"/>
  <c r="P17" i="30"/>
  <c r="P436" i="33" s="1"/>
  <c r="O18" i="30"/>
  <c r="O437" i="33" s="1"/>
  <c r="P18" i="30"/>
  <c r="P437" i="33" s="1"/>
  <c r="O19" i="30"/>
  <c r="O438" i="33" s="1"/>
  <c r="P19" i="30"/>
  <c r="P438" i="33" s="1"/>
  <c r="O20" i="30"/>
  <c r="O439" i="33" s="1"/>
  <c r="P20" i="30"/>
  <c r="P439" i="33" s="1"/>
  <c r="O21" i="30"/>
  <c r="P21" i="30"/>
  <c r="P440" i="33" s="1"/>
  <c r="O22" i="30"/>
  <c r="O441" i="33" s="1"/>
  <c r="P22" i="30"/>
  <c r="P441" i="33" s="1"/>
  <c r="O23" i="30"/>
  <c r="O442" i="33" s="1"/>
  <c r="P23" i="30"/>
  <c r="P442" i="33" s="1"/>
  <c r="O24" i="30"/>
  <c r="O443" i="33" s="1"/>
  <c r="P24" i="30"/>
  <c r="P443" i="33" s="1"/>
  <c r="P25" i="30"/>
  <c r="P444" i="33" s="1"/>
  <c r="P9" i="30"/>
  <c r="P428" i="33" s="1"/>
  <c r="O9" i="30"/>
  <c r="O428" i="33" s="1"/>
  <c r="C27" i="30"/>
  <c r="C446" i="33" s="1"/>
  <c r="D27" i="30"/>
  <c r="D446" i="33" s="1"/>
  <c r="E27" i="30"/>
  <c r="E446" i="33" s="1"/>
  <c r="F27" i="30"/>
  <c r="F446" i="33" s="1"/>
  <c r="G27" i="30"/>
  <c r="G446" i="33" s="1"/>
  <c r="H27" i="30"/>
  <c r="H446" i="33" s="1"/>
  <c r="I27" i="30"/>
  <c r="I446" i="33" s="1"/>
  <c r="J27" i="30"/>
  <c r="J446" i="33" s="1"/>
  <c r="K27" i="30"/>
  <c r="K446" i="33" s="1"/>
  <c r="L27" i="30"/>
  <c r="L446" i="33" s="1"/>
  <c r="M27" i="30"/>
  <c r="M446" i="33" s="1"/>
  <c r="N27" i="30"/>
  <c r="N446" i="33" s="1"/>
  <c r="B27" i="30"/>
  <c r="B446" i="33" s="1"/>
  <c r="Q17" i="30" l="1"/>
  <c r="Q436" i="33" s="1"/>
  <c r="Q25" i="30"/>
  <c r="Q444" i="33" s="1"/>
  <c r="Q19" i="32"/>
  <c r="Q482" i="33" s="1"/>
  <c r="Q18" i="32"/>
  <c r="Q481" i="33" s="1"/>
  <c r="Q21" i="30"/>
  <c r="Q440" i="33" s="1"/>
  <c r="O481" i="33"/>
  <c r="Q16" i="32"/>
  <c r="Q479" i="33" s="1"/>
  <c r="Q17" i="32"/>
  <c r="Q480" i="33" s="1"/>
  <c r="Q26" i="30"/>
  <c r="Q445" i="33" s="1"/>
  <c r="O440" i="33"/>
  <c r="O444" i="33"/>
  <c r="Q24" i="30"/>
  <c r="Q443" i="33" s="1"/>
  <c r="Q22" i="30"/>
  <c r="Q441" i="33" s="1"/>
  <c r="Q23" i="30"/>
  <c r="Q442" i="33" s="1"/>
  <c r="Q20" i="30"/>
  <c r="Q439" i="33" s="1"/>
  <c r="Q19" i="30"/>
  <c r="Q438" i="33" s="1"/>
  <c r="Q18" i="30"/>
  <c r="Q437" i="33" s="1"/>
  <c r="P27" i="30"/>
  <c r="P446" i="33" s="1"/>
  <c r="O436" i="33"/>
  <c r="O480" i="33"/>
  <c r="O479" i="33"/>
  <c r="O482" i="33"/>
  <c r="O27" i="30"/>
  <c r="O446" i="33" s="1"/>
  <c r="P9" i="25"/>
  <c r="O9" i="25"/>
  <c r="N32" i="14"/>
  <c r="N412" i="33" s="1"/>
  <c r="M32" i="14"/>
  <c r="M412" i="33" s="1"/>
  <c r="L32" i="14"/>
  <c r="L412" i="33" s="1"/>
  <c r="K32" i="14"/>
  <c r="K412" i="33" s="1"/>
  <c r="J32" i="14"/>
  <c r="J412" i="33" s="1"/>
  <c r="I32" i="14"/>
  <c r="I412" i="33" s="1"/>
  <c r="H32" i="14"/>
  <c r="H412" i="33" s="1"/>
  <c r="G32" i="14"/>
  <c r="G412" i="33" s="1"/>
  <c r="F32" i="14"/>
  <c r="F412" i="33" s="1"/>
  <c r="E32" i="14"/>
  <c r="E412" i="33" s="1"/>
  <c r="D32" i="14"/>
  <c r="D412" i="33" s="1"/>
  <c r="C32" i="14"/>
  <c r="C412" i="33" s="1"/>
  <c r="B32" i="14"/>
  <c r="B412" i="33" s="1"/>
  <c r="P9" i="14"/>
  <c r="P389" i="33" s="1"/>
  <c r="O9" i="14"/>
  <c r="O389" i="33" s="1"/>
  <c r="P32" i="13"/>
  <c r="P384" i="33" s="1"/>
  <c r="O32" i="13"/>
  <c r="O384" i="33" s="1"/>
  <c r="P31" i="13"/>
  <c r="P383" i="33" s="1"/>
  <c r="O31" i="13"/>
  <c r="O383" i="33" s="1"/>
  <c r="P30" i="13"/>
  <c r="P382" i="33" s="1"/>
  <c r="O30" i="13"/>
  <c r="O382" i="33" s="1"/>
  <c r="P29" i="13"/>
  <c r="P381" i="33" s="1"/>
  <c r="O29" i="13"/>
  <c r="O381" i="33" s="1"/>
  <c r="P28" i="13"/>
  <c r="P380" i="33" s="1"/>
  <c r="O28" i="13"/>
  <c r="O380" i="33" s="1"/>
  <c r="P27" i="13"/>
  <c r="P379" i="33" s="1"/>
  <c r="O27" i="13"/>
  <c r="O379" i="33" s="1"/>
  <c r="P26" i="13"/>
  <c r="P378" i="33" s="1"/>
  <c r="O26" i="13"/>
  <c r="O378" i="33" s="1"/>
  <c r="P25" i="13"/>
  <c r="P377" i="33" s="1"/>
  <c r="O25" i="13"/>
  <c r="O377" i="33" s="1"/>
  <c r="P24" i="13"/>
  <c r="P376" i="33" s="1"/>
  <c r="P23" i="13"/>
  <c r="P375" i="33" s="1"/>
  <c r="O23" i="13"/>
  <c r="O375" i="33" s="1"/>
  <c r="P22" i="13"/>
  <c r="P374" i="33" s="1"/>
  <c r="O22" i="13"/>
  <c r="O374" i="33" s="1"/>
  <c r="P21" i="13"/>
  <c r="P373" i="33" s="1"/>
  <c r="O21" i="13"/>
  <c r="O373" i="33" s="1"/>
  <c r="P20" i="13"/>
  <c r="P372" i="33" s="1"/>
  <c r="O20" i="13"/>
  <c r="O372" i="33" s="1"/>
  <c r="P19" i="13"/>
  <c r="P371" i="33" s="1"/>
  <c r="O19" i="13"/>
  <c r="O371" i="33" s="1"/>
  <c r="P18" i="13"/>
  <c r="P370" i="33" s="1"/>
  <c r="O18" i="13"/>
  <c r="O370" i="33" s="1"/>
  <c r="P17" i="13"/>
  <c r="P369" i="33" s="1"/>
  <c r="O17" i="13"/>
  <c r="O369" i="33" s="1"/>
  <c r="P16" i="13"/>
  <c r="P368" i="33" s="1"/>
  <c r="O16" i="13"/>
  <c r="O368" i="33" s="1"/>
  <c r="P15" i="13"/>
  <c r="P367" i="33" s="1"/>
  <c r="O15" i="13"/>
  <c r="O367" i="33" s="1"/>
  <c r="P14" i="13"/>
  <c r="P366" i="33" s="1"/>
  <c r="O14" i="13"/>
  <c r="O366" i="33" s="1"/>
  <c r="P13" i="13"/>
  <c r="P365" i="33" s="1"/>
  <c r="O13" i="13"/>
  <c r="O365" i="33" s="1"/>
  <c r="P12" i="13"/>
  <c r="P364" i="33" s="1"/>
  <c r="O12" i="13"/>
  <c r="O364" i="33" s="1"/>
  <c r="P11" i="13"/>
  <c r="P363" i="33" s="1"/>
  <c r="O11" i="13"/>
  <c r="O363" i="33" s="1"/>
  <c r="P10" i="13"/>
  <c r="P362" i="33" s="1"/>
  <c r="O10" i="13"/>
  <c r="O362" i="33" s="1"/>
  <c r="P9" i="13"/>
  <c r="P361" i="33" s="1"/>
  <c r="O9" i="13"/>
  <c r="O361" i="33" s="1"/>
  <c r="B24" i="13"/>
  <c r="O24" i="13" s="1"/>
  <c r="O376" i="33" s="1"/>
  <c r="P30" i="10"/>
  <c r="O30" i="10"/>
  <c r="P29" i="10"/>
  <c r="O29" i="10"/>
  <c r="P28" i="10"/>
  <c r="O28" i="10"/>
  <c r="P27" i="10"/>
  <c r="O27" i="10"/>
  <c r="P26" i="10"/>
  <c r="O26" i="10"/>
  <c r="P25" i="10"/>
  <c r="O25" i="10"/>
  <c r="P24" i="10"/>
  <c r="O24" i="10"/>
  <c r="P23" i="10"/>
  <c r="O23" i="10"/>
  <c r="P22" i="10"/>
  <c r="O22" i="10"/>
  <c r="P21" i="10"/>
  <c r="O21" i="10"/>
  <c r="P20" i="10"/>
  <c r="O20" i="10"/>
  <c r="P19" i="10"/>
  <c r="O19" i="10"/>
  <c r="P18" i="10"/>
  <c r="O18" i="10"/>
  <c r="P17" i="10"/>
  <c r="O17" i="10"/>
  <c r="P16" i="10"/>
  <c r="O16" i="10"/>
  <c r="P15" i="10"/>
  <c r="O15" i="10"/>
  <c r="P14" i="10"/>
  <c r="P13" i="10"/>
  <c r="P12" i="10"/>
  <c r="P11" i="10"/>
  <c r="O11" i="10"/>
  <c r="P10" i="10"/>
  <c r="O10" i="10"/>
  <c r="P9" i="10"/>
  <c r="O9" i="10"/>
  <c r="P9" i="9"/>
  <c r="O9" i="9"/>
  <c r="P32" i="8"/>
  <c r="P237" i="33" s="1"/>
  <c r="O32" i="8"/>
  <c r="O237" i="33" s="1"/>
  <c r="P31" i="8"/>
  <c r="P236" i="33" s="1"/>
  <c r="O31" i="8"/>
  <c r="O236" i="33" s="1"/>
  <c r="P30" i="8"/>
  <c r="P235" i="33" s="1"/>
  <c r="O30" i="8"/>
  <c r="O235" i="33" s="1"/>
  <c r="P29" i="8"/>
  <c r="P234" i="33" s="1"/>
  <c r="O29" i="8"/>
  <c r="O234" i="33" s="1"/>
  <c r="P28" i="8"/>
  <c r="P233" i="33" s="1"/>
  <c r="O28" i="8"/>
  <c r="O233" i="33" s="1"/>
  <c r="P27" i="8"/>
  <c r="P232" i="33" s="1"/>
  <c r="O27" i="8"/>
  <c r="O232" i="33" s="1"/>
  <c r="P26" i="8"/>
  <c r="P231" i="33" s="1"/>
  <c r="O26" i="8"/>
  <c r="O231" i="33" s="1"/>
  <c r="P25" i="8"/>
  <c r="P230" i="33" s="1"/>
  <c r="O25" i="8"/>
  <c r="O230" i="33" s="1"/>
  <c r="P24" i="8"/>
  <c r="P229" i="33" s="1"/>
  <c r="O24" i="8"/>
  <c r="O229" i="33" s="1"/>
  <c r="P23" i="8"/>
  <c r="P228" i="33" s="1"/>
  <c r="O23" i="8"/>
  <c r="O228" i="33" s="1"/>
  <c r="P22" i="8"/>
  <c r="P227" i="33" s="1"/>
  <c r="O22" i="8"/>
  <c r="O227" i="33" s="1"/>
  <c r="P21" i="8"/>
  <c r="P226" i="33" s="1"/>
  <c r="O21" i="8"/>
  <c r="O226" i="33" s="1"/>
  <c r="P20" i="8"/>
  <c r="P225" i="33" s="1"/>
  <c r="O20" i="8"/>
  <c r="O225" i="33" s="1"/>
  <c r="P19" i="8"/>
  <c r="P224" i="33" s="1"/>
  <c r="O19" i="8"/>
  <c r="O224" i="33" s="1"/>
  <c r="P18" i="8"/>
  <c r="P223" i="33" s="1"/>
  <c r="O18" i="8"/>
  <c r="O223" i="33" s="1"/>
  <c r="P17" i="8"/>
  <c r="P222" i="33" s="1"/>
  <c r="O17" i="8"/>
  <c r="O222" i="33" s="1"/>
  <c r="P16" i="8"/>
  <c r="P221" i="33" s="1"/>
  <c r="O16" i="8"/>
  <c r="O221" i="33" s="1"/>
  <c r="P15" i="8"/>
  <c r="P220" i="33" s="1"/>
  <c r="O15" i="8"/>
  <c r="O220" i="33" s="1"/>
  <c r="P14" i="8"/>
  <c r="P219" i="33" s="1"/>
  <c r="O14" i="8"/>
  <c r="O219" i="33" s="1"/>
  <c r="P13" i="8"/>
  <c r="P218" i="33" s="1"/>
  <c r="O13" i="8"/>
  <c r="O218" i="33" s="1"/>
  <c r="P12" i="8"/>
  <c r="P217" i="33" s="1"/>
  <c r="O12" i="8"/>
  <c r="O217" i="33" s="1"/>
  <c r="P11" i="8"/>
  <c r="P216" i="33" s="1"/>
  <c r="O11" i="8"/>
  <c r="O216" i="33" s="1"/>
  <c r="P10" i="8"/>
  <c r="P215" i="33" s="1"/>
  <c r="O10" i="8"/>
  <c r="O215" i="33" s="1"/>
  <c r="P214" i="33"/>
  <c r="O9" i="8"/>
  <c r="O214" i="33" s="1"/>
  <c r="P17" i="7"/>
  <c r="P187" i="33" s="1"/>
  <c r="P34" i="7"/>
  <c r="P204" i="33" s="1"/>
  <c r="O34" i="7"/>
  <c r="O204" i="33" s="1"/>
  <c r="P33" i="7"/>
  <c r="P203" i="33" s="1"/>
  <c r="O33" i="7"/>
  <c r="O203" i="33" s="1"/>
  <c r="P32" i="7"/>
  <c r="P202" i="33" s="1"/>
  <c r="O32" i="7"/>
  <c r="O202" i="33" s="1"/>
  <c r="P31" i="7"/>
  <c r="P201" i="33" s="1"/>
  <c r="O31" i="7"/>
  <c r="O201" i="33" s="1"/>
  <c r="P30" i="7"/>
  <c r="P200" i="33" s="1"/>
  <c r="O30" i="7"/>
  <c r="O200" i="33" s="1"/>
  <c r="P29" i="7"/>
  <c r="P199" i="33" s="1"/>
  <c r="O29" i="7"/>
  <c r="O199" i="33" s="1"/>
  <c r="P28" i="7"/>
  <c r="P198" i="33" s="1"/>
  <c r="O28" i="7"/>
  <c r="O198" i="33" s="1"/>
  <c r="P27" i="7"/>
  <c r="P197" i="33" s="1"/>
  <c r="O27" i="7"/>
  <c r="O197" i="33" s="1"/>
  <c r="P26" i="7"/>
  <c r="P196" i="33" s="1"/>
  <c r="O26" i="7"/>
  <c r="O196" i="33" s="1"/>
  <c r="P25" i="7"/>
  <c r="P195" i="33" s="1"/>
  <c r="O25" i="7"/>
  <c r="O195" i="33" s="1"/>
  <c r="P24" i="7"/>
  <c r="P194" i="33" s="1"/>
  <c r="O24" i="7"/>
  <c r="O194" i="33" s="1"/>
  <c r="P23" i="7"/>
  <c r="P193" i="33" s="1"/>
  <c r="O23" i="7"/>
  <c r="O193" i="33" s="1"/>
  <c r="P22" i="7"/>
  <c r="P192" i="33" s="1"/>
  <c r="O22" i="7"/>
  <c r="O192" i="33" s="1"/>
  <c r="P21" i="7"/>
  <c r="P191" i="33" s="1"/>
  <c r="O21" i="7"/>
  <c r="O191" i="33" s="1"/>
  <c r="P20" i="7"/>
  <c r="P190" i="33" s="1"/>
  <c r="O20" i="7"/>
  <c r="O190" i="33" s="1"/>
  <c r="P19" i="7"/>
  <c r="P189" i="33" s="1"/>
  <c r="O19" i="7"/>
  <c r="O189" i="33" s="1"/>
  <c r="P18" i="7"/>
  <c r="P188" i="33" s="1"/>
  <c r="O18" i="7"/>
  <c r="O188" i="33" s="1"/>
  <c r="O17" i="7"/>
  <c r="O187" i="33" s="1"/>
  <c r="P15" i="7"/>
  <c r="P185" i="33" s="1"/>
  <c r="O15" i="7"/>
  <c r="O185" i="33" s="1"/>
  <c r="P14" i="7"/>
  <c r="P184" i="33" s="1"/>
  <c r="O14" i="7"/>
  <c r="O184" i="33" s="1"/>
  <c r="P13" i="7"/>
  <c r="P183" i="33" s="1"/>
  <c r="O13" i="7"/>
  <c r="O183" i="33" s="1"/>
  <c r="P12" i="7"/>
  <c r="P182" i="33" s="1"/>
  <c r="O12" i="7"/>
  <c r="O182" i="33" s="1"/>
  <c r="P11" i="7"/>
  <c r="P181" i="33" s="1"/>
  <c r="O11" i="7"/>
  <c r="O181" i="33" s="1"/>
  <c r="P10" i="7"/>
  <c r="P180" i="33" s="1"/>
  <c r="O10" i="7"/>
  <c r="O180" i="33" s="1"/>
  <c r="P9" i="7"/>
  <c r="P179" i="33" s="1"/>
  <c r="O9" i="7"/>
  <c r="O179" i="33" s="1"/>
  <c r="P31" i="6"/>
  <c r="P169" i="33" s="1"/>
  <c r="O31" i="6"/>
  <c r="O169" i="33" s="1"/>
  <c r="P30" i="6"/>
  <c r="P168" i="33" s="1"/>
  <c r="O30" i="6"/>
  <c r="O168" i="33" s="1"/>
  <c r="P29" i="6"/>
  <c r="P167" i="33" s="1"/>
  <c r="O29" i="6"/>
  <c r="O167" i="33" s="1"/>
  <c r="P28" i="6"/>
  <c r="P166" i="33" s="1"/>
  <c r="O28" i="6"/>
  <c r="O166" i="33" s="1"/>
  <c r="P27" i="6"/>
  <c r="P165" i="33" s="1"/>
  <c r="O27" i="6"/>
  <c r="O165" i="33" s="1"/>
  <c r="P26" i="6"/>
  <c r="P164" i="33" s="1"/>
  <c r="O26" i="6"/>
  <c r="O164" i="33" s="1"/>
  <c r="P25" i="6"/>
  <c r="P163" i="33" s="1"/>
  <c r="O25" i="6"/>
  <c r="O163" i="33" s="1"/>
  <c r="P24" i="6"/>
  <c r="P162" i="33" s="1"/>
  <c r="O24" i="6"/>
  <c r="O162" i="33" s="1"/>
  <c r="P23" i="6"/>
  <c r="P161" i="33" s="1"/>
  <c r="O161" i="33"/>
  <c r="P22" i="6"/>
  <c r="P160" i="33" s="1"/>
  <c r="O22" i="6"/>
  <c r="O160" i="33" s="1"/>
  <c r="P21" i="6"/>
  <c r="P159" i="33" s="1"/>
  <c r="O21" i="6"/>
  <c r="O159" i="33" s="1"/>
  <c r="P158" i="33"/>
  <c r="O20" i="6"/>
  <c r="O158" i="33" s="1"/>
  <c r="P19" i="6"/>
  <c r="P157" i="33" s="1"/>
  <c r="O19" i="6"/>
  <c r="O157" i="33" s="1"/>
  <c r="P18" i="6"/>
  <c r="P156" i="33" s="1"/>
  <c r="O18" i="6"/>
  <c r="O156" i="33" s="1"/>
  <c r="P155" i="33"/>
  <c r="P16" i="6"/>
  <c r="P154" i="33" s="1"/>
  <c r="O154" i="33"/>
  <c r="P15" i="6"/>
  <c r="P153" i="33" s="1"/>
  <c r="O15" i="6"/>
  <c r="O153" i="33" s="1"/>
  <c r="P14" i="6"/>
  <c r="P152" i="33" s="1"/>
  <c r="O14" i="6"/>
  <c r="O152" i="33" s="1"/>
  <c r="P13" i="6"/>
  <c r="P151" i="33" s="1"/>
  <c r="O151" i="33"/>
  <c r="P12" i="6"/>
  <c r="P150" i="33" s="1"/>
  <c r="O12" i="6"/>
  <c r="O150" i="33" s="1"/>
  <c r="P11" i="6"/>
  <c r="P149" i="33" s="1"/>
  <c r="O11" i="6"/>
  <c r="O149" i="33" s="1"/>
  <c r="P10" i="6"/>
  <c r="P148" i="33" s="1"/>
  <c r="O10" i="6"/>
  <c r="O148" i="33" s="1"/>
  <c r="P9" i="6"/>
  <c r="P147" i="33" s="1"/>
  <c r="O147" i="33"/>
  <c r="P32" i="5"/>
  <c r="P142" i="33" s="1"/>
  <c r="O32" i="5"/>
  <c r="O142" i="33" s="1"/>
  <c r="P31" i="5"/>
  <c r="P141" i="33" s="1"/>
  <c r="O31" i="5"/>
  <c r="O141" i="33" s="1"/>
  <c r="P30" i="5"/>
  <c r="P140" i="33" s="1"/>
  <c r="O30" i="5"/>
  <c r="O140" i="33" s="1"/>
  <c r="P29" i="5"/>
  <c r="P139" i="33" s="1"/>
  <c r="O29" i="5"/>
  <c r="O139" i="33" s="1"/>
  <c r="P28" i="5"/>
  <c r="P138" i="33" s="1"/>
  <c r="O28" i="5"/>
  <c r="O138" i="33" s="1"/>
  <c r="P27" i="5"/>
  <c r="P137" i="33" s="1"/>
  <c r="O27" i="5"/>
  <c r="O137" i="33" s="1"/>
  <c r="P26" i="5"/>
  <c r="P136" i="33" s="1"/>
  <c r="O26" i="5"/>
  <c r="O136" i="33" s="1"/>
  <c r="P25" i="5"/>
  <c r="P135" i="33" s="1"/>
  <c r="O25" i="5"/>
  <c r="O135" i="33" s="1"/>
  <c r="P24" i="5"/>
  <c r="P134" i="33" s="1"/>
  <c r="O24" i="5"/>
  <c r="O134" i="33" s="1"/>
  <c r="P23" i="5"/>
  <c r="P133" i="33" s="1"/>
  <c r="O23" i="5"/>
  <c r="O133" i="33" s="1"/>
  <c r="P22" i="5"/>
  <c r="P132" i="33" s="1"/>
  <c r="O22" i="5"/>
  <c r="O132" i="33" s="1"/>
  <c r="P21" i="5"/>
  <c r="P131" i="33" s="1"/>
  <c r="O131" i="33"/>
  <c r="P20" i="5"/>
  <c r="P130" i="33" s="1"/>
  <c r="O130" i="33"/>
  <c r="P129" i="33"/>
  <c r="O19" i="5"/>
  <c r="O129" i="33" s="1"/>
  <c r="P18" i="5"/>
  <c r="P128" i="33" s="1"/>
  <c r="O18" i="5"/>
  <c r="O128" i="33" s="1"/>
  <c r="P17" i="5"/>
  <c r="P127" i="33" s="1"/>
  <c r="O17" i="5"/>
  <c r="O127" i="33" s="1"/>
  <c r="P16" i="5"/>
  <c r="P126" i="33" s="1"/>
  <c r="O16" i="5"/>
  <c r="O126" i="33" s="1"/>
  <c r="P15" i="5"/>
  <c r="P125" i="33" s="1"/>
  <c r="P14" i="5"/>
  <c r="P124" i="33" s="1"/>
  <c r="O14" i="5"/>
  <c r="O124" i="33" s="1"/>
  <c r="P13" i="5"/>
  <c r="P123" i="33" s="1"/>
  <c r="O13" i="5"/>
  <c r="O123" i="33" s="1"/>
  <c r="P12" i="5"/>
  <c r="P122" i="33" s="1"/>
  <c r="P45" i="4"/>
  <c r="P114" i="33" s="1"/>
  <c r="P44" i="4"/>
  <c r="P113" i="33" s="1"/>
  <c r="P43" i="4"/>
  <c r="P112" i="33" s="1"/>
  <c r="P42" i="4"/>
  <c r="P111" i="33" s="1"/>
  <c r="P41" i="4"/>
  <c r="P110" i="33" s="1"/>
  <c r="P40" i="4"/>
  <c r="P109" i="33" s="1"/>
  <c r="P39" i="4"/>
  <c r="P108" i="33" s="1"/>
  <c r="P38" i="4"/>
  <c r="P107" i="33" s="1"/>
  <c r="P37" i="4"/>
  <c r="P106" i="33" s="1"/>
  <c r="P36" i="4"/>
  <c r="P105" i="33" s="1"/>
  <c r="P35" i="4"/>
  <c r="P104" i="33" s="1"/>
  <c r="P34" i="4"/>
  <c r="P103" i="33" s="1"/>
  <c r="P33" i="4"/>
  <c r="P102" i="33" s="1"/>
  <c r="P32" i="4"/>
  <c r="P101" i="33" s="1"/>
  <c r="P31" i="4"/>
  <c r="P100" i="33" s="1"/>
  <c r="P30" i="4"/>
  <c r="P99" i="33" s="1"/>
  <c r="P29" i="4"/>
  <c r="P98" i="33" s="1"/>
  <c r="P28" i="4"/>
  <c r="P97" i="33" s="1"/>
  <c r="P27" i="4"/>
  <c r="P96" i="33" s="1"/>
  <c r="P26" i="4"/>
  <c r="P95" i="33" s="1"/>
  <c r="P25" i="4"/>
  <c r="P94" i="33" s="1"/>
  <c r="P24" i="4"/>
  <c r="P93" i="33" s="1"/>
  <c r="P23" i="4"/>
  <c r="P92" i="33" s="1"/>
  <c r="P22" i="4"/>
  <c r="P91" i="33" s="1"/>
  <c r="P21" i="4"/>
  <c r="P90" i="33" s="1"/>
  <c r="P20" i="4"/>
  <c r="P89" i="33" s="1"/>
  <c r="P19" i="4"/>
  <c r="P88" i="33" s="1"/>
  <c r="P18" i="4"/>
  <c r="P87" i="33" s="1"/>
  <c r="P17" i="4"/>
  <c r="P86" i="33" s="1"/>
  <c r="P16" i="4"/>
  <c r="P85" i="33" s="1"/>
  <c r="P15" i="4"/>
  <c r="P84" i="33" s="1"/>
  <c r="P14" i="4"/>
  <c r="P83" i="33" s="1"/>
  <c r="P13" i="4"/>
  <c r="P82" i="33" s="1"/>
  <c r="P12" i="4"/>
  <c r="P81" i="33" s="1"/>
  <c r="P11" i="4"/>
  <c r="P80" i="33" s="1"/>
  <c r="P10" i="4"/>
  <c r="P79" i="33" s="1"/>
  <c r="P9" i="4"/>
  <c r="P78" i="33" s="1"/>
  <c r="O45" i="4"/>
  <c r="O114" i="33" s="1"/>
  <c r="O44" i="4"/>
  <c r="O113" i="33" s="1"/>
  <c r="O43" i="4"/>
  <c r="O112" i="33" s="1"/>
  <c r="O42" i="4"/>
  <c r="O111" i="33" s="1"/>
  <c r="O41" i="4"/>
  <c r="O110" i="33" s="1"/>
  <c r="O40" i="4"/>
  <c r="O109" i="33" s="1"/>
  <c r="O39" i="4"/>
  <c r="O108" i="33" s="1"/>
  <c r="O38" i="4"/>
  <c r="O107" i="33" s="1"/>
  <c r="O37" i="4"/>
  <c r="O106" i="33" s="1"/>
  <c r="O36" i="4"/>
  <c r="O105" i="33" s="1"/>
  <c r="O35" i="4"/>
  <c r="O104" i="33" s="1"/>
  <c r="O34" i="4"/>
  <c r="O103" i="33" s="1"/>
  <c r="O33" i="4"/>
  <c r="O102" i="33" s="1"/>
  <c r="O31" i="4"/>
  <c r="O100" i="33" s="1"/>
  <c r="O30" i="4"/>
  <c r="O99" i="33" s="1"/>
  <c r="O98" i="33"/>
  <c r="O28" i="4"/>
  <c r="O97" i="33" s="1"/>
  <c r="O27" i="4"/>
  <c r="O96" i="33" s="1"/>
  <c r="O26" i="4"/>
  <c r="O95" i="33" s="1"/>
  <c r="O25" i="4"/>
  <c r="O94" i="33" s="1"/>
  <c r="O24" i="4"/>
  <c r="O93" i="33" s="1"/>
  <c r="O23" i="4"/>
  <c r="O92" i="33" s="1"/>
  <c r="O22" i="4"/>
  <c r="O91" i="33" s="1"/>
  <c r="O21" i="4"/>
  <c r="O90" i="33" s="1"/>
  <c r="O20" i="4"/>
  <c r="O89" i="33" s="1"/>
  <c r="O19" i="4"/>
  <c r="O88" i="33" s="1"/>
  <c r="O18" i="4"/>
  <c r="O87" i="33" s="1"/>
  <c r="O17" i="4"/>
  <c r="O86" i="33" s="1"/>
  <c r="O16" i="4"/>
  <c r="O85" i="33" s="1"/>
  <c r="O15" i="4"/>
  <c r="O84" i="33" s="1"/>
  <c r="O14" i="4"/>
  <c r="O83" i="33" s="1"/>
  <c r="O12" i="4"/>
  <c r="O81" i="33" s="1"/>
  <c r="O10" i="4"/>
  <c r="O79" i="33" s="1"/>
  <c r="O9" i="4"/>
  <c r="O78" i="33" s="1"/>
  <c r="P45" i="3"/>
  <c r="P73" i="33" s="1"/>
  <c r="P44" i="3"/>
  <c r="P72" i="33" s="1"/>
  <c r="P43" i="3"/>
  <c r="P71" i="33" s="1"/>
  <c r="P42" i="3"/>
  <c r="P70" i="33" s="1"/>
  <c r="P41" i="3"/>
  <c r="P69" i="33" s="1"/>
  <c r="P40" i="3"/>
  <c r="P68" i="33" s="1"/>
  <c r="P39" i="3"/>
  <c r="P67" i="33" s="1"/>
  <c r="P38" i="3"/>
  <c r="P66" i="33" s="1"/>
  <c r="P37" i="3"/>
  <c r="P65" i="33" s="1"/>
  <c r="P36" i="3"/>
  <c r="P64" i="33" s="1"/>
  <c r="P35" i="3"/>
  <c r="P63" i="33" s="1"/>
  <c r="P34" i="3"/>
  <c r="P62" i="33" s="1"/>
  <c r="P33" i="3"/>
  <c r="P61" i="33" s="1"/>
  <c r="P32" i="3"/>
  <c r="P60" i="33" s="1"/>
  <c r="P31" i="3"/>
  <c r="P59" i="33" s="1"/>
  <c r="P30" i="3"/>
  <c r="P58" i="33" s="1"/>
  <c r="P29" i="3"/>
  <c r="P57" i="33" s="1"/>
  <c r="P28" i="3"/>
  <c r="P56" i="33" s="1"/>
  <c r="P27" i="3"/>
  <c r="P55" i="33" s="1"/>
  <c r="P26" i="3"/>
  <c r="P54" i="33" s="1"/>
  <c r="P25" i="3"/>
  <c r="P53" i="33" s="1"/>
  <c r="P24" i="3"/>
  <c r="P52" i="33" s="1"/>
  <c r="P23" i="3"/>
  <c r="P51" i="33" s="1"/>
  <c r="P22" i="3"/>
  <c r="P50" i="33" s="1"/>
  <c r="P21" i="3"/>
  <c r="P49" i="33" s="1"/>
  <c r="P20" i="3"/>
  <c r="P48" i="33" s="1"/>
  <c r="P19" i="3"/>
  <c r="P47" i="33" s="1"/>
  <c r="P18" i="3"/>
  <c r="P46" i="33" s="1"/>
  <c r="P17" i="3"/>
  <c r="P45" i="33" s="1"/>
  <c r="P16" i="3"/>
  <c r="P44" i="33" s="1"/>
  <c r="P15" i="3"/>
  <c r="P43" i="33" s="1"/>
  <c r="P14" i="3"/>
  <c r="P42" i="33" s="1"/>
  <c r="P13" i="3"/>
  <c r="P41" i="33" s="1"/>
  <c r="P12" i="3"/>
  <c r="P40" i="33" s="1"/>
  <c r="P11" i="3"/>
  <c r="P39" i="33" s="1"/>
  <c r="P10" i="3"/>
  <c r="P38" i="33" s="1"/>
  <c r="P9" i="3"/>
  <c r="P37" i="33" s="1"/>
  <c r="O45" i="3"/>
  <c r="O73" i="33" s="1"/>
  <c r="O44" i="3"/>
  <c r="O72" i="33" s="1"/>
  <c r="O43" i="3"/>
  <c r="O71" i="33" s="1"/>
  <c r="O42" i="3"/>
  <c r="O70" i="33" s="1"/>
  <c r="O41" i="3"/>
  <c r="O69" i="33" s="1"/>
  <c r="O40" i="3"/>
  <c r="O68" i="33" s="1"/>
  <c r="O39" i="3"/>
  <c r="O67" i="33" s="1"/>
  <c r="O38" i="3"/>
  <c r="O66" i="33" s="1"/>
  <c r="O37" i="3"/>
  <c r="O65" i="33" s="1"/>
  <c r="O36" i="3"/>
  <c r="O64" i="33" s="1"/>
  <c r="O35" i="3"/>
  <c r="O63" i="33" s="1"/>
  <c r="O34" i="3"/>
  <c r="O62" i="33" s="1"/>
  <c r="O33" i="3"/>
  <c r="O61" i="33" s="1"/>
  <c r="O32" i="3"/>
  <c r="O60" i="33" s="1"/>
  <c r="O31" i="3"/>
  <c r="O59" i="33" s="1"/>
  <c r="O30" i="3"/>
  <c r="O58" i="33" s="1"/>
  <c r="O29" i="3"/>
  <c r="O57" i="33" s="1"/>
  <c r="O28" i="3"/>
  <c r="O56" i="33" s="1"/>
  <c r="O27" i="3"/>
  <c r="O55" i="33" s="1"/>
  <c r="O26" i="3"/>
  <c r="O54" i="33" s="1"/>
  <c r="O25" i="3"/>
  <c r="O53" i="33" s="1"/>
  <c r="O24" i="3"/>
  <c r="O52" i="33" s="1"/>
  <c r="O23" i="3"/>
  <c r="O51" i="33" s="1"/>
  <c r="O22" i="3"/>
  <c r="O50" i="33" s="1"/>
  <c r="O49" i="33"/>
  <c r="O20" i="3"/>
  <c r="O48" i="33" s="1"/>
  <c r="O19" i="3"/>
  <c r="O47" i="33" s="1"/>
  <c r="O46" i="33"/>
  <c r="O45" i="33"/>
  <c r="O16" i="3"/>
  <c r="O44" i="33" s="1"/>
  <c r="O15" i="3"/>
  <c r="O43" i="33" s="1"/>
  <c r="O14" i="3"/>
  <c r="O42" i="33" s="1"/>
  <c r="O13" i="3"/>
  <c r="O41" i="33" s="1"/>
  <c r="O12" i="3"/>
  <c r="O40" i="33" s="1"/>
  <c r="O11" i="3"/>
  <c r="O39" i="33" s="1"/>
  <c r="O10" i="3"/>
  <c r="O38" i="33" s="1"/>
  <c r="O9" i="3"/>
  <c r="O37" i="33" s="1"/>
  <c r="N36" i="2"/>
  <c r="N33" i="33" s="1"/>
  <c r="P10" i="2"/>
  <c r="P7" i="33" s="1"/>
  <c r="P12" i="2"/>
  <c r="P9" i="33" s="1"/>
  <c r="P13" i="2"/>
  <c r="P10" i="33" s="1"/>
  <c r="P14" i="2"/>
  <c r="P11" i="33" s="1"/>
  <c r="P15" i="2"/>
  <c r="P12" i="33" s="1"/>
  <c r="P16" i="2"/>
  <c r="P13" i="33" s="1"/>
  <c r="P20" i="2"/>
  <c r="P17" i="33" s="1"/>
  <c r="P21" i="2"/>
  <c r="P18" i="33" s="1"/>
  <c r="P22" i="2"/>
  <c r="P19" i="33" s="1"/>
  <c r="P23" i="2"/>
  <c r="P20" i="33" s="1"/>
  <c r="P24" i="2"/>
  <c r="P21" i="33" s="1"/>
  <c r="P25" i="2"/>
  <c r="P22" i="33" s="1"/>
  <c r="P26" i="2"/>
  <c r="P23" i="33" s="1"/>
  <c r="P27" i="2"/>
  <c r="P24" i="33" s="1"/>
  <c r="P28" i="2"/>
  <c r="P25" i="33" s="1"/>
  <c r="P29" i="2"/>
  <c r="P26" i="33" s="1"/>
  <c r="P30" i="2"/>
  <c r="P27" i="33" s="1"/>
  <c r="P31" i="2"/>
  <c r="P28" i="33" s="1"/>
  <c r="P32" i="2"/>
  <c r="P29" i="33" s="1"/>
  <c r="P33" i="2"/>
  <c r="P30" i="33" s="1"/>
  <c r="P34" i="2"/>
  <c r="P31" i="33" s="1"/>
  <c r="P35" i="2"/>
  <c r="P32" i="33" s="1"/>
  <c r="P9" i="2"/>
  <c r="P6" i="33" s="1"/>
  <c r="O24" i="2"/>
  <c r="O21" i="33" s="1"/>
  <c r="O25" i="2"/>
  <c r="O22" i="33" s="1"/>
  <c r="O26" i="2"/>
  <c r="O23" i="33" s="1"/>
  <c r="O27" i="2"/>
  <c r="O24" i="33" s="1"/>
  <c r="O28" i="2"/>
  <c r="O25" i="33" s="1"/>
  <c r="O29" i="2"/>
  <c r="O30" i="2"/>
  <c r="O27" i="33" s="1"/>
  <c r="O31" i="2"/>
  <c r="O28" i="33" s="1"/>
  <c r="O32" i="2"/>
  <c r="O29" i="33" s="1"/>
  <c r="O33" i="2"/>
  <c r="O30" i="33" s="1"/>
  <c r="B32" i="4"/>
  <c r="O32" i="4" s="1"/>
  <c r="O101" i="33" s="1"/>
  <c r="B28" i="4"/>
  <c r="C46" i="3"/>
  <c r="C74" i="33" s="1"/>
  <c r="O26" i="33" l="1"/>
  <c r="O35" i="7"/>
  <c r="O205" i="33" s="1"/>
  <c r="O33" i="8"/>
  <c r="O238" i="33" s="1"/>
  <c r="P36" i="2"/>
  <c r="P33" i="33" s="1"/>
  <c r="O33" i="13"/>
  <c r="O385" i="33" s="1"/>
  <c r="B33" i="13"/>
  <c r="O22" i="46" l="1"/>
  <c r="O523" i="33" s="1"/>
  <c r="O24" i="46"/>
  <c r="O525" i="33" s="1"/>
  <c r="O25" i="46"/>
  <c r="O526" i="33" s="1"/>
  <c r="O26" i="46"/>
  <c r="O527" i="33" s="1"/>
  <c r="O27" i="46"/>
  <c r="O528" i="33" s="1"/>
  <c r="O20" i="32"/>
  <c r="O483" i="33" s="1"/>
  <c r="O15" i="32"/>
  <c r="O478" i="33" s="1"/>
  <c r="O25" i="12"/>
  <c r="O24" i="12"/>
  <c r="B33" i="8"/>
  <c r="B35" i="7"/>
  <c r="B205" i="33" s="1"/>
  <c r="O14" i="14" l="1"/>
  <c r="O394" i="33" s="1"/>
  <c r="O13" i="14"/>
  <c r="O393" i="33" s="1"/>
  <c r="O12" i="14"/>
  <c r="O392" i="33" s="1"/>
  <c r="O11" i="14"/>
  <c r="O391" i="33" s="1"/>
  <c r="O10" i="14"/>
  <c r="O390" i="33" s="1"/>
  <c r="O29" i="14"/>
  <c r="P29" i="14"/>
  <c r="P409" i="33" s="1"/>
  <c r="Q29" i="14" l="1"/>
  <c r="Q409" i="33" s="1"/>
  <c r="O409" i="33"/>
  <c r="P13" i="14"/>
  <c r="P393" i="33" s="1"/>
  <c r="P12" i="14"/>
  <c r="P392" i="33" s="1"/>
  <c r="P11" i="14"/>
  <c r="P391" i="33" s="1"/>
  <c r="P10" i="14"/>
  <c r="Q9" i="14"/>
  <c r="Q389" i="33" s="1"/>
  <c r="Q11" i="14" l="1"/>
  <c r="Q391" i="33" s="1"/>
  <c r="Q12" i="14"/>
  <c r="Q392" i="33" s="1"/>
  <c r="Q13" i="14"/>
  <c r="Q393" i="33" s="1"/>
  <c r="Q10" i="14"/>
  <c r="Q390" i="33" s="1"/>
  <c r="P390" i="33"/>
  <c r="O17" i="9"/>
  <c r="O15" i="9"/>
  <c r="O14" i="9"/>
  <c r="O13" i="9"/>
  <c r="O10" i="9"/>
  <c r="O21" i="9"/>
  <c r="P14" i="11"/>
  <c r="O11" i="11" l="1"/>
  <c r="O12" i="11"/>
  <c r="O15" i="14"/>
  <c r="O395" i="33" s="1"/>
  <c r="O16" i="14"/>
  <c r="O396" i="33" s="1"/>
  <c r="O17" i="14"/>
  <c r="O397" i="33" s="1"/>
  <c r="O19" i="14"/>
  <c r="O399" i="33" s="1"/>
  <c r="O18" i="14"/>
  <c r="O398" i="33" s="1"/>
  <c r="O20" i="14"/>
  <c r="O400" i="33" s="1"/>
  <c r="O28" i="14"/>
  <c r="O408" i="33" s="1"/>
  <c r="O31" i="14"/>
  <c r="O411" i="33" s="1"/>
  <c r="O30" i="14"/>
  <c r="O410" i="33" s="1"/>
  <c r="P16" i="14"/>
  <c r="P396" i="33" s="1"/>
  <c r="P15" i="14"/>
  <c r="P395" i="33" s="1"/>
  <c r="P14" i="14"/>
  <c r="P394" i="33" s="1"/>
  <c r="O27" i="14"/>
  <c r="O407" i="33" s="1"/>
  <c r="O25" i="14"/>
  <c r="O405" i="33" s="1"/>
  <c r="O26" i="14"/>
  <c r="O406" i="33" s="1"/>
  <c r="O24" i="14"/>
  <c r="O404" i="33" s="1"/>
  <c r="O11" i="31"/>
  <c r="N44" i="32" l="1"/>
  <c r="N37" i="32"/>
  <c r="N489" i="33"/>
  <c r="N529" i="33"/>
  <c r="P15" i="32"/>
  <c r="P478" i="33" s="1"/>
  <c r="P9" i="29"/>
  <c r="N13" i="31" l="1"/>
  <c r="D13" i="31"/>
  <c r="C13" i="31"/>
  <c r="B13" i="31"/>
  <c r="M26" i="11"/>
  <c r="E33" i="13"/>
  <c r="E385" i="33" s="1"/>
  <c r="M16" i="46"/>
  <c r="J28" i="46"/>
  <c r="J529" i="33" s="1"/>
  <c r="I28" i="46"/>
  <c r="I529" i="33" s="1"/>
  <c r="H28" i="46"/>
  <c r="H529" i="33" s="1"/>
  <c r="G28" i="46"/>
  <c r="G529" i="33" s="1"/>
  <c r="F28" i="46"/>
  <c r="F529" i="33" s="1"/>
  <c r="E28" i="46"/>
  <c r="E529" i="33" s="1"/>
  <c r="D28" i="46"/>
  <c r="D529" i="33" s="1"/>
  <c r="C28" i="46"/>
  <c r="C529" i="33" s="1"/>
  <c r="B28" i="46"/>
  <c r="B529" i="33" s="1"/>
  <c r="K28" i="46"/>
  <c r="K529" i="33" s="1"/>
  <c r="L28" i="46"/>
  <c r="L529" i="33" s="1"/>
  <c r="M28" i="46"/>
  <c r="M529" i="33" s="1"/>
  <c r="C17" i="21"/>
  <c r="E13" i="31"/>
  <c r="D12" i="29"/>
  <c r="B12" i="29"/>
  <c r="B17" i="19"/>
  <c r="G17" i="19"/>
  <c r="F17" i="19"/>
  <c r="E17" i="19"/>
  <c r="D17" i="19"/>
  <c r="C17" i="19"/>
  <c r="P9" i="44"/>
  <c r="M18" i="45"/>
  <c r="N18" i="45"/>
  <c r="B16" i="25"/>
  <c r="P23" i="12"/>
  <c r="B29" i="12"/>
  <c r="C26" i="11"/>
  <c r="B26" i="11"/>
  <c r="M31" i="10"/>
  <c r="K29" i="9"/>
  <c r="K33" i="8"/>
  <c r="K238" i="33" s="1"/>
  <c r="N35" i="7"/>
  <c r="N205" i="33" s="1"/>
  <c r="D35" i="7"/>
  <c r="D205" i="33" s="1"/>
  <c r="C35" i="7"/>
  <c r="C205" i="33" s="1"/>
  <c r="N32" i="6"/>
  <c r="N170" i="33" s="1"/>
  <c r="M32" i="6"/>
  <c r="M170" i="33" s="1"/>
  <c r="L32" i="6"/>
  <c r="L170" i="33" s="1"/>
  <c r="K32" i="6"/>
  <c r="K170" i="33" s="1"/>
  <c r="J32" i="6"/>
  <c r="J170" i="33" s="1"/>
  <c r="H32" i="6"/>
  <c r="H170" i="33" s="1"/>
  <c r="I32" i="6"/>
  <c r="I170" i="33" s="1"/>
  <c r="G32" i="6"/>
  <c r="G170" i="33" s="1"/>
  <c r="F32" i="6"/>
  <c r="F170" i="33" s="1"/>
  <c r="E32" i="6"/>
  <c r="E170" i="33" s="1"/>
  <c r="D170" i="33"/>
  <c r="C32" i="6"/>
  <c r="C170" i="33" s="1"/>
  <c r="B32" i="6"/>
  <c r="B170" i="33" s="1"/>
  <c r="N143" i="33"/>
  <c r="N46" i="4"/>
  <c r="N115" i="33" s="1"/>
  <c r="B46" i="3"/>
  <c r="B74" i="33" s="1"/>
  <c r="F46" i="3"/>
  <c r="F74" i="33" s="1"/>
  <c r="G46" i="3"/>
  <c r="G74" i="33" s="1"/>
  <c r="M46" i="3"/>
  <c r="M74" i="33" s="1"/>
  <c r="C36" i="2"/>
  <c r="M36" i="2"/>
  <c r="M33" i="33" s="1"/>
  <c r="I18" i="45"/>
  <c r="H18" i="45"/>
  <c r="G18" i="45"/>
  <c r="F18" i="45"/>
  <c r="E18" i="45"/>
  <c r="D18" i="45"/>
  <c r="C18" i="45"/>
  <c r="B18" i="45"/>
  <c r="J18" i="45"/>
  <c r="K18" i="45"/>
  <c r="L18" i="45"/>
  <c r="I16" i="25"/>
  <c r="J16" i="25"/>
  <c r="K16" i="25"/>
  <c r="L16" i="25"/>
  <c r="M16" i="25"/>
  <c r="N16" i="25"/>
  <c r="M29" i="12" l="1"/>
  <c r="L33" i="13"/>
  <c r="L385" i="33" s="1"/>
  <c r="M33" i="13"/>
  <c r="M385" i="33" s="1"/>
  <c r="C33" i="13"/>
  <c r="C385" i="33" s="1"/>
  <c r="N33" i="13"/>
  <c r="N385" i="33" s="1"/>
  <c r="K33" i="13"/>
  <c r="K385" i="33" s="1"/>
  <c r="K37" i="32" l="1"/>
  <c r="L37" i="32"/>
  <c r="M37" i="32"/>
  <c r="A209" i="33" l="1"/>
  <c r="B209" i="33"/>
  <c r="C209" i="33"/>
  <c r="D209" i="33"/>
  <c r="E209" i="33"/>
  <c r="F209" i="33"/>
  <c r="G209" i="33"/>
  <c r="H209" i="33"/>
  <c r="I209" i="33"/>
  <c r="J209" i="33"/>
  <c r="K209" i="33"/>
  <c r="L209" i="33"/>
  <c r="M209" i="33"/>
  <c r="N209" i="33"/>
  <c r="A210" i="33"/>
  <c r="B210" i="33"/>
  <c r="C210" i="33"/>
  <c r="O9" i="19"/>
  <c r="Q21" i="8" l="1"/>
  <c r="Q226" i="33" s="1"/>
  <c r="Q21" i="13"/>
  <c r="Q373" i="33" s="1"/>
  <c r="Q20" i="13"/>
  <c r="Q372" i="33" s="1"/>
  <c r="Q20" i="8"/>
  <c r="Q225" i="33" s="1"/>
  <c r="Q27" i="3"/>
  <c r="Q55" i="33" s="1"/>
  <c r="Q26" i="3" l="1"/>
  <c r="Q54" i="33" s="1"/>
  <c r="L46" i="3" l="1"/>
  <c r="L74" i="33" s="1"/>
  <c r="K46" i="3"/>
  <c r="K74" i="33" s="1"/>
  <c r="H16" i="25" l="1"/>
  <c r="G16" i="25"/>
  <c r="F16" i="25"/>
  <c r="E16" i="25"/>
  <c r="D16" i="25"/>
  <c r="C16" i="25"/>
  <c r="Q31" i="4"/>
  <c r="Q100" i="33" s="1"/>
  <c r="Q24" i="4"/>
  <c r="Q93" i="33" s="1"/>
  <c r="Q37" i="4"/>
  <c r="Q106" i="33" s="1"/>
  <c r="A248" i="33"/>
  <c r="B248" i="33"/>
  <c r="C248" i="33"/>
  <c r="D248" i="33"/>
  <c r="E248" i="33"/>
  <c r="F248" i="33"/>
  <c r="G248" i="33"/>
  <c r="H248" i="33"/>
  <c r="I248" i="33"/>
  <c r="J248" i="33"/>
  <c r="K248" i="33"/>
  <c r="L248" i="33"/>
  <c r="M248" i="33"/>
  <c r="N248" i="33"/>
  <c r="P27" i="46"/>
  <c r="P528" i="33" s="1"/>
  <c r="O15" i="25"/>
  <c r="P15" i="25"/>
  <c r="P248" i="33" s="1"/>
  <c r="K31" i="10"/>
  <c r="Q36" i="4" l="1"/>
  <c r="Q105" i="33" s="1"/>
  <c r="Q27" i="46"/>
  <c r="Q528" i="33" s="1"/>
  <c r="Q35" i="3"/>
  <c r="Q63" i="33" s="1"/>
  <c r="Q41" i="4"/>
  <c r="Q110" i="33" s="1"/>
  <c r="Q23" i="4"/>
  <c r="Q92" i="33" s="1"/>
  <c r="Q30" i="4"/>
  <c r="Q99" i="33" s="1"/>
  <c r="Q40" i="4"/>
  <c r="Q109" i="33" s="1"/>
  <c r="Q37" i="3"/>
  <c r="Q65" i="33" s="1"/>
  <c r="Q36" i="3"/>
  <c r="Q64" i="33" s="1"/>
  <c r="Q24" i="3"/>
  <c r="Q52" i="33" s="1"/>
  <c r="Q23" i="3"/>
  <c r="Q51" i="33" s="1"/>
  <c r="Q34" i="3"/>
  <c r="Q62" i="33" s="1"/>
  <c r="Q33" i="3"/>
  <c r="Q61" i="33" s="1"/>
  <c r="Q32" i="3"/>
  <c r="Q60" i="33" s="1"/>
  <c r="Q15" i="25"/>
  <c r="Q248" i="33" s="1"/>
  <c r="O248" i="33"/>
  <c r="Q16" i="30"/>
  <c r="Q435" i="33" s="1"/>
  <c r="Q12" i="30"/>
  <c r="Q431" i="33" s="1"/>
  <c r="J33" i="13" l="1"/>
  <c r="J385" i="33" s="1"/>
  <c r="P27" i="14" l="1"/>
  <c r="P407" i="33" s="1"/>
  <c r="I33" i="13"/>
  <c r="I385" i="33" s="1"/>
  <c r="N17" i="19" l="1"/>
  <c r="M17" i="19"/>
  <c r="L17" i="19"/>
  <c r="K17" i="19"/>
  <c r="J17" i="19"/>
  <c r="I17" i="19"/>
  <c r="H17" i="19"/>
  <c r="H33" i="13" l="1"/>
  <c r="H385" i="33" s="1"/>
  <c r="O41" i="32" l="1"/>
  <c r="P42" i="32"/>
  <c r="P41" i="32"/>
  <c r="P44" i="32" l="1"/>
  <c r="G33" i="13"/>
  <c r="G385" i="33" s="1"/>
  <c r="F33" i="13" l="1"/>
  <c r="F385" i="33" s="1"/>
  <c r="P288" i="33" l="1"/>
  <c r="P289" i="33"/>
  <c r="A288" i="33"/>
  <c r="B288" i="33"/>
  <c r="C288" i="33"/>
  <c r="D288" i="33"/>
  <c r="E288" i="33"/>
  <c r="F288" i="33"/>
  <c r="G288" i="33"/>
  <c r="H288" i="33"/>
  <c r="I288" i="33"/>
  <c r="J288" i="33"/>
  <c r="K288" i="33"/>
  <c r="L288" i="33"/>
  <c r="M288" i="33"/>
  <c r="N288" i="33"/>
  <c r="A289" i="33"/>
  <c r="B289" i="33"/>
  <c r="C289" i="33"/>
  <c r="D289" i="33"/>
  <c r="E289" i="33"/>
  <c r="F289" i="33"/>
  <c r="G289" i="33"/>
  <c r="H289" i="33"/>
  <c r="I289" i="33"/>
  <c r="J289" i="33"/>
  <c r="K289" i="33"/>
  <c r="L289" i="33"/>
  <c r="M289" i="33"/>
  <c r="N289" i="33"/>
  <c r="Q21" i="10" l="1"/>
  <c r="Q289" i="33" s="1"/>
  <c r="Q20" i="10"/>
  <c r="Q288" i="33" s="1"/>
  <c r="O288" i="33"/>
  <c r="O289" i="33"/>
  <c r="Q27" i="5" l="1"/>
  <c r="Q137" i="33" s="1"/>
  <c r="Q26" i="5"/>
  <c r="Q136" i="33" s="1"/>
  <c r="P11" i="31"/>
  <c r="Q11" i="31" l="1"/>
  <c r="Q22" i="13"/>
  <c r="Q374" i="33" s="1"/>
  <c r="Q23" i="13"/>
  <c r="Q375" i="33" s="1"/>
  <c r="Q45" i="3" l="1"/>
  <c r="Q73" i="33" s="1"/>
  <c r="Q42" i="3"/>
  <c r="Q70" i="33" s="1"/>
  <c r="B13" i="4"/>
  <c r="B11" i="4"/>
  <c r="O11" i="4" l="1"/>
  <c r="O13" i="4"/>
  <c r="O82" i="33" s="1"/>
  <c r="Q40" i="3"/>
  <c r="Q68" i="33" s="1"/>
  <c r="Q41" i="3"/>
  <c r="Q69" i="33" s="1"/>
  <c r="Q13" i="3"/>
  <c r="Q41" i="33" s="1"/>
  <c r="Q11" i="3"/>
  <c r="Q39" i="33" s="1"/>
  <c r="Q44" i="3"/>
  <c r="Q72" i="33" s="1"/>
  <c r="Q43" i="3"/>
  <c r="Q71" i="33" s="1"/>
  <c r="Q13" i="2"/>
  <c r="Q10" i="33" s="1"/>
  <c r="O10" i="31"/>
  <c r="Q13" i="4" l="1"/>
  <c r="Q82" i="33" s="1"/>
  <c r="Q11" i="4"/>
  <c r="Q80" i="33" s="1"/>
  <c r="O80" i="33"/>
  <c r="Q11" i="2"/>
  <c r="Q8" i="33" s="1"/>
  <c r="D33" i="13" l="1"/>
  <c r="D385" i="33" s="1"/>
  <c r="Q16" i="5" l="1"/>
  <c r="Q126" i="33" s="1"/>
  <c r="Q17" i="5" l="1"/>
  <c r="Q127" i="33" s="1"/>
  <c r="A511" i="33" l="1"/>
  <c r="B511" i="33"/>
  <c r="C511" i="33"/>
  <c r="D511" i="33"/>
  <c r="E511" i="33"/>
  <c r="F511" i="33"/>
  <c r="G511" i="33"/>
  <c r="H511" i="33"/>
  <c r="I511" i="33"/>
  <c r="J511" i="33"/>
  <c r="K511" i="33"/>
  <c r="L511" i="33"/>
  <c r="M511" i="33"/>
  <c r="N511" i="33"/>
  <c r="A512" i="33"/>
  <c r="B512" i="33"/>
  <c r="C512" i="33"/>
  <c r="D512" i="33"/>
  <c r="E512" i="33"/>
  <c r="F512" i="33"/>
  <c r="G512" i="33"/>
  <c r="H512" i="33"/>
  <c r="I512" i="33"/>
  <c r="J512" i="33"/>
  <c r="K512" i="33"/>
  <c r="L512" i="33"/>
  <c r="M512" i="33"/>
  <c r="N512" i="33"/>
  <c r="A513" i="33"/>
  <c r="B513" i="33"/>
  <c r="C513" i="33"/>
  <c r="D513" i="33"/>
  <c r="E513" i="33"/>
  <c r="F513" i="33"/>
  <c r="G513" i="33"/>
  <c r="H513" i="33"/>
  <c r="I513" i="33"/>
  <c r="J513" i="33"/>
  <c r="K513" i="33"/>
  <c r="L513" i="33"/>
  <c r="M513" i="33"/>
  <c r="N513" i="33"/>
  <c r="A514" i="33"/>
  <c r="B514" i="33"/>
  <c r="C514" i="33"/>
  <c r="D514" i="33"/>
  <c r="E514" i="33"/>
  <c r="F514" i="33"/>
  <c r="G514" i="33"/>
  <c r="H514" i="33"/>
  <c r="I514" i="33"/>
  <c r="J514" i="33"/>
  <c r="K514" i="33"/>
  <c r="L514" i="33"/>
  <c r="M514" i="33"/>
  <c r="N514" i="33"/>
  <c r="A515" i="33"/>
  <c r="B515" i="33"/>
  <c r="C515" i="33"/>
  <c r="D515" i="33"/>
  <c r="E515" i="33"/>
  <c r="F515" i="33"/>
  <c r="G515" i="33"/>
  <c r="H515" i="33"/>
  <c r="I515" i="33"/>
  <c r="J515" i="33"/>
  <c r="K515" i="33"/>
  <c r="L515" i="33"/>
  <c r="M515" i="33"/>
  <c r="N515" i="33"/>
  <c r="A516" i="33"/>
  <c r="B516" i="33"/>
  <c r="C516" i="33"/>
  <c r="D516" i="33"/>
  <c r="E516" i="33"/>
  <c r="F516" i="33"/>
  <c r="G516" i="33"/>
  <c r="H516" i="33"/>
  <c r="I516" i="33"/>
  <c r="J516" i="33"/>
  <c r="K516" i="33"/>
  <c r="L516" i="33"/>
  <c r="M516" i="33"/>
  <c r="N516" i="33"/>
  <c r="A517" i="33"/>
  <c r="B517" i="33"/>
  <c r="C517" i="33"/>
  <c r="D517" i="33"/>
  <c r="E517" i="33"/>
  <c r="F517" i="33"/>
  <c r="G517" i="33"/>
  <c r="H517" i="33"/>
  <c r="I517" i="33"/>
  <c r="J517" i="33"/>
  <c r="K517" i="33"/>
  <c r="L517" i="33"/>
  <c r="M517" i="33"/>
  <c r="N517" i="33"/>
  <c r="O517" i="33"/>
  <c r="A518" i="33"/>
  <c r="A502" i="33"/>
  <c r="B502" i="33"/>
  <c r="C502" i="33"/>
  <c r="D502" i="33"/>
  <c r="E502" i="33"/>
  <c r="F502" i="33"/>
  <c r="G502" i="33"/>
  <c r="H502" i="33"/>
  <c r="I502" i="33"/>
  <c r="J502" i="33"/>
  <c r="K502" i="33"/>
  <c r="L502" i="33"/>
  <c r="M502" i="33"/>
  <c r="N502" i="33"/>
  <c r="A503" i="33"/>
  <c r="B503" i="33"/>
  <c r="C503" i="33"/>
  <c r="D503" i="33"/>
  <c r="E503" i="33"/>
  <c r="F503" i="33"/>
  <c r="G503" i="33"/>
  <c r="H503" i="33"/>
  <c r="I503" i="33"/>
  <c r="J503" i="33"/>
  <c r="K503" i="33"/>
  <c r="L503" i="33"/>
  <c r="M503" i="33"/>
  <c r="N503" i="33"/>
  <c r="A504" i="33"/>
  <c r="B504" i="33"/>
  <c r="C504" i="33"/>
  <c r="D504" i="33"/>
  <c r="E504" i="33"/>
  <c r="F504" i="33"/>
  <c r="G504" i="33"/>
  <c r="H504" i="33"/>
  <c r="I504" i="33"/>
  <c r="J504" i="33"/>
  <c r="K504" i="33"/>
  <c r="L504" i="33"/>
  <c r="M504" i="33"/>
  <c r="N504" i="33"/>
  <c r="A505" i="33"/>
  <c r="B505" i="33"/>
  <c r="C505" i="33"/>
  <c r="D505" i="33"/>
  <c r="E505" i="33"/>
  <c r="F505" i="33"/>
  <c r="G505" i="33"/>
  <c r="H505" i="33"/>
  <c r="I505" i="33"/>
  <c r="J505" i="33"/>
  <c r="K505" i="33"/>
  <c r="L505" i="33"/>
  <c r="M505" i="33"/>
  <c r="N505" i="33"/>
  <c r="A507" i="33"/>
  <c r="A498" i="33"/>
  <c r="B498" i="33"/>
  <c r="C498" i="33"/>
  <c r="D498" i="33"/>
  <c r="E498" i="33"/>
  <c r="F498" i="33"/>
  <c r="G498" i="33"/>
  <c r="H498" i="33"/>
  <c r="I498" i="33"/>
  <c r="J498" i="33"/>
  <c r="K498" i="33"/>
  <c r="L498" i="33"/>
  <c r="M498" i="33"/>
  <c r="N498" i="33"/>
  <c r="A499" i="33"/>
  <c r="B499" i="33"/>
  <c r="C499" i="33"/>
  <c r="D499" i="33"/>
  <c r="E499" i="33"/>
  <c r="F499" i="33"/>
  <c r="G499" i="33"/>
  <c r="H499" i="33"/>
  <c r="I499" i="33"/>
  <c r="J499" i="33"/>
  <c r="K499" i="33"/>
  <c r="L499" i="33"/>
  <c r="M499" i="33"/>
  <c r="N499" i="33"/>
  <c r="A500" i="33"/>
  <c r="B500" i="33"/>
  <c r="C500" i="33"/>
  <c r="D500" i="33"/>
  <c r="E500" i="33"/>
  <c r="F500" i="33"/>
  <c r="G500" i="33"/>
  <c r="H500" i="33"/>
  <c r="I500" i="33"/>
  <c r="J500" i="33"/>
  <c r="K500" i="33"/>
  <c r="L500" i="33"/>
  <c r="M500" i="33"/>
  <c r="N500" i="33"/>
  <c r="A501" i="33"/>
  <c r="A490" i="33"/>
  <c r="B490" i="33"/>
  <c r="C490" i="33"/>
  <c r="D490" i="33"/>
  <c r="E490" i="33"/>
  <c r="F490" i="33"/>
  <c r="G490" i="33"/>
  <c r="H490" i="33"/>
  <c r="I490" i="33"/>
  <c r="J490" i="33"/>
  <c r="K490" i="33"/>
  <c r="L490" i="33"/>
  <c r="M490" i="33"/>
  <c r="N490" i="33"/>
  <c r="A491" i="33"/>
  <c r="B491" i="33"/>
  <c r="C491" i="33"/>
  <c r="D491" i="33"/>
  <c r="E491" i="33"/>
  <c r="F491" i="33"/>
  <c r="G491" i="33"/>
  <c r="H491" i="33"/>
  <c r="I491" i="33"/>
  <c r="J491" i="33"/>
  <c r="K491" i="33"/>
  <c r="L491" i="33"/>
  <c r="M491" i="33"/>
  <c r="N491" i="33"/>
  <c r="A492" i="33"/>
  <c r="B492" i="33"/>
  <c r="C492" i="33"/>
  <c r="D492" i="33"/>
  <c r="E492" i="33"/>
  <c r="F492" i="33"/>
  <c r="G492" i="33"/>
  <c r="H492" i="33"/>
  <c r="I492" i="33"/>
  <c r="J492" i="33"/>
  <c r="K492" i="33"/>
  <c r="L492" i="33"/>
  <c r="M492" i="33"/>
  <c r="N492" i="33"/>
  <c r="A493" i="33"/>
  <c r="B493" i="33"/>
  <c r="C493" i="33"/>
  <c r="D493" i="33"/>
  <c r="E493" i="33"/>
  <c r="F493" i="33"/>
  <c r="G493" i="33"/>
  <c r="H493" i="33"/>
  <c r="I493" i="33"/>
  <c r="J493" i="33"/>
  <c r="K493" i="33"/>
  <c r="L493" i="33"/>
  <c r="M493" i="33"/>
  <c r="N493" i="33"/>
  <c r="A494" i="33"/>
  <c r="B494" i="33"/>
  <c r="C494" i="33"/>
  <c r="D494" i="33"/>
  <c r="E494" i="33"/>
  <c r="F494" i="33"/>
  <c r="G494" i="33"/>
  <c r="H494" i="33"/>
  <c r="I494" i="33"/>
  <c r="J494" i="33"/>
  <c r="K494" i="33"/>
  <c r="L494" i="33"/>
  <c r="M494" i="33"/>
  <c r="N494" i="33"/>
  <c r="A495" i="33"/>
  <c r="B495" i="33"/>
  <c r="C495" i="33"/>
  <c r="D495" i="33"/>
  <c r="E495" i="33"/>
  <c r="F495" i="33"/>
  <c r="G495" i="33"/>
  <c r="H495" i="33"/>
  <c r="I495" i="33"/>
  <c r="J495" i="33"/>
  <c r="K495" i="33"/>
  <c r="L495" i="33"/>
  <c r="M495" i="33"/>
  <c r="N495" i="33"/>
  <c r="A496" i="33"/>
  <c r="B496" i="33"/>
  <c r="C496" i="33"/>
  <c r="D496" i="33"/>
  <c r="E496" i="33"/>
  <c r="F496" i="33"/>
  <c r="G496" i="33"/>
  <c r="H496" i="33"/>
  <c r="I496" i="33"/>
  <c r="J496" i="33"/>
  <c r="K496" i="33"/>
  <c r="L496" i="33"/>
  <c r="M496" i="33"/>
  <c r="N496" i="33"/>
  <c r="A497" i="33"/>
  <c r="C465" i="33"/>
  <c r="D465" i="33"/>
  <c r="E465" i="33"/>
  <c r="F465" i="33"/>
  <c r="G465" i="33"/>
  <c r="H465" i="33"/>
  <c r="I465" i="33"/>
  <c r="J465" i="33"/>
  <c r="K465" i="33"/>
  <c r="L465" i="33"/>
  <c r="M465" i="33"/>
  <c r="N465" i="33"/>
  <c r="O465" i="33"/>
  <c r="Q465" i="33"/>
  <c r="C466" i="33"/>
  <c r="D466" i="33"/>
  <c r="E466" i="33"/>
  <c r="F466" i="33"/>
  <c r="G466" i="33"/>
  <c r="H466" i="33"/>
  <c r="I466" i="33"/>
  <c r="J466" i="33"/>
  <c r="K466" i="33"/>
  <c r="L466" i="33"/>
  <c r="M466" i="33"/>
  <c r="N466" i="33"/>
  <c r="O466" i="33"/>
  <c r="Q466" i="33"/>
  <c r="C467" i="33"/>
  <c r="D467" i="33"/>
  <c r="E467" i="33"/>
  <c r="F467" i="33"/>
  <c r="G467" i="33"/>
  <c r="H467" i="33"/>
  <c r="I467" i="33"/>
  <c r="J467" i="33"/>
  <c r="K467" i="33"/>
  <c r="L467" i="33"/>
  <c r="M467" i="33"/>
  <c r="N467" i="33"/>
  <c r="O467" i="33"/>
  <c r="Q467" i="33"/>
  <c r="O468" i="33"/>
  <c r="Q468" i="33"/>
  <c r="A465" i="33"/>
  <c r="A466" i="33"/>
  <c r="A467" i="33"/>
  <c r="A468" i="33"/>
  <c r="A457" i="33"/>
  <c r="B457" i="33"/>
  <c r="C457" i="33"/>
  <c r="D457" i="33"/>
  <c r="E457" i="33"/>
  <c r="F457" i="33"/>
  <c r="G457" i="33"/>
  <c r="H457" i="33"/>
  <c r="I457" i="33"/>
  <c r="J457" i="33"/>
  <c r="K457" i="33"/>
  <c r="L457" i="33"/>
  <c r="M457" i="33"/>
  <c r="N457" i="33"/>
  <c r="A458" i="33"/>
  <c r="B458" i="33"/>
  <c r="C458" i="33"/>
  <c r="D458" i="33"/>
  <c r="E458" i="33"/>
  <c r="F458" i="33"/>
  <c r="G458" i="33"/>
  <c r="H458" i="33"/>
  <c r="I458" i="33"/>
  <c r="J458" i="33"/>
  <c r="K458" i="33"/>
  <c r="L458" i="33"/>
  <c r="M458" i="33"/>
  <c r="N458" i="33"/>
  <c r="O458" i="33"/>
  <c r="A459" i="33"/>
  <c r="B459" i="33"/>
  <c r="C459" i="33"/>
  <c r="D459" i="33"/>
  <c r="E459" i="33"/>
  <c r="F459" i="33"/>
  <c r="G459" i="33"/>
  <c r="H459" i="33"/>
  <c r="I459" i="33"/>
  <c r="J459" i="33"/>
  <c r="K459" i="33"/>
  <c r="L459" i="33"/>
  <c r="M459" i="33"/>
  <c r="N459" i="33"/>
  <c r="O459" i="33"/>
  <c r="A460" i="33"/>
  <c r="B460" i="33"/>
  <c r="C460" i="33"/>
  <c r="D460" i="33"/>
  <c r="E460" i="33"/>
  <c r="F460" i="33"/>
  <c r="G460" i="33"/>
  <c r="H460" i="33"/>
  <c r="I460" i="33"/>
  <c r="J460" i="33"/>
  <c r="K460" i="33"/>
  <c r="L460" i="33"/>
  <c r="M460" i="33"/>
  <c r="N460" i="33"/>
  <c r="A461" i="33"/>
  <c r="B461" i="33"/>
  <c r="N461" i="33"/>
  <c r="A450" i="33"/>
  <c r="B450" i="33"/>
  <c r="C450" i="33"/>
  <c r="D450" i="33"/>
  <c r="E450" i="33"/>
  <c r="F450" i="33"/>
  <c r="G450" i="33"/>
  <c r="H450" i="33"/>
  <c r="I450" i="33"/>
  <c r="J450" i="33"/>
  <c r="K450" i="33"/>
  <c r="L450" i="33"/>
  <c r="M450" i="33"/>
  <c r="N450" i="33"/>
  <c r="A451" i="33"/>
  <c r="B451" i="33"/>
  <c r="C451" i="33"/>
  <c r="D451" i="33"/>
  <c r="E451" i="33"/>
  <c r="F451" i="33"/>
  <c r="G451" i="33"/>
  <c r="H451" i="33"/>
  <c r="I451" i="33"/>
  <c r="J451" i="33"/>
  <c r="K451" i="33"/>
  <c r="L451" i="33"/>
  <c r="M451" i="33"/>
  <c r="N451" i="33"/>
  <c r="A452" i="33"/>
  <c r="B452" i="33"/>
  <c r="C452" i="33"/>
  <c r="D452" i="33"/>
  <c r="E452" i="33"/>
  <c r="F452" i="33"/>
  <c r="G452" i="33"/>
  <c r="H452" i="33"/>
  <c r="I452" i="33"/>
  <c r="J452" i="33"/>
  <c r="K452" i="33"/>
  <c r="L452" i="33"/>
  <c r="M452" i="33"/>
  <c r="N452" i="33"/>
  <c r="A453" i="33"/>
  <c r="A416" i="33"/>
  <c r="B416" i="33"/>
  <c r="C416" i="33"/>
  <c r="D416" i="33"/>
  <c r="E416" i="33"/>
  <c r="F416" i="33"/>
  <c r="G416" i="33"/>
  <c r="H416" i="33"/>
  <c r="I416" i="33"/>
  <c r="J416" i="33"/>
  <c r="K416" i="33"/>
  <c r="L416" i="33"/>
  <c r="M416" i="33"/>
  <c r="N416" i="33"/>
  <c r="O416" i="33"/>
  <c r="A417" i="33"/>
  <c r="B417" i="33"/>
  <c r="C417" i="33"/>
  <c r="D417" i="33"/>
  <c r="E417" i="33"/>
  <c r="F417" i="33"/>
  <c r="G417" i="33"/>
  <c r="H417" i="33"/>
  <c r="I417" i="33"/>
  <c r="J417" i="33"/>
  <c r="K417" i="33"/>
  <c r="L417" i="33"/>
  <c r="M417" i="33"/>
  <c r="N417" i="33"/>
  <c r="A418" i="33"/>
  <c r="B418" i="33"/>
  <c r="C418" i="33"/>
  <c r="D418" i="33"/>
  <c r="E418" i="33"/>
  <c r="F418" i="33"/>
  <c r="G418" i="33"/>
  <c r="H418" i="33"/>
  <c r="I418" i="33"/>
  <c r="J418" i="33"/>
  <c r="K418" i="33"/>
  <c r="L418" i="33"/>
  <c r="M418" i="33"/>
  <c r="N418" i="33"/>
  <c r="A419" i="33"/>
  <c r="B419" i="33"/>
  <c r="C419" i="33"/>
  <c r="D419" i="33"/>
  <c r="E419" i="33"/>
  <c r="F419" i="33"/>
  <c r="G419" i="33"/>
  <c r="H419" i="33"/>
  <c r="I419" i="33"/>
  <c r="J419" i="33"/>
  <c r="K419" i="33"/>
  <c r="L419" i="33"/>
  <c r="M419" i="33"/>
  <c r="N419" i="33"/>
  <c r="A420" i="33"/>
  <c r="B420" i="33"/>
  <c r="C420" i="33"/>
  <c r="D420" i="33"/>
  <c r="E420" i="33"/>
  <c r="F420" i="33"/>
  <c r="G420" i="33"/>
  <c r="H420" i="33"/>
  <c r="I420" i="33"/>
  <c r="J420" i="33"/>
  <c r="K420" i="33"/>
  <c r="L420" i="33"/>
  <c r="M420" i="33"/>
  <c r="N420" i="33"/>
  <c r="A421" i="33"/>
  <c r="B421" i="33"/>
  <c r="C421" i="33"/>
  <c r="D421" i="33"/>
  <c r="E421" i="33"/>
  <c r="F421" i="33"/>
  <c r="G421" i="33"/>
  <c r="H421" i="33"/>
  <c r="I421" i="33"/>
  <c r="J421" i="33"/>
  <c r="K421" i="33"/>
  <c r="L421" i="33"/>
  <c r="M421" i="33"/>
  <c r="N421" i="33"/>
  <c r="A422" i="33"/>
  <c r="B422" i="33"/>
  <c r="C422" i="33"/>
  <c r="D422" i="33"/>
  <c r="E422" i="33"/>
  <c r="F422" i="33"/>
  <c r="G422" i="33"/>
  <c r="H422" i="33"/>
  <c r="I422" i="33"/>
  <c r="J422" i="33"/>
  <c r="K422" i="33"/>
  <c r="L422" i="33"/>
  <c r="M422" i="33"/>
  <c r="N422" i="33"/>
  <c r="A423" i="33"/>
  <c r="B423" i="33"/>
  <c r="C423" i="33"/>
  <c r="D423" i="33"/>
  <c r="E423" i="33"/>
  <c r="F423" i="33"/>
  <c r="G423" i="33"/>
  <c r="H423" i="33"/>
  <c r="I423" i="33"/>
  <c r="J423" i="33"/>
  <c r="K423" i="33"/>
  <c r="L423" i="33"/>
  <c r="M423" i="33"/>
  <c r="N423" i="33"/>
  <c r="A424" i="33"/>
  <c r="B424" i="33"/>
  <c r="I424" i="33"/>
  <c r="J424" i="33"/>
  <c r="K424" i="33"/>
  <c r="L424" i="33"/>
  <c r="M424" i="33"/>
  <c r="N424" i="33"/>
  <c r="A348" i="33"/>
  <c r="B348" i="33"/>
  <c r="C348" i="33"/>
  <c r="D348" i="33"/>
  <c r="E348" i="33"/>
  <c r="F348" i="33"/>
  <c r="G348" i="33"/>
  <c r="H348" i="33"/>
  <c r="I348" i="33"/>
  <c r="J348" i="33"/>
  <c r="K348" i="33"/>
  <c r="L348" i="33"/>
  <c r="M348" i="33"/>
  <c r="N348" i="33"/>
  <c r="A349" i="33"/>
  <c r="B349" i="33"/>
  <c r="C349" i="33"/>
  <c r="D349" i="33"/>
  <c r="E349" i="33"/>
  <c r="F349" i="33"/>
  <c r="G349" i="33"/>
  <c r="H349" i="33"/>
  <c r="I349" i="33"/>
  <c r="J349" i="33"/>
  <c r="K349" i="33"/>
  <c r="L349" i="33"/>
  <c r="M349" i="33"/>
  <c r="N349" i="33"/>
  <c r="A350" i="33"/>
  <c r="B350" i="33"/>
  <c r="C350" i="33"/>
  <c r="D350" i="33"/>
  <c r="E350" i="33"/>
  <c r="F350" i="33"/>
  <c r="G350" i="33"/>
  <c r="H350" i="33"/>
  <c r="I350" i="33"/>
  <c r="J350" i="33"/>
  <c r="K350" i="33"/>
  <c r="L350" i="33"/>
  <c r="M350" i="33"/>
  <c r="N350" i="33"/>
  <c r="A351" i="33"/>
  <c r="B351" i="33"/>
  <c r="C351" i="33"/>
  <c r="D351" i="33"/>
  <c r="E351" i="33"/>
  <c r="F351" i="33"/>
  <c r="G351" i="33"/>
  <c r="H351" i="33"/>
  <c r="I351" i="33"/>
  <c r="J351" i="33"/>
  <c r="K351" i="33"/>
  <c r="L351" i="33"/>
  <c r="M351" i="33"/>
  <c r="N351" i="33"/>
  <c r="A352" i="33"/>
  <c r="B352" i="33"/>
  <c r="C352" i="33"/>
  <c r="D352" i="33"/>
  <c r="E352" i="33"/>
  <c r="F352" i="33"/>
  <c r="G352" i="33"/>
  <c r="H352" i="33"/>
  <c r="I352" i="33"/>
  <c r="J352" i="33"/>
  <c r="K352" i="33"/>
  <c r="L352" i="33"/>
  <c r="M352" i="33"/>
  <c r="N352" i="33"/>
  <c r="A353" i="33"/>
  <c r="B353" i="33"/>
  <c r="C353" i="33"/>
  <c r="D353" i="33"/>
  <c r="E353" i="33"/>
  <c r="F353" i="33"/>
  <c r="G353" i="33"/>
  <c r="H353" i="33"/>
  <c r="I353" i="33"/>
  <c r="J353" i="33"/>
  <c r="K353" i="33"/>
  <c r="L353" i="33"/>
  <c r="M353" i="33"/>
  <c r="N353" i="33"/>
  <c r="A354" i="33"/>
  <c r="B354" i="33"/>
  <c r="C354" i="33"/>
  <c r="D354" i="33"/>
  <c r="E354" i="33"/>
  <c r="F354" i="33"/>
  <c r="G354" i="33"/>
  <c r="H354" i="33"/>
  <c r="I354" i="33"/>
  <c r="J354" i="33"/>
  <c r="K354" i="33"/>
  <c r="L354" i="33"/>
  <c r="M354" i="33"/>
  <c r="N354" i="33"/>
  <c r="A355" i="33"/>
  <c r="B355" i="33"/>
  <c r="C355" i="33"/>
  <c r="D355" i="33"/>
  <c r="E355" i="33"/>
  <c r="F355" i="33"/>
  <c r="G355" i="33"/>
  <c r="H355" i="33"/>
  <c r="I355" i="33"/>
  <c r="J355" i="33"/>
  <c r="K355" i="33"/>
  <c r="L355" i="33"/>
  <c r="M355" i="33"/>
  <c r="N355" i="33"/>
  <c r="A356" i="33"/>
  <c r="B356" i="33"/>
  <c r="C356" i="33"/>
  <c r="D356" i="33"/>
  <c r="E356" i="33"/>
  <c r="F356" i="33"/>
  <c r="G356" i="33"/>
  <c r="H356" i="33"/>
  <c r="I356" i="33"/>
  <c r="J356" i="33"/>
  <c r="K356" i="33"/>
  <c r="L356" i="33"/>
  <c r="M356" i="33"/>
  <c r="N356" i="33"/>
  <c r="A357" i="33"/>
  <c r="B357" i="33"/>
  <c r="N357" i="33"/>
  <c r="A242" i="33"/>
  <c r="B242" i="33"/>
  <c r="C242" i="33"/>
  <c r="D242" i="33"/>
  <c r="E242" i="33"/>
  <c r="F242" i="33"/>
  <c r="G242" i="33"/>
  <c r="H242" i="33"/>
  <c r="I242" i="33"/>
  <c r="J242" i="33"/>
  <c r="K242" i="33"/>
  <c r="L242" i="33"/>
  <c r="M242" i="33"/>
  <c r="N242" i="33"/>
  <c r="A243" i="33"/>
  <c r="B243" i="33"/>
  <c r="C243" i="33"/>
  <c r="D243" i="33"/>
  <c r="E243" i="33"/>
  <c r="F243" i="33"/>
  <c r="G243" i="33"/>
  <c r="H243" i="33"/>
  <c r="I243" i="33"/>
  <c r="J243" i="33"/>
  <c r="K243" i="33"/>
  <c r="L243" i="33"/>
  <c r="M243" i="33"/>
  <c r="N243" i="33"/>
  <c r="A244" i="33"/>
  <c r="B244" i="33"/>
  <c r="C244" i="33"/>
  <c r="D244" i="33"/>
  <c r="E244" i="33"/>
  <c r="F244" i="33"/>
  <c r="G244" i="33"/>
  <c r="H244" i="33"/>
  <c r="I244" i="33"/>
  <c r="J244" i="33"/>
  <c r="K244" i="33"/>
  <c r="L244" i="33"/>
  <c r="M244" i="33"/>
  <c r="N244" i="33"/>
  <c r="A245" i="33"/>
  <c r="B245" i="33"/>
  <c r="C245" i="33"/>
  <c r="D245" i="33"/>
  <c r="E245" i="33"/>
  <c r="F245" i="33"/>
  <c r="G245" i="33"/>
  <c r="H245" i="33"/>
  <c r="I245" i="33"/>
  <c r="J245" i="33"/>
  <c r="K245" i="33"/>
  <c r="L245" i="33"/>
  <c r="M245" i="33"/>
  <c r="N245" i="33"/>
  <c r="A246" i="33"/>
  <c r="B246" i="33"/>
  <c r="C246" i="33"/>
  <c r="D246" i="33"/>
  <c r="E246" i="33"/>
  <c r="F246" i="33"/>
  <c r="G246" i="33"/>
  <c r="H246" i="33"/>
  <c r="I246" i="33"/>
  <c r="J246" i="33"/>
  <c r="K246" i="33"/>
  <c r="L246" i="33"/>
  <c r="M246" i="33"/>
  <c r="N246" i="33"/>
  <c r="A247" i="33"/>
  <c r="B247" i="33"/>
  <c r="C247" i="33"/>
  <c r="D247" i="33"/>
  <c r="E247" i="33"/>
  <c r="F247" i="33"/>
  <c r="G247" i="33"/>
  <c r="H247" i="33"/>
  <c r="I247" i="33"/>
  <c r="J247" i="33"/>
  <c r="K247" i="33"/>
  <c r="L247" i="33"/>
  <c r="M247" i="33"/>
  <c r="N247" i="33"/>
  <c r="A249" i="33"/>
  <c r="B249" i="33"/>
  <c r="I249" i="33"/>
  <c r="J249" i="33"/>
  <c r="K249" i="33"/>
  <c r="L249" i="33"/>
  <c r="M249" i="33"/>
  <c r="N249" i="33"/>
  <c r="A324" i="33"/>
  <c r="B324" i="33"/>
  <c r="C324" i="33"/>
  <c r="D324" i="33"/>
  <c r="E324" i="33"/>
  <c r="F324" i="33"/>
  <c r="G324" i="33"/>
  <c r="H324" i="33"/>
  <c r="I324" i="33"/>
  <c r="J324" i="33"/>
  <c r="K324" i="33"/>
  <c r="L324" i="33"/>
  <c r="M324" i="33"/>
  <c r="N324" i="33"/>
  <c r="A325" i="33"/>
  <c r="B325" i="33"/>
  <c r="C325" i="33"/>
  <c r="D325" i="33"/>
  <c r="E325" i="33"/>
  <c r="F325" i="33"/>
  <c r="G325" i="33"/>
  <c r="H325" i="33"/>
  <c r="I325" i="33"/>
  <c r="J325" i="33"/>
  <c r="K325" i="33"/>
  <c r="L325" i="33"/>
  <c r="M325" i="33"/>
  <c r="N325" i="33"/>
  <c r="A326" i="33"/>
  <c r="B326" i="33"/>
  <c r="C326" i="33"/>
  <c r="D326" i="33"/>
  <c r="E326" i="33"/>
  <c r="F326" i="33"/>
  <c r="G326" i="33"/>
  <c r="H326" i="33"/>
  <c r="I326" i="33"/>
  <c r="J326" i="33"/>
  <c r="K326" i="33"/>
  <c r="L326" i="33"/>
  <c r="M326" i="33"/>
  <c r="N326" i="33"/>
  <c r="A327" i="33"/>
  <c r="B327" i="33"/>
  <c r="C327" i="33"/>
  <c r="D327" i="33"/>
  <c r="E327" i="33"/>
  <c r="F327" i="33"/>
  <c r="G327" i="33"/>
  <c r="H327" i="33"/>
  <c r="I327" i="33"/>
  <c r="J327" i="33"/>
  <c r="K327" i="33"/>
  <c r="L327" i="33"/>
  <c r="M327" i="33"/>
  <c r="N327" i="33"/>
  <c r="A328" i="33"/>
  <c r="B328" i="33"/>
  <c r="C328" i="33"/>
  <c r="D328" i="33"/>
  <c r="E328" i="33"/>
  <c r="F328" i="33"/>
  <c r="G328" i="33"/>
  <c r="H328" i="33"/>
  <c r="I328" i="33"/>
  <c r="J328" i="33"/>
  <c r="K328" i="33"/>
  <c r="L328" i="33"/>
  <c r="M328" i="33"/>
  <c r="N328" i="33"/>
  <c r="A329" i="33"/>
  <c r="B329" i="33"/>
  <c r="C329" i="33"/>
  <c r="D329" i="33"/>
  <c r="E329" i="33"/>
  <c r="F329" i="33"/>
  <c r="G329" i="33"/>
  <c r="H329" i="33"/>
  <c r="I329" i="33"/>
  <c r="J329" i="33"/>
  <c r="K329" i="33"/>
  <c r="L329" i="33"/>
  <c r="M329" i="33"/>
  <c r="N329" i="33"/>
  <c r="A330" i="33"/>
  <c r="B330" i="33"/>
  <c r="C330" i="33"/>
  <c r="D330" i="33"/>
  <c r="E330" i="33"/>
  <c r="F330" i="33"/>
  <c r="G330" i="33"/>
  <c r="H330" i="33"/>
  <c r="I330" i="33"/>
  <c r="J330" i="33"/>
  <c r="K330" i="33"/>
  <c r="L330" i="33"/>
  <c r="M330" i="33"/>
  <c r="N330" i="33"/>
  <c r="A331" i="33"/>
  <c r="B331" i="33"/>
  <c r="C331" i="33"/>
  <c r="D331" i="33"/>
  <c r="E331" i="33"/>
  <c r="F331" i="33"/>
  <c r="G331" i="33"/>
  <c r="H331" i="33"/>
  <c r="I331" i="33"/>
  <c r="J331" i="33"/>
  <c r="K331" i="33"/>
  <c r="L331" i="33"/>
  <c r="M331" i="33"/>
  <c r="N331" i="33"/>
  <c r="A332" i="33"/>
  <c r="B332" i="33"/>
  <c r="C332" i="33"/>
  <c r="D332" i="33"/>
  <c r="E332" i="33"/>
  <c r="F332" i="33"/>
  <c r="G332" i="33"/>
  <c r="H332" i="33"/>
  <c r="I332" i="33"/>
  <c r="J332" i="33"/>
  <c r="K332" i="33"/>
  <c r="L332" i="33"/>
  <c r="M332" i="33"/>
  <c r="N332" i="33"/>
  <c r="A333" i="33"/>
  <c r="B333" i="33"/>
  <c r="C333" i="33"/>
  <c r="D333" i="33"/>
  <c r="E333" i="33"/>
  <c r="F333" i="33"/>
  <c r="G333" i="33"/>
  <c r="H333" i="33"/>
  <c r="I333" i="33"/>
  <c r="J333" i="33"/>
  <c r="K333" i="33"/>
  <c r="L333" i="33"/>
  <c r="M333" i="33"/>
  <c r="N333" i="33"/>
  <c r="A334" i="33"/>
  <c r="B334" i="33"/>
  <c r="C334" i="33"/>
  <c r="D334" i="33"/>
  <c r="E334" i="33"/>
  <c r="F334" i="33"/>
  <c r="G334" i="33"/>
  <c r="H334" i="33"/>
  <c r="I334" i="33"/>
  <c r="J334" i="33"/>
  <c r="K334" i="33"/>
  <c r="L334" i="33"/>
  <c r="M334" i="33"/>
  <c r="N334" i="33"/>
  <c r="A335" i="33"/>
  <c r="B335" i="33"/>
  <c r="C335" i="33"/>
  <c r="D335" i="33"/>
  <c r="E335" i="33"/>
  <c r="F335" i="33"/>
  <c r="G335" i="33"/>
  <c r="H335" i="33"/>
  <c r="I335" i="33"/>
  <c r="J335" i="33"/>
  <c r="K335" i="33"/>
  <c r="L335" i="33"/>
  <c r="M335" i="33"/>
  <c r="N335" i="33"/>
  <c r="A336" i="33"/>
  <c r="B336" i="33"/>
  <c r="C336" i="33"/>
  <c r="D336" i="33"/>
  <c r="E336" i="33"/>
  <c r="F336" i="33"/>
  <c r="G336" i="33"/>
  <c r="H336" i="33"/>
  <c r="I336" i="33"/>
  <c r="J336" i="33"/>
  <c r="K336" i="33"/>
  <c r="L336" i="33"/>
  <c r="M336" i="33"/>
  <c r="N336" i="33"/>
  <c r="A337" i="33"/>
  <c r="B337" i="33"/>
  <c r="C337" i="33"/>
  <c r="D337" i="33"/>
  <c r="E337" i="33"/>
  <c r="F337" i="33"/>
  <c r="G337" i="33"/>
  <c r="H337" i="33"/>
  <c r="I337" i="33"/>
  <c r="J337" i="33"/>
  <c r="K337" i="33"/>
  <c r="L337" i="33"/>
  <c r="M337" i="33"/>
  <c r="N337" i="33"/>
  <c r="A338" i="33"/>
  <c r="B338" i="33"/>
  <c r="C338" i="33"/>
  <c r="D338" i="33"/>
  <c r="E338" i="33"/>
  <c r="F338" i="33"/>
  <c r="G338" i="33"/>
  <c r="H338" i="33"/>
  <c r="I338" i="33"/>
  <c r="J338" i="33"/>
  <c r="K338" i="33"/>
  <c r="L338" i="33"/>
  <c r="M338" i="33"/>
  <c r="N338" i="33"/>
  <c r="A339" i="33"/>
  <c r="B339" i="33"/>
  <c r="C339" i="33"/>
  <c r="D339" i="33"/>
  <c r="E339" i="33"/>
  <c r="F339" i="33"/>
  <c r="G339" i="33"/>
  <c r="H339" i="33"/>
  <c r="I339" i="33"/>
  <c r="J339" i="33"/>
  <c r="K339" i="33"/>
  <c r="L339" i="33"/>
  <c r="M339" i="33"/>
  <c r="N339" i="33"/>
  <c r="A340" i="33"/>
  <c r="B340" i="33"/>
  <c r="C340" i="33"/>
  <c r="D340" i="33"/>
  <c r="E340" i="33"/>
  <c r="F340" i="33"/>
  <c r="G340" i="33"/>
  <c r="H340" i="33"/>
  <c r="I340" i="33"/>
  <c r="J340" i="33"/>
  <c r="K340" i="33"/>
  <c r="L340" i="33"/>
  <c r="M340" i="33"/>
  <c r="N340" i="33"/>
  <c r="A341" i="33"/>
  <c r="B341" i="33"/>
  <c r="C341" i="33"/>
  <c r="D341" i="33"/>
  <c r="E341" i="33"/>
  <c r="F341" i="33"/>
  <c r="G341" i="33"/>
  <c r="H341" i="33"/>
  <c r="I341" i="33"/>
  <c r="J341" i="33"/>
  <c r="K341" i="33"/>
  <c r="L341" i="33"/>
  <c r="M341" i="33"/>
  <c r="N341" i="33"/>
  <c r="A342" i="33"/>
  <c r="B342" i="33"/>
  <c r="C342" i="33"/>
  <c r="D342" i="33"/>
  <c r="E342" i="33"/>
  <c r="F342" i="33"/>
  <c r="G342" i="33"/>
  <c r="H342" i="33"/>
  <c r="I342" i="33"/>
  <c r="J342" i="33"/>
  <c r="K342" i="33"/>
  <c r="L342" i="33"/>
  <c r="M342" i="33"/>
  <c r="N342" i="33"/>
  <c r="A343" i="33"/>
  <c r="B343" i="33"/>
  <c r="C343" i="33"/>
  <c r="D343" i="33"/>
  <c r="E343" i="33"/>
  <c r="F343" i="33"/>
  <c r="G343" i="33"/>
  <c r="H343" i="33"/>
  <c r="I343" i="33"/>
  <c r="J343" i="33"/>
  <c r="K343" i="33"/>
  <c r="L343" i="33"/>
  <c r="M343" i="33"/>
  <c r="N343" i="33"/>
  <c r="A344" i="33"/>
  <c r="A303" i="33"/>
  <c r="B303" i="33"/>
  <c r="C303" i="33"/>
  <c r="D303" i="33"/>
  <c r="E303" i="33"/>
  <c r="F303" i="33"/>
  <c r="G303" i="33"/>
  <c r="H303" i="33"/>
  <c r="I303" i="33"/>
  <c r="J303" i="33"/>
  <c r="K303" i="33"/>
  <c r="L303" i="33"/>
  <c r="M303" i="33"/>
  <c r="N303" i="33"/>
  <c r="A304" i="33"/>
  <c r="B304" i="33"/>
  <c r="C304" i="33"/>
  <c r="D304" i="33"/>
  <c r="E304" i="33"/>
  <c r="F304" i="33"/>
  <c r="G304" i="33"/>
  <c r="H304" i="33"/>
  <c r="I304" i="33"/>
  <c r="J304" i="33"/>
  <c r="K304" i="33"/>
  <c r="L304" i="33"/>
  <c r="M304" i="33"/>
  <c r="N304" i="33"/>
  <c r="A305" i="33"/>
  <c r="B305" i="33"/>
  <c r="C305" i="33"/>
  <c r="D305" i="33"/>
  <c r="E305" i="33"/>
  <c r="F305" i="33"/>
  <c r="G305" i="33"/>
  <c r="H305" i="33"/>
  <c r="I305" i="33"/>
  <c r="J305" i="33"/>
  <c r="K305" i="33"/>
  <c r="L305" i="33"/>
  <c r="M305" i="33"/>
  <c r="N305" i="33"/>
  <c r="A306" i="33"/>
  <c r="B306" i="33"/>
  <c r="C306" i="33"/>
  <c r="D306" i="33"/>
  <c r="E306" i="33"/>
  <c r="F306" i="33"/>
  <c r="G306" i="33"/>
  <c r="H306" i="33"/>
  <c r="I306" i="33"/>
  <c r="J306" i="33"/>
  <c r="K306" i="33"/>
  <c r="L306" i="33"/>
  <c r="M306" i="33"/>
  <c r="N306" i="33"/>
  <c r="A307" i="33"/>
  <c r="B307" i="33"/>
  <c r="C307" i="33"/>
  <c r="D307" i="33"/>
  <c r="E307" i="33"/>
  <c r="F307" i="33"/>
  <c r="G307" i="33"/>
  <c r="H307" i="33"/>
  <c r="I307" i="33"/>
  <c r="J307" i="33"/>
  <c r="K307" i="33"/>
  <c r="L307" i="33"/>
  <c r="M307" i="33"/>
  <c r="N307" i="33"/>
  <c r="A308" i="33"/>
  <c r="B308" i="33"/>
  <c r="C308" i="33"/>
  <c r="D308" i="33"/>
  <c r="E308" i="33"/>
  <c r="F308" i="33"/>
  <c r="G308" i="33"/>
  <c r="H308" i="33"/>
  <c r="I308" i="33"/>
  <c r="J308" i="33"/>
  <c r="K308" i="33"/>
  <c r="L308" i="33"/>
  <c r="M308" i="33"/>
  <c r="N308" i="33"/>
  <c r="A309" i="33"/>
  <c r="B309" i="33"/>
  <c r="C309" i="33"/>
  <c r="D309" i="33"/>
  <c r="E309" i="33"/>
  <c r="F309" i="33"/>
  <c r="G309" i="33"/>
  <c r="H309" i="33"/>
  <c r="I309" i="33"/>
  <c r="J309" i="33"/>
  <c r="K309" i="33"/>
  <c r="L309" i="33"/>
  <c r="M309" i="33"/>
  <c r="N309" i="33"/>
  <c r="A310" i="33"/>
  <c r="B310" i="33"/>
  <c r="C310" i="33"/>
  <c r="D310" i="33"/>
  <c r="E310" i="33"/>
  <c r="F310" i="33"/>
  <c r="G310" i="33"/>
  <c r="H310" i="33"/>
  <c r="I310" i="33"/>
  <c r="J310" i="33"/>
  <c r="K310" i="33"/>
  <c r="L310" i="33"/>
  <c r="M310" i="33"/>
  <c r="N310" i="33"/>
  <c r="A311" i="33"/>
  <c r="B311" i="33"/>
  <c r="C311" i="33"/>
  <c r="D311" i="33"/>
  <c r="E311" i="33"/>
  <c r="F311" i="33"/>
  <c r="G311" i="33"/>
  <c r="H311" i="33"/>
  <c r="I311" i="33"/>
  <c r="J311" i="33"/>
  <c r="K311" i="33"/>
  <c r="L311" i="33"/>
  <c r="M311" i="33"/>
  <c r="N311" i="33"/>
  <c r="A312" i="33"/>
  <c r="B312" i="33"/>
  <c r="C312" i="33"/>
  <c r="D312" i="33"/>
  <c r="E312" i="33"/>
  <c r="F312" i="33"/>
  <c r="G312" i="33"/>
  <c r="H312" i="33"/>
  <c r="I312" i="33"/>
  <c r="J312" i="33"/>
  <c r="K312" i="33"/>
  <c r="L312" i="33"/>
  <c r="M312" i="33"/>
  <c r="N312" i="33"/>
  <c r="A313" i="33"/>
  <c r="B313" i="33"/>
  <c r="C313" i="33"/>
  <c r="D313" i="33"/>
  <c r="E313" i="33"/>
  <c r="F313" i="33"/>
  <c r="G313" i="33"/>
  <c r="H313" i="33"/>
  <c r="I313" i="33"/>
  <c r="J313" i="33"/>
  <c r="K313" i="33"/>
  <c r="L313" i="33"/>
  <c r="M313" i="33"/>
  <c r="N313" i="33"/>
  <c r="A314" i="33"/>
  <c r="B314" i="33"/>
  <c r="C314" i="33"/>
  <c r="D314" i="33"/>
  <c r="E314" i="33"/>
  <c r="F314" i="33"/>
  <c r="G314" i="33"/>
  <c r="H314" i="33"/>
  <c r="I314" i="33"/>
  <c r="J314" i="33"/>
  <c r="K314" i="33"/>
  <c r="L314" i="33"/>
  <c r="M314" i="33"/>
  <c r="N314" i="33"/>
  <c r="A315" i="33"/>
  <c r="B315" i="33"/>
  <c r="C315" i="33"/>
  <c r="D315" i="33"/>
  <c r="E315" i="33"/>
  <c r="F315" i="33"/>
  <c r="G315" i="33"/>
  <c r="H315" i="33"/>
  <c r="I315" i="33"/>
  <c r="J315" i="33"/>
  <c r="K315" i="33"/>
  <c r="L315" i="33"/>
  <c r="M315" i="33"/>
  <c r="N315" i="33"/>
  <c r="A316" i="33"/>
  <c r="B316" i="33"/>
  <c r="C316" i="33"/>
  <c r="D316" i="33"/>
  <c r="E316" i="33"/>
  <c r="F316" i="33"/>
  <c r="G316" i="33"/>
  <c r="H316" i="33"/>
  <c r="I316" i="33"/>
  <c r="J316" i="33"/>
  <c r="K316" i="33"/>
  <c r="L316" i="33"/>
  <c r="M316" i="33"/>
  <c r="N316" i="33"/>
  <c r="A317" i="33"/>
  <c r="B317" i="33"/>
  <c r="C317" i="33"/>
  <c r="D317" i="33"/>
  <c r="E317" i="33"/>
  <c r="F317" i="33"/>
  <c r="G317" i="33"/>
  <c r="H317" i="33"/>
  <c r="I317" i="33"/>
  <c r="J317" i="33"/>
  <c r="K317" i="33"/>
  <c r="L317" i="33"/>
  <c r="M317" i="33"/>
  <c r="N317" i="33"/>
  <c r="A318" i="33"/>
  <c r="B318" i="33"/>
  <c r="C318" i="33"/>
  <c r="D318" i="33"/>
  <c r="E318" i="33"/>
  <c r="F318" i="33"/>
  <c r="G318" i="33"/>
  <c r="H318" i="33"/>
  <c r="I318" i="33"/>
  <c r="J318" i="33"/>
  <c r="K318" i="33"/>
  <c r="L318" i="33"/>
  <c r="M318" i="33"/>
  <c r="N318" i="33"/>
  <c r="A319" i="33"/>
  <c r="B319" i="33"/>
  <c r="C319" i="33"/>
  <c r="D319" i="33"/>
  <c r="E319" i="33"/>
  <c r="F319" i="33"/>
  <c r="G319" i="33"/>
  <c r="H319" i="33"/>
  <c r="I319" i="33"/>
  <c r="J319" i="33"/>
  <c r="K319" i="33"/>
  <c r="L319" i="33"/>
  <c r="M319" i="33"/>
  <c r="N319" i="33"/>
  <c r="A320" i="33"/>
  <c r="A277" i="33"/>
  <c r="B277" i="33"/>
  <c r="C277" i="33"/>
  <c r="D277" i="33"/>
  <c r="E277" i="33"/>
  <c r="F277" i="33"/>
  <c r="G277" i="33"/>
  <c r="H277" i="33"/>
  <c r="I277" i="33"/>
  <c r="J277" i="33"/>
  <c r="K277" i="33"/>
  <c r="L277" i="33"/>
  <c r="M277" i="33"/>
  <c r="N277" i="33"/>
  <c r="A278" i="33"/>
  <c r="B278" i="33"/>
  <c r="C278" i="33"/>
  <c r="D278" i="33"/>
  <c r="E278" i="33"/>
  <c r="F278" i="33"/>
  <c r="G278" i="33"/>
  <c r="H278" i="33"/>
  <c r="I278" i="33"/>
  <c r="J278" i="33"/>
  <c r="K278" i="33"/>
  <c r="L278" i="33"/>
  <c r="M278" i="33"/>
  <c r="N278" i="33"/>
  <c r="A279" i="33"/>
  <c r="B279" i="33"/>
  <c r="C279" i="33"/>
  <c r="D279" i="33"/>
  <c r="E279" i="33"/>
  <c r="F279" i="33"/>
  <c r="G279" i="33"/>
  <c r="H279" i="33"/>
  <c r="I279" i="33"/>
  <c r="J279" i="33"/>
  <c r="K279" i="33"/>
  <c r="L279" i="33"/>
  <c r="M279" i="33"/>
  <c r="N279" i="33"/>
  <c r="A280" i="33"/>
  <c r="B280" i="33"/>
  <c r="C280" i="33"/>
  <c r="D280" i="33"/>
  <c r="E280" i="33"/>
  <c r="F280" i="33"/>
  <c r="G280" i="33"/>
  <c r="H280" i="33"/>
  <c r="I280" i="33"/>
  <c r="J280" i="33"/>
  <c r="K280" i="33"/>
  <c r="L280" i="33"/>
  <c r="M280" i="33"/>
  <c r="N280" i="33"/>
  <c r="A281" i="33"/>
  <c r="C281" i="33"/>
  <c r="D281" i="33"/>
  <c r="E281" i="33"/>
  <c r="F281" i="33"/>
  <c r="G281" i="33"/>
  <c r="H281" i="33"/>
  <c r="I281" i="33"/>
  <c r="J281" i="33"/>
  <c r="K281" i="33"/>
  <c r="L281" i="33"/>
  <c r="M281" i="33"/>
  <c r="N281" i="33"/>
  <c r="A282" i="33"/>
  <c r="B282" i="33"/>
  <c r="C282" i="33"/>
  <c r="D282" i="33"/>
  <c r="E282" i="33"/>
  <c r="F282" i="33"/>
  <c r="G282" i="33"/>
  <c r="H282" i="33"/>
  <c r="I282" i="33"/>
  <c r="J282" i="33"/>
  <c r="K282" i="33"/>
  <c r="L282" i="33"/>
  <c r="M282" i="33"/>
  <c r="N282" i="33"/>
  <c r="A283" i="33"/>
  <c r="B283" i="33"/>
  <c r="C283" i="33"/>
  <c r="D283" i="33"/>
  <c r="E283" i="33"/>
  <c r="F283" i="33"/>
  <c r="G283" i="33"/>
  <c r="H283" i="33"/>
  <c r="I283" i="33"/>
  <c r="J283" i="33"/>
  <c r="K283" i="33"/>
  <c r="L283" i="33"/>
  <c r="M283" i="33"/>
  <c r="N283" i="33"/>
  <c r="A284" i="33"/>
  <c r="B284" i="33"/>
  <c r="C284" i="33"/>
  <c r="D284" i="33"/>
  <c r="E284" i="33"/>
  <c r="F284" i="33"/>
  <c r="G284" i="33"/>
  <c r="H284" i="33"/>
  <c r="I284" i="33"/>
  <c r="J284" i="33"/>
  <c r="K284" i="33"/>
  <c r="L284" i="33"/>
  <c r="M284" i="33"/>
  <c r="N284" i="33"/>
  <c r="A285" i="33"/>
  <c r="B285" i="33"/>
  <c r="C285" i="33"/>
  <c r="D285" i="33"/>
  <c r="E285" i="33"/>
  <c r="F285" i="33"/>
  <c r="G285" i="33"/>
  <c r="H285" i="33"/>
  <c r="I285" i="33"/>
  <c r="J285" i="33"/>
  <c r="K285" i="33"/>
  <c r="L285" i="33"/>
  <c r="M285" i="33"/>
  <c r="N285" i="33"/>
  <c r="A286" i="33"/>
  <c r="B286" i="33"/>
  <c r="C286" i="33"/>
  <c r="D286" i="33"/>
  <c r="E286" i="33"/>
  <c r="F286" i="33"/>
  <c r="G286" i="33"/>
  <c r="H286" i="33"/>
  <c r="I286" i="33"/>
  <c r="J286" i="33"/>
  <c r="K286" i="33"/>
  <c r="L286" i="33"/>
  <c r="M286" i="33"/>
  <c r="N286" i="33"/>
  <c r="A287" i="33"/>
  <c r="B287" i="33"/>
  <c r="C287" i="33"/>
  <c r="D287" i="33"/>
  <c r="E287" i="33"/>
  <c r="F287" i="33"/>
  <c r="G287" i="33"/>
  <c r="H287" i="33"/>
  <c r="I287" i="33"/>
  <c r="J287" i="33"/>
  <c r="K287" i="33"/>
  <c r="L287" i="33"/>
  <c r="M287" i="33"/>
  <c r="N287" i="33"/>
  <c r="A290" i="33"/>
  <c r="B290" i="33"/>
  <c r="C290" i="33"/>
  <c r="D290" i="33"/>
  <c r="E290" i="33"/>
  <c r="F290" i="33"/>
  <c r="G290" i="33"/>
  <c r="H290" i="33"/>
  <c r="I290" i="33"/>
  <c r="J290" i="33"/>
  <c r="K290" i="33"/>
  <c r="L290" i="33"/>
  <c r="M290" i="33"/>
  <c r="N290" i="33"/>
  <c r="A291" i="33"/>
  <c r="B291" i="33"/>
  <c r="C291" i="33"/>
  <c r="D291" i="33"/>
  <c r="E291" i="33"/>
  <c r="F291" i="33"/>
  <c r="G291" i="33"/>
  <c r="H291" i="33"/>
  <c r="I291" i="33"/>
  <c r="J291" i="33"/>
  <c r="K291" i="33"/>
  <c r="L291" i="33"/>
  <c r="M291" i="33"/>
  <c r="N291" i="33"/>
  <c r="A292" i="33"/>
  <c r="B292" i="33"/>
  <c r="C292" i="33"/>
  <c r="D292" i="33"/>
  <c r="E292" i="33"/>
  <c r="F292" i="33"/>
  <c r="G292" i="33"/>
  <c r="H292" i="33"/>
  <c r="I292" i="33"/>
  <c r="J292" i="33"/>
  <c r="K292" i="33"/>
  <c r="L292" i="33"/>
  <c r="M292" i="33"/>
  <c r="N292" i="33"/>
  <c r="A293" i="33"/>
  <c r="B293" i="33"/>
  <c r="C293" i="33"/>
  <c r="D293" i="33"/>
  <c r="E293" i="33"/>
  <c r="F293" i="33"/>
  <c r="G293" i="33"/>
  <c r="H293" i="33"/>
  <c r="I293" i="33"/>
  <c r="J293" i="33"/>
  <c r="K293" i="33"/>
  <c r="L293" i="33"/>
  <c r="M293" i="33"/>
  <c r="N293" i="33"/>
  <c r="A294" i="33"/>
  <c r="B294" i="33"/>
  <c r="C294" i="33"/>
  <c r="D294" i="33"/>
  <c r="E294" i="33"/>
  <c r="F294" i="33"/>
  <c r="G294" i="33"/>
  <c r="H294" i="33"/>
  <c r="I294" i="33"/>
  <c r="J294" i="33"/>
  <c r="K294" i="33"/>
  <c r="L294" i="33"/>
  <c r="M294" i="33"/>
  <c r="N294" i="33"/>
  <c r="A295" i="33"/>
  <c r="B295" i="33"/>
  <c r="C295" i="33"/>
  <c r="D295" i="33"/>
  <c r="E295" i="33"/>
  <c r="F295" i="33"/>
  <c r="G295" i="33"/>
  <c r="H295" i="33"/>
  <c r="I295" i="33"/>
  <c r="J295" i="33"/>
  <c r="K295" i="33"/>
  <c r="L295" i="33"/>
  <c r="M295" i="33"/>
  <c r="N295" i="33"/>
  <c r="A296" i="33"/>
  <c r="B296" i="33"/>
  <c r="C296" i="33"/>
  <c r="D296" i="33"/>
  <c r="E296" i="33"/>
  <c r="F296" i="33"/>
  <c r="G296" i="33"/>
  <c r="H296" i="33"/>
  <c r="I296" i="33"/>
  <c r="J296" i="33"/>
  <c r="K296" i="33"/>
  <c r="L296" i="33"/>
  <c r="M296" i="33"/>
  <c r="N296" i="33"/>
  <c r="A297" i="33"/>
  <c r="B297" i="33"/>
  <c r="C297" i="33"/>
  <c r="D297" i="33"/>
  <c r="E297" i="33"/>
  <c r="F297" i="33"/>
  <c r="G297" i="33"/>
  <c r="H297" i="33"/>
  <c r="I297" i="33"/>
  <c r="J297" i="33"/>
  <c r="K297" i="33"/>
  <c r="L297" i="33"/>
  <c r="M297" i="33"/>
  <c r="N297" i="33"/>
  <c r="A298" i="33"/>
  <c r="B298" i="33"/>
  <c r="C298" i="33"/>
  <c r="D298" i="33"/>
  <c r="E298" i="33"/>
  <c r="F298" i="33"/>
  <c r="G298" i="33"/>
  <c r="H298" i="33"/>
  <c r="I298" i="33"/>
  <c r="J298" i="33"/>
  <c r="K298" i="33"/>
  <c r="L298" i="33"/>
  <c r="M298" i="33"/>
  <c r="N298" i="33"/>
  <c r="A299" i="33"/>
  <c r="A253" i="33"/>
  <c r="B253" i="33"/>
  <c r="C253" i="33"/>
  <c r="D253" i="33"/>
  <c r="E253" i="33"/>
  <c r="F253" i="33"/>
  <c r="G253" i="33"/>
  <c r="H253" i="33"/>
  <c r="I253" i="33"/>
  <c r="J253" i="33"/>
  <c r="K253" i="33"/>
  <c r="L253" i="33"/>
  <c r="M253" i="33"/>
  <c r="N253" i="33"/>
  <c r="A254" i="33"/>
  <c r="B254" i="33"/>
  <c r="C254" i="33"/>
  <c r="D254" i="33"/>
  <c r="E254" i="33"/>
  <c r="F254" i="33"/>
  <c r="G254" i="33"/>
  <c r="H254" i="33"/>
  <c r="I254" i="33"/>
  <c r="J254" i="33"/>
  <c r="K254" i="33"/>
  <c r="L254" i="33"/>
  <c r="M254" i="33"/>
  <c r="N254" i="33"/>
  <c r="A255" i="33"/>
  <c r="B255" i="33"/>
  <c r="C255" i="33"/>
  <c r="D255" i="33"/>
  <c r="E255" i="33"/>
  <c r="F255" i="33"/>
  <c r="G255" i="33"/>
  <c r="H255" i="33"/>
  <c r="I255" i="33"/>
  <c r="J255" i="33"/>
  <c r="K255" i="33"/>
  <c r="L255" i="33"/>
  <c r="M255" i="33"/>
  <c r="N255" i="33"/>
  <c r="A256" i="33"/>
  <c r="B256" i="33"/>
  <c r="C256" i="33"/>
  <c r="D256" i="33"/>
  <c r="E256" i="33"/>
  <c r="F256" i="33"/>
  <c r="G256" i="33"/>
  <c r="H256" i="33"/>
  <c r="I256" i="33"/>
  <c r="J256" i="33"/>
  <c r="K256" i="33"/>
  <c r="L256" i="33"/>
  <c r="M256" i="33"/>
  <c r="N256" i="33"/>
  <c r="A257" i="33"/>
  <c r="B257" i="33"/>
  <c r="C257" i="33"/>
  <c r="D257" i="33"/>
  <c r="E257" i="33"/>
  <c r="F257" i="33"/>
  <c r="G257" i="33"/>
  <c r="H257" i="33"/>
  <c r="I257" i="33"/>
  <c r="J257" i="33"/>
  <c r="K257" i="33"/>
  <c r="L257" i="33"/>
  <c r="M257" i="33"/>
  <c r="N257" i="33"/>
  <c r="A258" i="33"/>
  <c r="B258" i="33"/>
  <c r="C258" i="33"/>
  <c r="D258" i="33"/>
  <c r="E258" i="33"/>
  <c r="F258" i="33"/>
  <c r="G258" i="33"/>
  <c r="H258" i="33"/>
  <c r="I258" i="33"/>
  <c r="J258" i="33"/>
  <c r="K258" i="33"/>
  <c r="L258" i="33"/>
  <c r="M258" i="33"/>
  <c r="N258" i="33"/>
  <c r="A259" i="33"/>
  <c r="B259" i="33"/>
  <c r="C259" i="33"/>
  <c r="D259" i="33"/>
  <c r="E259" i="33"/>
  <c r="F259" i="33"/>
  <c r="G259" i="33"/>
  <c r="H259" i="33"/>
  <c r="I259" i="33"/>
  <c r="J259" i="33"/>
  <c r="K259" i="33"/>
  <c r="L259" i="33"/>
  <c r="M259" i="33"/>
  <c r="N259" i="33"/>
  <c r="A260" i="33"/>
  <c r="B260" i="33"/>
  <c r="C260" i="33"/>
  <c r="D260" i="33"/>
  <c r="E260" i="33"/>
  <c r="F260" i="33"/>
  <c r="G260" i="33"/>
  <c r="H260" i="33"/>
  <c r="I260" i="33"/>
  <c r="J260" i="33"/>
  <c r="K260" i="33"/>
  <c r="L260" i="33"/>
  <c r="M260" i="33"/>
  <c r="N260" i="33"/>
  <c r="A261" i="33"/>
  <c r="B261" i="33"/>
  <c r="C261" i="33"/>
  <c r="D261" i="33"/>
  <c r="E261" i="33"/>
  <c r="F261" i="33"/>
  <c r="G261" i="33"/>
  <c r="H261" i="33"/>
  <c r="I261" i="33"/>
  <c r="J261" i="33"/>
  <c r="K261" i="33"/>
  <c r="L261" i="33"/>
  <c r="M261" i="33"/>
  <c r="N261" i="33"/>
  <c r="A262" i="33"/>
  <c r="B262" i="33"/>
  <c r="C262" i="33"/>
  <c r="D262" i="33"/>
  <c r="E262" i="33"/>
  <c r="F262" i="33"/>
  <c r="G262" i="33"/>
  <c r="H262" i="33"/>
  <c r="I262" i="33"/>
  <c r="J262" i="33"/>
  <c r="K262" i="33"/>
  <c r="L262" i="33"/>
  <c r="M262" i="33"/>
  <c r="N262" i="33"/>
  <c r="A263" i="33"/>
  <c r="B263" i="33"/>
  <c r="C263" i="33"/>
  <c r="D263" i="33"/>
  <c r="E263" i="33"/>
  <c r="F263" i="33"/>
  <c r="G263" i="33"/>
  <c r="H263" i="33"/>
  <c r="I263" i="33"/>
  <c r="J263" i="33"/>
  <c r="K263" i="33"/>
  <c r="L263" i="33"/>
  <c r="M263" i="33"/>
  <c r="N263" i="33"/>
  <c r="A264" i="33"/>
  <c r="B264" i="33"/>
  <c r="C264" i="33"/>
  <c r="D264" i="33"/>
  <c r="E264" i="33"/>
  <c r="F264" i="33"/>
  <c r="G264" i="33"/>
  <c r="H264" i="33"/>
  <c r="I264" i="33"/>
  <c r="J264" i="33"/>
  <c r="K264" i="33"/>
  <c r="L264" i="33"/>
  <c r="M264" i="33"/>
  <c r="N264" i="33"/>
  <c r="A265" i="33"/>
  <c r="B265" i="33"/>
  <c r="C265" i="33"/>
  <c r="D265" i="33"/>
  <c r="E265" i="33"/>
  <c r="F265" i="33"/>
  <c r="G265" i="33"/>
  <c r="H265" i="33"/>
  <c r="I265" i="33"/>
  <c r="J265" i="33"/>
  <c r="K265" i="33"/>
  <c r="L265" i="33"/>
  <c r="M265" i="33"/>
  <c r="N265" i="33"/>
  <c r="A266" i="33"/>
  <c r="B266" i="33"/>
  <c r="C266" i="33"/>
  <c r="D266" i="33"/>
  <c r="E266" i="33"/>
  <c r="F266" i="33"/>
  <c r="G266" i="33"/>
  <c r="H266" i="33"/>
  <c r="I266" i="33"/>
  <c r="J266" i="33"/>
  <c r="K266" i="33"/>
  <c r="L266" i="33"/>
  <c r="M266" i="33"/>
  <c r="N266" i="33"/>
  <c r="A267" i="33"/>
  <c r="B267" i="33"/>
  <c r="C267" i="33"/>
  <c r="D267" i="33"/>
  <c r="E267" i="33"/>
  <c r="F267" i="33"/>
  <c r="G267" i="33"/>
  <c r="H267" i="33"/>
  <c r="I267" i="33"/>
  <c r="J267" i="33"/>
  <c r="K267" i="33"/>
  <c r="L267" i="33"/>
  <c r="M267" i="33"/>
  <c r="N267" i="33"/>
  <c r="A268" i="33"/>
  <c r="B268" i="33"/>
  <c r="C268" i="33"/>
  <c r="D268" i="33"/>
  <c r="E268" i="33"/>
  <c r="F268" i="33"/>
  <c r="G268" i="33"/>
  <c r="H268" i="33"/>
  <c r="I268" i="33"/>
  <c r="J268" i="33"/>
  <c r="K268" i="33"/>
  <c r="L268" i="33"/>
  <c r="M268" i="33"/>
  <c r="N268" i="33"/>
  <c r="A269" i="33"/>
  <c r="B269" i="33"/>
  <c r="C269" i="33"/>
  <c r="D269" i="33"/>
  <c r="E269" i="33"/>
  <c r="F269" i="33"/>
  <c r="G269" i="33"/>
  <c r="H269" i="33"/>
  <c r="I269" i="33"/>
  <c r="J269" i="33"/>
  <c r="K269" i="33"/>
  <c r="L269" i="33"/>
  <c r="M269" i="33"/>
  <c r="N269" i="33"/>
  <c r="A270" i="33"/>
  <c r="B270" i="33"/>
  <c r="C270" i="33"/>
  <c r="D270" i="33"/>
  <c r="E270" i="33"/>
  <c r="F270" i="33"/>
  <c r="G270" i="33"/>
  <c r="H270" i="33"/>
  <c r="I270" i="33"/>
  <c r="J270" i="33"/>
  <c r="K270" i="33"/>
  <c r="L270" i="33"/>
  <c r="M270" i="33"/>
  <c r="N270" i="33"/>
  <c r="A271" i="33"/>
  <c r="B271" i="33"/>
  <c r="C271" i="33"/>
  <c r="D271" i="33"/>
  <c r="E271" i="33"/>
  <c r="F271" i="33"/>
  <c r="G271" i="33"/>
  <c r="H271" i="33"/>
  <c r="I271" i="33"/>
  <c r="J271" i="33"/>
  <c r="K271" i="33"/>
  <c r="L271" i="33"/>
  <c r="M271" i="33"/>
  <c r="N271" i="33"/>
  <c r="A272" i="33"/>
  <c r="B272" i="33"/>
  <c r="C272" i="33"/>
  <c r="D272" i="33"/>
  <c r="E272" i="33"/>
  <c r="F272" i="33"/>
  <c r="G272" i="33"/>
  <c r="H272" i="33"/>
  <c r="I272" i="33"/>
  <c r="J272" i="33"/>
  <c r="K272" i="33"/>
  <c r="L272" i="33"/>
  <c r="M272" i="33"/>
  <c r="N272" i="33"/>
  <c r="A273" i="33"/>
  <c r="Q17" i="6"/>
  <c r="Q155" i="33" s="1"/>
  <c r="D46" i="3"/>
  <c r="D74" i="33" s="1"/>
  <c r="E46" i="3"/>
  <c r="E74" i="33" s="1"/>
  <c r="H46" i="3"/>
  <c r="H74" i="33" s="1"/>
  <c r="I46" i="3"/>
  <c r="I74" i="33" s="1"/>
  <c r="J46" i="3"/>
  <c r="J74" i="33" s="1"/>
  <c r="N46" i="3"/>
  <c r="N74" i="33" s="1"/>
  <c r="D37" i="32"/>
  <c r="D497" i="33" s="1"/>
  <c r="E37" i="32"/>
  <c r="E497" i="33" s="1"/>
  <c r="F37" i="32"/>
  <c r="F497" i="33" s="1"/>
  <c r="G37" i="32"/>
  <c r="G497" i="33" s="1"/>
  <c r="H37" i="32"/>
  <c r="H497" i="33" s="1"/>
  <c r="I37" i="32"/>
  <c r="I497" i="33" s="1"/>
  <c r="J37" i="32"/>
  <c r="J497" i="33" s="1"/>
  <c r="K497" i="33"/>
  <c r="L497" i="33"/>
  <c r="M497" i="33"/>
  <c r="N497" i="33"/>
  <c r="C37" i="32"/>
  <c r="C497" i="33" s="1"/>
  <c r="B37" i="32"/>
  <c r="B497" i="33" s="1"/>
  <c r="Q21" i="32"/>
  <c r="Q484" i="33" s="1"/>
  <c r="Q22" i="32"/>
  <c r="Q485" i="33" s="1"/>
  <c r="P9" i="32"/>
  <c r="P472" i="33" s="1"/>
  <c r="P20" i="32"/>
  <c r="P483" i="33" s="1"/>
  <c r="P21" i="32"/>
  <c r="P484" i="33" s="1"/>
  <c r="P22" i="32"/>
  <c r="P485" i="33" s="1"/>
  <c r="P23" i="32"/>
  <c r="D26" i="32"/>
  <c r="D489" i="33" s="1"/>
  <c r="E26" i="32"/>
  <c r="E489" i="33" s="1"/>
  <c r="F26" i="32"/>
  <c r="F489" i="33" s="1"/>
  <c r="G26" i="32"/>
  <c r="G489" i="33" s="1"/>
  <c r="H26" i="32"/>
  <c r="H489" i="33" s="1"/>
  <c r="I26" i="32"/>
  <c r="I489" i="33" s="1"/>
  <c r="J26" i="32"/>
  <c r="J489" i="33" s="1"/>
  <c r="K26" i="32"/>
  <c r="K489" i="33" s="1"/>
  <c r="L26" i="32"/>
  <c r="L489" i="33" s="1"/>
  <c r="M26" i="32"/>
  <c r="M489" i="33" s="1"/>
  <c r="C26" i="32"/>
  <c r="C489" i="33" s="1"/>
  <c r="B26" i="32"/>
  <c r="B489" i="33" s="1"/>
  <c r="O13" i="32"/>
  <c r="O476" i="33" s="1"/>
  <c r="P13" i="32"/>
  <c r="P476" i="33" s="1"/>
  <c r="E17" i="21"/>
  <c r="E468" i="33" s="1"/>
  <c r="D17" i="21"/>
  <c r="D468" i="33" s="1"/>
  <c r="C468" i="33"/>
  <c r="O12" i="31"/>
  <c r="O460" i="33" s="1"/>
  <c r="O9" i="31"/>
  <c r="D461" i="33"/>
  <c r="E461" i="33"/>
  <c r="F13" i="31"/>
  <c r="F461" i="33" s="1"/>
  <c r="G13" i="31"/>
  <c r="G461" i="33" s="1"/>
  <c r="H13" i="31"/>
  <c r="H461" i="33" s="1"/>
  <c r="I13" i="31"/>
  <c r="I461" i="33" s="1"/>
  <c r="J13" i="31"/>
  <c r="J461" i="33" s="1"/>
  <c r="K13" i="31"/>
  <c r="K461" i="33" s="1"/>
  <c r="L13" i="31"/>
  <c r="L461" i="33" s="1"/>
  <c r="M13" i="31"/>
  <c r="M461" i="33" s="1"/>
  <c r="C461" i="33"/>
  <c r="I12" i="29"/>
  <c r="I453" i="33" s="1"/>
  <c r="H12" i="29"/>
  <c r="H453" i="33" s="1"/>
  <c r="G12" i="29"/>
  <c r="G453" i="33" s="1"/>
  <c r="F12" i="29"/>
  <c r="F453" i="33" s="1"/>
  <c r="E12" i="29"/>
  <c r="E453" i="33" s="1"/>
  <c r="D453" i="33"/>
  <c r="C12" i="29"/>
  <c r="C453" i="33" s="1"/>
  <c r="B453" i="33"/>
  <c r="J12" i="29"/>
  <c r="J453" i="33" s="1"/>
  <c r="K12" i="29"/>
  <c r="K453" i="33" s="1"/>
  <c r="L12" i="29"/>
  <c r="L453" i="33" s="1"/>
  <c r="M12" i="29"/>
  <c r="M453" i="33" s="1"/>
  <c r="N12" i="29"/>
  <c r="N453" i="33" s="1"/>
  <c r="P9" i="19"/>
  <c r="O247" i="33"/>
  <c r="O13" i="25"/>
  <c r="O246" i="33" s="1"/>
  <c r="O12" i="25"/>
  <c r="O245" i="33" s="1"/>
  <c r="O11" i="25"/>
  <c r="O10" i="25"/>
  <c r="O243" i="33" s="1"/>
  <c r="P14" i="25"/>
  <c r="P247" i="33" s="1"/>
  <c r="P13" i="25"/>
  <c r="P246" i="33" s="1"/>
  <c r="P12" i="25"/>
  <c r="P245" i="33" s="1"/>
  <c r="P11" i="25"/>
  <c r="P10" i="25"/>
  <c r="P243" i="33" s="1"/>
  <c r="O23" i="14"/>
  <c r="O403" i="33" s="1"/>
  <c r="O22" i="14"/>
  <c r="O402" i="33" s="1"/>
  <c r="O21" i="14"/>
  <c r="B344" i="33"/>
  <c r="P486" i="33" l="1"/>
  <c r="Q23" i="32"/>
  <c r="Q486" i="33" s="1"/>
  <c r="O401" i="33"/>
  <c r="O32" i="14"/>
  <c r="O412" i="33" s="1"/>
  <c r="O457" i="33"/>
  <c r="O13" i="31"/>
  <c r="O461" i="33" s="1"/>
  <c r="P242" i="33"/>
  <c r="P16" i="25"/>
  <c r="O242" i="33"/>
  <c r="O16" i="25"/>
  <c r="P416" i="33"/>
  <c r="P244" i="33"/>
  <c r="O244" i="33"/>
  <c r="Q20" i="32"/>
  <c r="Q483" i="33" s="1"/>
  <c r="Q13" i="32"/>
  <c r="Q476" i="33" s="1"/>
  <c r="Q14" i="3"/>
  <c r="Q42" i="33" s="1"/>
  <c r="Q21" i="3"/>
  <c r="Q49" i="33" s="1"/>
  <c r="Q11" i="6"/>
  <c r="Q149" i="33" s="1"/>
  <c r="Q31" i="3"/>
  <c r="Q59" i="33" s="1"/>
  <c r="Q20" i="3"/>
  <c r="Q48" i="33" s="1"/>
  <c r="Q16" i="3"/>
  <c r="Q44" i="33" s="1"/>
  <c r="Q14" i="25"/>
  <c r="Q247" i="33" s="1"/>
  <c r="Q29" i="3"/>
  <c r="Q57" i="33" s="1"/>
  <c r="Q19" i="3"/>
  <c r="Q47" i="33" s="1"/>
  <c r="Q12" i="3"/>
  <c r="Q40" i="33" s="1"/>
  <c r="Q18" i="3"/>
  <c r="Q46" i="33" s="1"/>
  <c r="Q10" i="3"/>
  <c r="Q38" i="33" s="1"/>
  <c r="Q39" i="3"/>
  <c r="Q67" i="33" s="1"/>
  <c r="Q25" i="3"/>
  <c r="Q53" i="33" s="1"/>
  <c r="Q17" i="3"/>
  <c r="Q45" i="33" s="1"/>
  <c r="Q15" i="3"/>
  <c r="Q43" i="33" s="1"/>
  <c r="Q38" i="3"/>
  <c r="Q66" i="33" s="1"/>
  <c r="Q30" i="3"/>
  <c r="Q58" i="33" s="1"/>
  <c r="Q28" i="3"/>
  <c r="Q56" i="33" s="1"/>
  <c r="Q22" i="3"/>
  <c r="Q50" i="33" s="1"/>
  <c r="D26" i="11"/>
  <c r="D320" i="33" s="1"/>
  <c r="C320" i="33"/>
  <c r="B320" i="33"/>
  <c r="E26" i="11"/>
  <c r="E320" i="33" s="1"/>
  <c r="F26" i="11"/>
  <c r="F320" i="33" s="1"/>
  <c r="G26" i="11"/>
  <c r="G320" i="33" s="1"/>
  <c r="H26" i="11"/>
  <c r="H320" i="33" s="1"/>
  <c r="I26" i="11"/>
  <c r="I320" i="33" s="1"/>
  <c r="J26" i="11"/>
  <c r="J320" i="33" s="1"/>
  <c r="K26" i="11"/>
  <c r="K320" i="33" s="1"/>
  <c r="L26" i="11"/>
  <c r="L320" i="33" s="1"/>
  <c r="M320" i="33"/>
  <c r="N26" i="11"/>
  <c r="N320" i="33" s="1"/>
  <c r="C31" i="10"/>
  <c r="C299" i="33" s="1"/>
  <c r="D31" i="10"/>
  <c r="D299" i="33" s="1"/>
  <c r="E31" i="10"/>
  <c r="E299" i="33" s="1"/>
  <c r="F31" i="10"/>
  <c r="F299" i="33" s="1"/>
  <c r="G31" i="10"/>
  <c r="G299" i="33" s="1"/>
  <c r="H31" i="10"/>
  <c r="H299" i="33" s="1"/>
  <c r="I31" i="10"/>
  <c r="I299" i="33" s="1"/>
  <c r="J31" i="10"/>
  <c r="J299" i="33" s="1"/>
  <c r="K299" i="33"/>
  <c r="L31" i="10"/>
  <c r="L299" i="33" s="1"/>
  <c r="M299" i="33"/>
  <c r="N31" i="10"/>
  <c r="N299" i="33" s="1"/>
  <c r="P10" i="46"/>
  <c r="P512" i="33" s="1"/>
  <c r="P11" i="46"/>
  <c r="P513" i="33" s="1"/>
  <c r="O514" i="33"/>
  <c r="P12" i="46"/>
  <c r="P514" i="33" s="1"/>
  <c r="O515" i="33"/>
  <c r="P13" i="46"/>
  <c r="P515" i="33" s="1"/>
  <c r="P14" i="46"/>
  <c r="P516" i="33" s="1"/>
  <c r="Q15" i="46"/>
  <c r="Q517" i="33" s="1"/>
  <c r="P15" i="46"/>
  <c r="P517" i="33" s="1"/>
  <c r="P51" i="32"/>
  <c r="P505" i="33" s="1"/>
  <c r="P50" i="32"/>
  <c r="P504" i="33" s="1"/>
  <c r="N507" i="33"/>
  <c r="M507" i="33"/>
  <c r="L53" i="32"/>
  <c r="L507" i="33" s="1"/>
  <c r="K507" i="33"/>
  <c r="J53" i="32"/>
  <c r="J507" i="33" s="1"/>
  <c r="I53" i="32"/>
  <c r="I507" i="33" s="1"/>
  <c r="H53" i="32"/>
  <c r="H507" i="33" s="1"/>
  <c r="G53" i="32"/>
  <c r="G507" i="33" s="1"/>
  <c r="F53" i="32"/>
  <c r="F507" i="33" s="1"/>
  <c r="E53" i="32"/>
  <c r="E507" i="33" s="1"/>
  <c r="D53" i="32"/>
  <c r="D507" i="33" s="1"/>
  <c r="C53" i="32"/>
  <c r="C507" i="33" s="1"/>
  <c r="B507" i="33"/>
  <c r="P49" i="32"/>
  <c r="P503" i="33" s="1"/>
  <c r="O49" i="32"/>
  <c r="P48" i="32"/>
  <c r="P502" i="33" s="1"/>
  <c r="O48" i="32"/>
  <c r="O502" i="33" s="1"/>
  <c r="P26" i="46"/>
  <c r="P527" i="33" s="1"/>
  <c r="P25" i="46"/>
  <c r="P526" i="33" s="1"/>
  <c r="P24" i="46"/>
  <c r="P525" i="33" s="1"/>
  <c r="P23" i="46"/>
  <c r="P524" i="33" s="1"/>
  <c r="O23" i="46"/>
  <c r="O524" i="33" s="1"/>
  <c r="P22" i="46"/>
  <c r="P523" i="33" s="1"/>
  <c r="P21" i="46"/>
  <c r="P522" i="33" s="1"/>
  <c r="Q21" i="46"/>
  <c r="Q522" i="33" s="1"/>
  <c r="N518" i="33"/>
  <c r="M518" i="33"/>
  <c r="L16" i="46"/>
  <c r="L518" i="33" s="1"/>
  <c r="K16" i="46"/>
  <c r="K518" i="33" s="1"/>
  <c r="J16" i="46"/>
  <c r="J518" i="33" s="1"/>
  <c r="I16" i="46"/>
  <c r="I518" i="33" s="1"/>
  <c r="H16" i="46"/>
  <c r="H518" i="33" s="1"/>
  <c r="G16" i="46"/>
  <c r="G518" i="33" s="1"/>
  <c r="F16" i="46"/>
  <c r="F518" i="33" s="1"/>
  <c r="E16" i="46"/>
  <c r="E518" i="33" s="1"/>
  <c r="D16" i="46"/>
  <c r="D518" i="33" s="1"/>
  <c r="C518" i="33"/>
  <c r="B16" i="46"/>
  <c r="B518" i="33" s="1"/>
  <c r="P9" i="46"/>
  <c r="P10" i="31"/>
  <c r="P458" i="33" s="1"/>
  <c r="Q459" i="33"/>
  <c r="P459" i="33"/>
  <c r="P12" i="31"/>
  <c r="P460" i="33" s="1"/>
  <c r="O10" i="29"/>
  <c r="P10" i="29"/>
  <c r="P451" i="33" s="1"/>
  <c r="O11" i="29"/>
  <c r="O452" i="33" s="1"/>
  <c r="P11" i="29"/>
  <c r="P452" i="33" s="1"/>
  <c r="O16" i="45"/>
  <c r="P16" i="45"/>
  <c r="O17" i="45"/>
  <c r="O356" i="33" s="1"/>
  <c r="P17" i="45"/>
  <c r="P356" i="33" s="1"/>
  <c r="P18" i="14"/>
  <c r="P398" i="33" s="1"/>
  <c r="P19" i="14"/>
  <c r="P399" i="33" s="1"/>
  <c r="P20" i="14"/>
  <c r="P400" i="33" s="1"/>
  <c r="P21" i="14"/>
  <c r="P22" i="14"/>
  <c r="P402" i="33" s="1"/>
  <c r="P23" i="14"/>
  <c r="P403" i="33" s="1"/>
  <c r="P24" i="14"/>
  <c r="P404" i="33" s="1"/>
  <c r="P25" i="14"/>
  <c r="P405" i="33" s="1"/>
  <c r="P26" i="14"/>
  <c r="P406" i="33" s="1"/>
  <c r="P28" i="14"/>
  <c r="P408" i="33" s="1"/>
  <c r="P30" i="14"/>
  <c r="P410" i="33" s="1"/>
  <c r="P31" i="14"/>
  <c r="P411" i="33" s="1"/>
  <c r="Q10" i="25"/>
  <c r="Q243" i="33" s="1"/>
  <c r="Q11" i="25"/>
  <c r="Q244" i="33" s="1"/>
  <c r="Q12" i="25"/>
  <c r="Q245" i="33" s="1"/>
  <c r="Q13" i="25"/>
  <c r="Q246" i="33" s="1"/>
  <c r="P14" i="19"/>
  <c r="P421" i="33" s="1"/>
  <c r="O11" i="12"/>
  <c r="P11" i="12"/>
  <c r="P326" i="33" s="1"/>
  <c r="C29" i="12"/>
  <c r="C344" i="33" s="1"/>
  <c r="D29" i="12"/>
  <c r="D344" i="33" s="1"/>
  <c r="E29" i="12"/>
  <c r="E344" i="33" s="1"/>
  <c r="F29" i="12"/>
  <c r="F344" i="33" s="1"/>
  <c r="G29" i="12"/>
  <c r="G344" i="33" s="1"/>
  <c r="H29" i="12"/>
  <c r="H344" i="33" s="1"/>
  <c r="I29" i="12"/>
  <c r="I344" i="33" s="1"/>
  <c r="J29" i="12"/>
  <c r="J344" i="33" s="1"/>
  <c r="K29" i="12"/>
  <c r="K344" i="33" s="1"/>
  <c r="L29" i="12"/>
  <c r="L344" i="33" s="1"/>
  <c r="M344" i="33"/>
  <c r="N29" i="12"/>
  <c r="N344" i="33" s="1"/>
  <c r="P28" i="12"/>
  <c r="P343" i="33" s="1"/>
  <c r="O28" i="12"/>
  <c r="P27" i="12"/>
  <c r="P342" i="33" s="1"/>
  <c r="O27" i="12"/>
  <c r="P26" i="12"/>
  <c r="P341" i="33" s="1"/>
  <c r="O26" i="12"/>
  <c r="P25" i="12"/>
  <c r="P340" i="33" s="1"/>
  <c r="P24" i="12"/>
  <c r="P339" i="33" s="1"/>
  <c r="P338" i="33"/>
  <c r="O23" i="12"/>
  <c r="P22" i="12"/>
  <c r="P337" i="33" s="1"/>
  <c r="O22" i="12"/>
  <c r="P21" i="12"/>
  <c r="P336" i="33" s="1"/>
  <c r="O21" i="12"/>
  <c r="P20" i="12"/>
  <c r="P335" i="33" s="1"/>
  <c r="O20" i="12"/>
  <c r="P19" i="12"/>
  <c r="P334" i="33" s="1"/>
  <c r="O19" i="12"/>
  <c r="P18" i="12"/>
  <c r="P333" i="33" s="1"/>
  <c r="O18" i="12"/>
  <c r="O25" i="11"/>
  <c r="O319" i="33" s="1"/>
  <c r="O24" i="11"/>
  <c r="O318" i="33" s="1"/>
  <c r="O23" i="11"/>
  <c r="O317" i="33" s="1"/>
  <c r="O316" i="33"/>
  <c r="O315" i="33"/>
  <c r="O20" i="11"/>
  <c r="O19" i="11"/>
  <c r="O313" i="33" s="1"/>
  <c r="O18" i="11"/>
  <c r="O312" i="33" s="1"/>
  <c r="O17" i="11"/>
  <c r="O16" i="11"/>
  <c r="O15" i="11"/>
  <c r="O309" i="33" s="1"/>
  <c r="O14" i="11"/>
  <c r="O308" i="33" s="1"/>
  <c r="O13" i="11"/>
  <c r="O10" i="11"/>
  <c r="O304" i="33" s="1"/>
  <c r="P11" i="11"/>
  <c r="P305" i="33" s="1"/>
  <c r="P25" i="11"/>
  <c r="P319" i="33" s="1"/>
  <c r="P24" i="11"/>
  <c r="P318" i="33" s="1"/>
  <c r="P23" i="11"/>
  <c r="P317" i="33" s="1"/>
  <c r="P22" i="11"/>
  <c r="P316" i="33" s="1"/>
  <c r="P21" i="11"/>
  <c r="P315" i="33" s="1"/>
  <c r="P20" i="11"/>
  <c r="P314" i="33" s="1"/>
  <c r="P19" i="11"/>
  <c r="P313" i="33" s="1"/>
  <c r="P18" i="11"/>
  <c r="P312" i="33" s="1"/>
  <c r="P17" i="11"/>
  <c r="P311" i="33" s="1"/>
  <c r="P16" i="11"/>
  <c r="P310" i="33" s="1"/>
  <c r="P15" i="11"/>
  <c r="P309" i="33" s="1"/>
  <c r="O293" i="33"/>
  <c r="O292" i="33"/>
  <c r="O291" i="33"/>
  <c r="O290" i="33"/>
  <c r="O287" i="33"/>
  <c r="O286" i="33"/>
  <c r="O285" i="33"/>
  <c r="O284" i="33"/>
  <c r="O283" i="33"/>
  <c r="O282" i="33"/>
  <c r="P279" i="33"/>
  <c r="P293" i="33"/>
  <c r="P292" i="33"/>
  <c r="B13" i="10"/>
  <c r="B281" i="33" s="1"/>
  <c r="P298" i="33"/>
  <c r="P297" i="33"/>
  <c r="P296" i="33"/>
  <c r="P291" i="33"/>
  <c r="P290" i="33"/>
  <c r="P295" i="33"/>
  <c r="P294" i="33"/>
  <c r="P287" i="33"/>
  <c r="P286" i="33"/>
  <c r="P285" i="33"/>
  <c r="P284" i="33"/>
  <c r="O24" i="9"/>
  <c r="O267" i="33"/>
  <c r="O266" i="33"/>
  <c r="O265" i="33"/>
  <c r="O20" i="9"/>
  <c r="O19" i="9"/>
  <c r="O18" i="9"/>
  <c r="O262" i="33" s="1"/>
  <c r="O16" i="9"/>
  <c r="O259" i="33"/>
  <c r="O258" i="33"/>
  <c r="O12" i="9"/>
  <c r="O11" i="9"/>
  <c r="O254" i="33"/>
  <c r="O253" i="33"/>
  <c r="P11" i="9"/>
  <c r="P255" i="33" s="1"/>
  <c r="C29" i="9"/>
  <c r="C273" i="33" s="1"/>
  <c r="D29" i="9"/>
  <c r="D273" i="33" s="1"/>
  <c r="E29" i="9"/>
  <c r="E273" i="33" s="1"/>
  <c r="F29" i="9"/>
  <c r="F273" i="33" s="1"/>
  <c r="G29" i="9"/>
  <c r="G273" i="33" s="1"/>
  <c r="H29" i="9"/>
  <c r="H273" i="33" s="1"/>
  <c r="I29" i="9"/>
  <c r="I273" i="33" s="1"/>
  <c r="J29" i="9"/>
  <c r="J273" i="33" s="1"/>
  <c r="K273" i="33"/>
  <c r="L29" i="9"/>
  <c r="L273" i="33" s="1"/>
  <c r="M29" i="9"/>
  <c r="M273" i="33" s="1"/>
  <c r="N29" i="9"/>
  <c r="N273" i="33" s="1"/>
  <c r="B29" i="9"/>
  <c r="B273" i="33" s="1"/>
  <c r="P28" i="9"/>
  <c r="P272" i="33" s="1"/>
  <c r="O28" i="9"/>
  <c r="P27" i="9"/>
  <c r="P271" i="33" s="1"/>
  <c r="O27" i="9"/>
  <c r="O271" i="33" s="1"/>
  <c r="P26" i="9"/>
  <c r="P270" i="33" s="1"/>
  <c r="O26" i="9"/>
  <c r="P25" i="9"/>
  <c r="P269" i="33" s="1"/>
  <c r="O25" i="9"/>
  <c r="O269" i="33" s="1"/>
  <c r="P24" i="9"/>
  <c r="P268" i="33" s="1"/>
  <c r="P23" i="9"/>
  <c r="P267" i="33" s="1"/>
  <c r="P22" i="9"/>
  <c r="P266" i="33" s="1"/>
  <c r="P21" i="9"/>
  <c r="P265" i="33" s="1"/>
  <c r="P20" i="9"/>
  <c r="P264" i="33" s="1"/>
  <c r="P19" i="9"/>
  <c r="P263" i="33" s="1"/>
  <c r="P18" i="9"/>
  <c r="P262" i="33" s="1"/>
  <c r="P17" i="9"/>
  <c r="P261" i="33" s="1"/>
  <c r="P16" i="9"/>
  <c r="P260" i="33" s="1"/>
  <c r="C33" i="8"/>
  <c r="C238" i="33" s="1"/>
  <c r="D33" i="8"/>
  <c r="D238" i="33" s="1"/>
  <c r="E33" i="8"/>
  <c r="E238" i="33" s="1"/>
  <c r="F33" i="8"/>
  <c r="F238" i="33" s="1"/>
  <c r="G33" i="8"/>
  <c r="G238" i="33" s="1"/>
  <c r="H33" i="8"/>
  <c r="H238" i="33" s="1"/>
  <c r="I33" i="8"/>
  <c r="I238" i="33" s="1"/>
  <c r="J33" i="8"/>
  <c r="J238" i="33" s="1"/>
  <c r="L33" i="8"/>
  <c r="L238" i="33" s="1"/>
  <c r="M33" i="8"/>
  <c r="M238" i="33" s="1"/>
  <c r="N33" i="8"/>
  <c r="N238" i="33" s="1"/>
  <c r="F35" i="7"/>
  <c r="F205" i="33" s="1"/>
  <c r="E35" i="7"/>
  <c r="E205" i="33" s="1"/>
  <c r="G35" i="7"/>
  <c r="G205" i="33" s="1"/>
  <c r="H35" i="7"/>
  <c r="H205" i="33" s="1"/>
  <c r="I35" i="7"/>
  <c r="I205" i="33" s="1"/>
  <c r="J35" i="7"/>
  <c r="J205" i="33" s="1"/>
  <c r="K35" i="7"/>
  <c r="K205" i="33" s="1"/>
  <c r="L35" i="7"/>
  <c r="L205" i="33" s="1"/>
  <c r="M35" i="7"/>
  <c r="M205" i="33" s="1"/>
  <c r="O16" i="19"/>
  <c r="O15" i="19"/>
  <c r="O422" i="33" s="1"/>
  <c r="O14" i="19"/>
  <c r="O421" i="33" s="1"/>
  <c r="O13" i="19"/>
  <c r="O420" i="33" s="1"/>
  <c r="O12" i="19"/>
  <c r="O419" i="33" s="1"/>
  <c r="O11" i="19"/>
  <c r="O418" i="33" s="1"/>
  <c r="O10" i="19"/>
  <c r="P10" i="19"/>
  <c r="P417" i="33" s="1"/>
  <c r="C424" i="33"/>
  <c r="D424" i="33"/>
  <c r="E424" i="33"/>
  <c r="F424" i="33"/>
  <c r="G424" i="33"/>
  <c r="H424" i="33"/>
  <c r="B15" i="5"/>
  <c r="B125" i="33" s="1"/>
  <c r="B12" i="5"/>
  <c r="C143" i="33"/>
  <c r="D143" i="33"/>
  <c r="E143" i="33"/>
  <c r="F143" i="33"/>
  <c r="G143" i="33"/>
  <c r="H143" i="33"/>
  <c r="I143" i="33"/>
  <c r="J143" i="33"/>
  <c r="K143" i="33"/>
  <c r="L143" i="33"/>
  <c r="M143" i="33"/>
  <c r="D46" i="4"/>
  <c r="D115" i="33" s="1"/>
  <c r="C46" i="4"/>
  <c r="C115" i="33" s="1"/>
  <c r="B115" i="33"/>
  <c r="E46" i="4"/>
  <c r="E115" i="33" s="1"/>
  <c r="F46" i="4"/>
  <c r="F115" i="33" s="1"/>
  <c r="G46" i="4"/>
  <c r="G115" i="33" s="1"/>
  <c r="H46" i="4"/>
  <c r="H115" i="33" s="1"/>
  <c r="I46" i="4"/>
  <c r="I115" i="33" s="1"/>
  <c r="J46" i="4"/>
  <c r="J115" i="33" s="1"/>
  <c r="K46" i="4"/>
  <c r="K115" i="33" s="1"/>
  <c r="L46" i="4"/>
  <c r="L115" i="33" s="1"/>
  <c r="M46" i="4"/>
  <c r="M115" i="33" s="1"/>
  <c r="L36" i="2"/>
  <c r="L33" i="33" s="1"/>
  <c r="K36" i="2"/>
  <c r="K33" i="33" s="1"/>
  <c r="J36" i="2"/>
  <c r="J33" i="33" s="1"/>
  <c r="I36" i="2"/>
  <c r="I33" i="33" s="1"/>
  <c r="H36" i="2"/>
  <c r="H33" i="33" s="1"/>
  <c r="G36" i="2"/>
  <c r="F36" i="2"/>
  <c r="D36" i="2"/>
  <c r="E36" i="2"/>
  <c r="B23" i="2"/>
  <c r="O12" i="5" l="1"/>
  <c r="O122" i="33" s="1"/>
  <c r="B122" i="33"/>
  <c r="O260" i="33"/>
  <c r="O29" i="9"/>
  <c r="O273" i="33" s="1"/>
  <c r="P401" i="33"/>
  <c r="O23" i="2"/>
  <c r="B36" i="2"/>
  <c r="O15" i="5"/>
  <c r="B143" i="33"/>
  <c r="Q16" i="25"/>
  <c r="O28" i="46"/>
  <c r="O529" i="33" s="1"/>
  <c r="P28" i="46"/>
  <c r="P529" i="33" s="1"/>
  <c r="O16" i="46"/>
  <c r="P511" i="33"/>
  <c r="P16" i="46"/>
  <c r="P518" i="33" s="1"/>
  <c r="O417" i="33"/>
  <c r="O17" i="19"/>
  <c r="O424" i="33" s="1"/>
  <c r="P355" i="33"/>
  <c r="O355" i="33"/>
  <c r="O423" i="33"/>
  <c r="Q17" i="45"/>
  <c r="Q356" i="33" s="1"/>
  <c r="Q10" i="31"/>
  <c r="Q458" i="33" s="1"/>
  <c r="O281" i="33"/>
  <c r="Q19" i="10"/>
  <c r="Q287" i="33" s="1"/>
  <c r="Q12" i="31"/>
  <c r="Q460" i="33" s="1"/>
  <c r="Q21" i="11"/>
  <c r="Q315" i="33" s="1"/>
  <c r="Q18" i="11"/>
  <c r="Q312" i="33" s="1"/>
  <c r="Q13" i="46"/>
  <c r="Q515" i="33" s="1"/>
  <c r="Q21" i="14"/>
  <c r="Q401" i="33" s="1"/>
  <c r="Q19" i="14"/>
  <c r="Q399" i="33" s="1"/>
  <c r="Q18" i="14"/>
  <c r="Q398" i="33" s="1"/>
  <c r="Q18" i="13"/>
  <c r="Q370" i="33" s="1"/>
  <c r="Q11" i="13"/>
  <c r="Q363" i="33" s="1"/>
  <c r="Q25" i="7"/>
  <c r="Q195" i="33" s="1"/>
  <c r="Q27" i="2"/>
  <c r="Q24" i="33" s="1"/>
  <c r="Q26" i="46"/>
  <c r="Q527" i="33" s="1"/>
  <c r="Q25" i="46"/>
  <c r="Q526" i="33" s="1"/>
  <c r="Q24" i="46"/>
  <c r="Q525" i="33" s="1"/>
  <c r="Q23" i="46"/>
  <c r="Q524" i="33" s="1"/>
  <c r="Q22" i="46"/>
  <c r="Q523" i="33" s="1"/>
  <c r="Q14" i="46"/>
  <c r="Q516" i="33" s="1"/>
  <c r="O516" i="33"/>
  <c r="Q12" i="46"/>
  <c r="Q514" i="33" s="1"/>
  <c r="Q11" i="46"/>
  <c r="Q513" i="33" s="1"/>
  <c r="O513" i="33"/>
  <c r="Q10" i="46"/>
  <c r="Q512" i="33" s="1"/>
  <c r="O512" i="33"/>
  <c r="Q9" i="46"/>
  <c r="Q511" i="33" s="1"/>
  <c r="O511" i="33"/>
  <c r="Q50" i="32"/>
  <c r="Q504" i="33" s="1"/>
  <c r="O504" i="33"/>
  <c r="Q51" i="32"/>
  <c r="Q505" i="33" s="1"/>
  <c r="O505" i="33"/>
  <c r="Q49" i="32"/>
  <c r="Q503" i="33" s="1"/>
  <c r="O503" i="33"/>
  <c r="Q11" i="29"/>
  <c r="Q452" i="33" s="1"/>
  <c r="Q10" i="29"/>
  <c r="Q451" i="33" s="1"/>
  <c r="O451" i="33"/>
  <c r="Q11" i="30"/>
  <c r="Q430" i="33" s="1"/>
  <c r="Q14" i="19"/>
  <c r="Q421" i="33" s="1"/>
  <c r="Q16" i="45"/>
  <c r="Q355" i="33" s="1"/>
  <c r="Q23" i="14"/>
  <c r="Q403" i="33" s="1"/>
  <c r="Q24" i="14"/>
  <c r="Q404" i="33" s="1"/>
  <c r="Q22" i="14"/>
  <c r="Q402" i="33" s="1"/>
  <c r="Q20" i="14"/>
  <c r="Q400" i="33" s="1"/>
  <c r="Q33" i="2"/>
  <c r="Q30" i="33" s="1"/>
  <c r="Q31" i="14"/>
  <c r="Q411" i="33" s="1"/>
  <c r="Q30" i="14"/>
  <c r="Q410" i="33" s="1"/>
  <c r="Q25" i="14"/>
  <c r="Q405" i="33" s="1"/>
  <c r="Q28" i="14"/>
  <c r="Q408" i="33" s="1"/>
  <c r="Q27" i="14"/>
  <c r="Q407" i="33" s="1"/>
  <c r="Q26" i="14"/>
  <c r="Q406" i="33" s="1"/>
  <c r="Q12" i="13"/>
  <c r="Q364" i="33" s="1"/>
  <c r="Q17" i="13"/>
  <c r="Q369" i="33" s="1"/>
  <c r="Q27" i="13"/>
  <c r="Q379" i="33" s="1"/>
  <c r="Q31" i="13"/>
  <c r="Q383" i="33" s="1"/>
  <c r="Q26" i="13"/>
  <c r="Q378" i="33" s="1"/>
  <c r="Q15" i="11"/>
  <c r="Q309" i="33" s="1"/>
  <c r="Q25" i="11"/>
  <c r="Q319" i="33" s="1"/>
  <c r="B31" i="10"/>
  <c r="B299" i="33" s="1"/>
  <c r="Q22" i="10"/>
  <c r="Q290" i="33" s="1"/>
  <c r="Q16" i="10"/>
  <c r="Q284" i="33" s="1"/>
  <c r="Q22" i="9"/>
  <c r="Q266" i="33" s="1"/>
  <c r="Q23" i="9"/>
  <c r="Q267" i="33" s="1"/>
  <c r="Q11" i="8"/>
  <c r="Q216" i="33" s="1"/>
  <c r="Q22" i="7"/>
  <c r="Q192" i="33" s="1"/>
  <c r="Q26" i="7"/>
  <c r="Q196" i="33" s="1"/>
  <c r="Q24" i="6"/>
  <c r="Q162" i="33" s="1"/>
  <c r="Q19" i="6"/>
  <c r="Q157" i="33" s="1"/>
  <c r="Q25" i="6"/>
  <c r="Q163" i="33" s="1"/>
  <c r="Q20" i="6"/>
  <c r="Q158" i="33" s="1"/>
  <c r="Q30" i="6"/>
  <c r="Q168" i="33" s="1"/>
  <c r="Q21" i="6"/>
  <c r="Q159" i="33" s="1"/>
  <c r="Q26" i="6"/>
  <c r="Q164" i="33" s="1"/>
  <c r="Q27" i="6"/>
  <c r="Q165" i="33" s="1"/>
  <c r="Q31" i="6"/>
  <c r="Q169" i="33" s="1"/>
  <c r="Q28" i="6"/>
  <c r="Q166" i="33" s="1"/>
  <c r="Q29" i="6"/>
  <c r="Q167" i="33" s="1"/>
  <c r="Q22" i="6"/>
  <c r="Q160" i="33" s="1"/>
  <c r="Q23" i="6"/>
  <c r="Q161" i="33" s="1"/>
  <c r="Q32" i="2"/>
  <c r="Q29" i="33" s="1"/>
  <c r="Q31" i="2"/>
  <c r="Q28" i="33" s="1"/>
  <c r="Q35" i="2"/>
  <c r="Q32" i="33" s="1"/>
  <c r="Q29" i="2"/>
  <c r="Q26" i="33" s="1"/>
  <c r="Q34" i="2"/>
  <c r="Q31" i="33" s="1"/>
  <c r="Q30" i="2"/>
  <c r="Q27" i="33" s="1"/>
  <c r="Q28" i="2"/>
  <c r="Q25" i="33" s="1"/>
  <c r="Q26" i="2"/>
  <c r="Q23" i="33" s="1"/>
  <c r="Q25" i="2"/>
  <c r="Q22" i="33" s="1"/>
  <c r="Q24" i="2"/>
  <c r="Q21" i="33" s="1"/>
  <c r="Q19" i="2"/>
  <c r="Q16" i="33" s="1"/>
  <c r="Q16" i="2"/>
  <c r="Q13" i="33" s="1"/>
  <c r="Q32" i="13"/>
  <c r="Q384" i="33" s="1"/>
  <c r="Q30" i="13"/>
  <c r="Q382" i="33" s="1"/>
  <c r="Q29" i="13"/>
  <c r="Q381" i="33" s="1"/>
  <c r="Q28" i="13"/>
  <c r="Q380" i="33" s="1"/>
  <c r="Q25" i="13"/>
  <c r="Q377" i="33" s="1"/>
  <c r="Q24" i="13"/>
  <c r="Q376" i="33" s="1"/>
  <c r="Q19" i="13"/>
  <c r="Q371" i="33" s="1"/>
  <c r="Q16" i="13"/>
  <c r="Q368" i="33" s="1"/>
  <c r="Q14" i="13"/>
  <c r="Q366" i="33" s="1"/>
  <c r="Q13" i="13"/>
  <c r="Q365" i="33" s="1"/>
  <c r="Q10" i="13"/>
  <c r="Q362" i="33" s="1"/>
  <c r="Q28" i="12"/>
  <c r="Q343" i="33" s="1"/>
  <c r="O343" i="33"/>
  <c r="Q27" i="12"/>
  <c r="Q342" i="33" s="1"/>
  <c r="O342" i="33"/>
  <c r="Q26" i="12"/>
  <c r="Q341" i="33" s="1"/>
  <c r="O341" i="33"/>
  <c r="Q23" i="12"/>
  <c r="Q338" i="33" s="1"/>
  <c r="O338" i="33"/>
  <c r="Q22" i="12"/>
  <c r="Q337" i="33" s="1"/>
  <c r="O337" i="33"/>
  <c r="Q21" i="12"/>
  <c r="Q336" i="33" s="1"/>
  <c r="O336" i="33"/>
  <c r="Q20" i="12"/>
  <c r="Q335" i="33" s="1"/>
  <c r="O335" i="33"/>
  <c r="Q19" i="12"/>
  <c r="Q334" i="33" s="1"/>
  <c r="O334" i="33"/>
  <c r="Q18" i="12"/>
  <c r="Q333" i="33" s="1"/>
  <c r="O333" i="33"/>
  <c r="Q25" i="12"/>
  <c r="Q340" i="33" s="1"/>
  <c r="O340" i="33"/>
  <c r="Q24" i="12"/>
  <c r="Q339" i="33" s="1"/>
  <c r="O339" i="33"/>
  <c r="O326" i="33"/>
  <c r="Q11" i="12"/>
  <c r="Q326" i="33" s="1"/>
  <c r="Q24" i="11"/>
  <c r="Q318" i="33" s="1"/>
  <c r="Q23" i="11"/>
  <c r="Q317" i="33" s="1"/>
  <c r="Q22" i="11"/>
  <c r="Q316" i="33" s="1"/>
  <c r="Q20" i="11"/>
  <c r="Q314" i="33" s="1"/>
  <c r="O314" i="33"/>
  <c r="Q19" i="11"/>
  <c r="Q313" i="33" s="1"/>
  <c r="Q17" i="11"/>
  <c r="Q311" i="33" s="1"/>
  <c r="O311" i="33"/>
  <c r="Q16" i="11"/>
  <c r="Q310" i="33" s="1"/>
  <c r="O310" i="33"/>
  <c r="O307" i="33"/>
  <c r="O306" i="33"/>
  <c r="Q11" i="11"/>
  <c r="Q305" i="33" s="1"/>
  <c r="O305" i="33"/>
  <c r="Q30" i="10"/>
  <c r="Q298" i="33" s="1"/>
  <c r="O298" i="33"/>
  <c r="Q29" i="10"/>
  <c r="Q297" i="33" s="1"/>
  <c r="O297" i="33"/>
  <c r="Q28" i="10"/>
  <c r="Q296" i="33" s="1"/>
  <c r="O296" i="33"/>
  <c r="Q27" i="10"/>
  <c r="Q295" i="33" s="1"/>
  <c r="O295" i="33"/>
  <c r="Q26" i="10"/>
  <c r="Q294" i="33" s="1"/>
  <c r="O294" i="33"/>
  <c r="Q25" i="10"/>
  <c r="Q293" i="33" s="1"/>
  <c r="Q24" i="10"/>
  <c r="Q292" i="33" s="1"/>
  <c r="Q23" i="10"/>
  <c r="Q291" i="33" s="1"/>
  <c r="Q18" i="10"/>
  <c r="Q286" i="33" s="1"/>
  <c r="Q17" i="10"/>
  <c r="Q285" i="33" s="1"/>
  <c r="Q11" i="10"/>
  <c r="Q279" i="33" s="1"/>
  <c r="O279" i="33"/>
  <c r="O280" i="33"/>
  <c r="Q25" i="9"/>
  <c r="Q269" i="33" s="1"/>
  <c r="Q24" i="9"/>
  <c r="Q268" i="33" s="1"/>
  <c r="O268" i="33"/>
  <c r="Q26" i="9"/>
  <c r="Q270" i="33" s="1"/>
  <c r="O270" i="33"/>
  <c r="Q27" i="9"/>
  <c r="Q271" i="33" s="1"/>
  <c r="Q28" i="9"/>
  <c r="Q272" i="33" s="1"/>
  <c r="O272" i="33"/>
  <c r="Q21" i="9"/>
  <c r="Q265" i="33" s="1"/>
  <c r="Q20" i="9"/>
  <c r="Q264" i="33" s="1"/>
  <c r="O264" i="33"/>
  <c r="Q19" i="9"/>
  <c r="Q263" i="33" s="1"/>
  <c r="O263" i="33"/>
  <c r="Q18" i="9"/>
  <c r="Q262" i="33" s="1"/>
  <c r="Q17" i="9"/>
  <c r="Q261" i="33" s="1"/>
  <c r="O261" i="33"/>
  <c r="Q16" i="9"/>
  <c r="Q260" i="33" s="1"/>
  <c r="O257" i="33"/>
  <c r="O256" i="33"/>
  <c r="O255" i="33"/>
  <c r="Q11" i="9"/>
  <c r="Q255" i="33" s="1"/>
  <c r="Q31" i="8"/>
  <c r="Q236" i="33" s="1"/>
  <c r="Q32" i="8"/>
  <c r="Q237" i="33" s="1"/>
  <c r="Q30" i="8"/>
  <c r="Q235" i="33" s="1"/>
  <c r="Q29" i="8"/>
  <c r="Q234" i="33" s="1"/>
  <c r="Q28" i="8"/>
  <c r="Q233" i="33" s="1"/>
  <c r="Q27" i="8"/>
  <c r="Q232" i="33" s="1"/>
  <c r="Q26" i="8"/>
  <c r="Q231" i="33" s="1"/>
  <c r="Q25" i="8"/>
  <c r="Q230" i="33" s="1"/>
  <c r="Q24" i="8"/>
  <c r="Q229" i="33" s="1"/>
  <c r="Q23" i="8"/>
  <c r="Q228" i="33" s="1"/>
  <c r="Q22" i="8"/>
  <c r="Q227" i="33" s="1"/>
  <c r="Q18" i="8"/>
  <c r="Q223" i="33" s="1"/>
  <c r="Q17" i="8"/>
  <c r="Q222" i="33" s="1"/>
  <c r="Q16" i="8"/>
  <c r="Q221" i="33" s="1"/>
  <c r="Q34" i="7"/>
  <c r="Q204" i="33" s="1"/>
  <c r="Q33" i="7"/>
  <c r="Q203" i="33" s="1"/>
  <c r="Q32" i="7"/>
  <c r="Q202" i="33" s="1"/>
  <c r="Q31" i="7"/>
  <c r="Q201" i="33" s="1"/>
  <c r="Q30" i="7"/>
  <c r="Q200" i="33" s="1"/>
  <c r="Q29" i="7"/>
  <c r="Q199" i="33" s="1"/>
  <c r="Q28" i="7"/>
  <c r="Q198" i="33" s="1"/>
  <c r="Q27" i="7"/>
  <c r="Q197" i="33" s="1"/>
  <c r="Q24" i="7"/>
  <c r="Q194" i="33" s="1"/>
  <c r="Q23" i="7"/>
  <c r="Q193" i="33" s="1"/>
  <c r="Q21" i="7"/>
  <c r="Q191" i="33" s="1"/>
  <c r="Q20" i="7"/>
  <c r="Q190" i="33" s="1"/>
  <c r="Q11" i="7"/>
  <c r="Q181" i="33" s="1"/>
  <c r="Q31" i="5"/>
  <c r="Q141" i="33" s="1"/>
  <c r="Q32" i="5"/>
  <c r="Q142" i="33" s="1"/>
  <c r="Q30" i="5"/>
  <c r="Q140" i="33" s="1"/>
  <c r="Q25" i="5"/>
  <c r="Q135" i="33" s="1"/>
  <c r="Q24" i="5"/>
  <c r="Q134" i="33" s="1"/>
  <c r="Q23" i="5"/>
  <c r="Q133" i="33" s="1"/>
  <c r="Q22" i="5"/>
  <c r="Q132" i="33" s="1"/>
  <c r="Q29" i="5"/>
  <c r="Q139" i="33" s="1"/>
  <c r="Q28" i="5"/>
  <c r="Q138" i="33" s="1"/>
  <c r="Q21" i="5"/>
  <c r="Q131" i="33" s="1"/>
  <c r="Q20" i="5"/>
  <c r="Q130" i="33" s="1"/>
  <c r="Q19" i="5"/>
  <c r="Q129" i="33" s="1"/>
  <c r="Q18" i="5"/>
  <c r="Q128" i="33" s="1"/>
  <c r="Q43" i="4"/>
  <c r="Q112" i="33" s="1"/>
  <c r="Q44" i="4"/>
  <c r="Q113" i="33" s="1"/>
  <c r="Q45" i="4"/>
  <c r="Q114" i="33" s="1"/>
  <c r="Q39" i="4"/>
  <c r="Q108" i="33" s="1"/>
  <c r="Q38" i="4"/>
  <c r="Q107" i="33" s="1"/>
  <c r="Q35" i="4"/>
  <c r="Q104" i="33" s="1"/>
  <c r="Q34" i="4"/>
  <c r="Q103" i="33" s="1"/>
  <c r="Q33" i="4"/>
  <c r="Q102" i="33" s="1"/>
  <c r="Q32" i="4"/>
  <c r="Q101" i="33" s="1"/>
  <c r="Q29" i="4"/>
  <c r="Q98" i="33" s="1"/>
  <c r="Q28" i="4"/>
  <c r="Q97" i="33" s="1"/>
  <c r="Q27" i="4"/>
  <c r="Q96" i="33" s="1"/>
  <c r="Q26" i="4"/>
  <c r="Q95" i="33" s="1"/>
  <c r="Q19" i="4"/>
  <c r="Q88" i="33" s="1"/>
  <c r="Q16" i="4"/>
  <c r="Q85" i="33" s="1"/>
  <c r="O53" i="32"/>
  <c r="P53" i="32"/>
  <c r="P507" i="33" s="1"/>
  <c r="Q48" i="32"/>
  <c r="Q502" i="33" s="1"/>
  <c r="Q19" i="8"/>
  <c r="Q224" i="33" s="1"/>
  <c r="Q42" i="4"/>
  <c r="Q111" i="33" s="1"/>
  <c r="P500" i="33"/>
  <c r="P499" i="33"/>
  <c r="P498" i="33"/>
  <c r="P36" i="32"/>
  <c r="P496" i="33" s="1"/>
  <c r="P35" i="32"/>
  <c r="P495" i="33" s="1"/>
  <c r="P34" i="32"/>
  <c r="P494" i="33" s="1"/>
  <c r="P33" i="32"/>
  <c r="P493" i="33" s="1"/>
  <c r="P32" i="32"/>
  <c r="P492" i="33" s="1"/>
  <c r="P31" i="32"/>
  <c r="P491" i="33" s="1"/>
  <c r="P30" i="32"/>
  <c r="P25" i="32"/>
  <c r="P488" i="33" s="1"/>
  <c r="P14" i="32"/>
  <c r="P477" i="33" s="1"/>
  <c r="P12" i="32"/>
  <c r="P475" i="33" s="1"/>
  <c r="P11" i="32"/>
  <c r="P474" i="33" s="1"/>
  <c r="P10" i="32"/>
  <c r="P473" i="33" s="1"/>
  <c r="O43" i="32"/>
  <c r="O500" i="33" s="1"/>
  <c r="O42" i="32"/>
  <c r="O499" i="33" s="1"/>
  <c r="O498" i="33"/>
  <c r="O496" i="33"/>
  <c r="O495" i="33"/>
  <c r="O34" i="32"/>
  <c r="O494" i="33" s="1"/>
  <c r="O33" i="32"/>
  <c r="O493" i="33" s="1"/>
  <c r="O492" i="33"/>
  <c r="O491" i="33"/>
  <c r="O14" i="32"/>
  <c r="O477" i="33" s="1"/>
  <c r="O475" i="33"/>
  <c r="O11" i="32"/>
  <c r="O474" i="33" s="1"/>
  <c r="O10" i="32"/>
  <c r="O473" i="33" s="1"/>
  <c r="O9" i="32"/>
  <c r="O472" i="33" s="1"/>
  <c r="P15" i="45"/>
  <c r="P354" i="33" s="1"/>
  <c r="P14" i="45"/>
  <c r="P353" i="33" s="1"/>
  <c r="P13" i="45"/>
  <c r="P352" i="33" s="1"/>
  <c r="P12" i="45"/>
  <c r="P351" i="33" s="1"/>
  <c r="P11" i="45"/>
  <c r="P350" i="33" s="1"/>
  <c r="P10" i="45"/>
  <c r="P349" i="33" s="1"/>
  <c r="P9" i="45"/>
  <c r="P348" i="33" s="1"/>
  <c r="O15" i="45"/>
  <c r="O354" i="33" s="1"/>
  <c r="O14" i="45"/>
  <c r="O353" i="33" s="1"/>
  <c r="O13" i="45"/>
  <c r="O352" i="33" s="1"/>
  <c r="O12" i="45"/>
  <c r="O351" i="33" s="1"/>
  <c r="O11" i="45"/>
  <c r="O350" i="33" s="1"/>
  <c r="O10" i="45"/>
  <c r="O349" i="33" s="1"/>
  <c r="O9" i="45"/>
  <c r="O348" i="33" s="1"/>
  <c r="D357" i="33"/>
  <c r="C357" i="33"/>
  <c r="O9" i="29"/>
  <c r="O12" i="29" s="1"/>
  <c r="P17" i="12"/>
  <c r="P332" i="33" s="1"/>
  <c r="P16" i="12"/>
  <c r="P331" i="33" s="1"/>
  <c r="P15" i="12"/>
  <c r="P330" i="33" s="1"/>
  <c r="P14" i="12"/>
  <c r="P329" i="33" s="1"/>
  <c r="P13" i="12"/>
  <c r="P328" i="33" s="1"/>
  <c r="P12" i="12"/>
  <c r="P327" i="33" s="1"/>
  <c r="P10" i="12"/>
  <c r="P325" i="33" s="1"/>
  <c r="P9" i="12"/>
  <c r="O17" i="12"/>
  <c r="O332" i="33" s="1"/>
  <c r="O16" i="12"/>
  <c r="O331" i="33" s="1"/>
  <c r="O15" i="12"/>
  <c r="O330" i="33" s="1"/>
  <c r="O14" i="12"/>
  <c r="O329" i="33" s="1"/>
  <c r="O12" i="12"/>
  <c r="O10" i="12"/>
  <c r="O325" i="33" s="1"/>
  <c r="O9" i="12"/>
  <c r="O9" i="11"/>
  <c r="O26" i="11" s="1"/>
  <c r="P283" i="33"/>
  <c r="P282" i="33"/>
  <c r="P281" i="33"/>
  <c r="Q12" i="10"/>
  <c r="Q280" i="33" s="1"/>
  <c r="P278" i="33"/>
  <c r="O278" i="33"/>
  <c r="P209" i="33"/>
  <c r="O9" i="44"/>
  <c r="O209" i="33" s="1"/>
  <c r="O46" i="3"/>
  <c r="O74" i="33" s="1"/>
  <c r="Q25" i="32" l="1"/>
  <c r="Q488" i="33" s="1"/>
  <c r="O20" i="33"/>
  <c r="O36" i="2"/>
  <c r="O33" i="33" s="1"/>
  <c r="O143" i="33"/>
  <c r="O125" i="33"/>
  <c r="P26" i="32"/>
  <c r="P489" i="33" s="1"/>
  <c r="P37" i="32"/>
  <c r="P497" i="33" s="1"/>
  <c r="O37" i="32"/>
  <c r="O497" i="33" s="1"/>
  <c r="O26" i="32"/>
  <c r="O489" i="33" s="1"/>
  <c r="P18" i="45"/>
  <c r="P357" i="33" s="1"/>
  <c r="O18" i="45"/>
  <c r="P33" i="13"/>
  <c r="O324" i="33"/>
  <c r="O29" i="12"/>
  <c r="O344" i="33" s="1"/>
  <c r="P324" i="33"/>
  <c r="P29" i="12"/>
  <c r="P344" i="33" s="1"/>
  <c r="O277" i="33"/>
  <c r="O31" i="10"/>
  <c r="O299" i="33" s="1"/>
  <c r="P277" i="33"/>
  <c r="P31" i="10"/>
  <c r="P299" i="33" s="1"/>
  <c r="P33" i="8"/>
  <c r="P238" i="33" s="1"/>
  <c r="O46" i="4"/>
  <c r="O115" i="33" s="1"/>
  <c r="Q28" i="46"/>
  <c r="Q529" i="33" s="1"/>
  <c r="Q16" i="46"/>
  <c r="Q518" i="33" s="1"/>
  <c r="O518" i="33"/>
  <c r="Q53" i="32"/>
  <c r="Q507" i="33" s="1"/>
  <c r="O507" i="33"/>
  <c r="O490" i="33"/>
  <c r="P490" i="33"/>
  <c r="Q15" i="32"/>
  <c r="Q478" i="33" s="1"/>
  <c r="Q14" i="32"/>
  <c r="Q477" i="33" s="1"/>
  <c r="Q12" i="32"/>
  <c r="Q475" i="33" s="1"/>
  <c r="O450" i="33"/>
  <c r="Q20" i="2"/>
  <c r="Q17" i="33" s="1"/>
  <c r="Q18" i="2"/>
  <c r="Q15" i="33" s="1"/>
  <c r="Q17" i="2"/>
  <c r="Q14" i="33" s="1"/>
  <c r="O328" i="33"/>
  <c r="Q13" i="12"/>
  <c r="Q328" i="33" s="1"/>
  <c r="Q12" i="12"/>
  <c r="Q327" i="33" s="1"/>
  <c r="O327" i="33"/>
  <c r="O303" i="33"/>
  <c r="O320" i="33"/>
  <c r="Q13" i="10"/>
  <c r="Q281" i="33" s="1"/>
  <c r="P280" i="33"/>
  <c r="Q14" i="8"/>
  <c r="Q219" i="33" s="1"/>
  <c r="Q13" i="8"/>
  <c r="Q218" i="33" s="1"/>
  <c r="Q12" i="8"/>
  <c r="Q217" i="33" s="1"/>
  <c r="Q19" i="7"/>
  <c r="Q189" i="33" s="1"/>
  <c r="Q17" i="7"/>
  <c r="Q187" i="33" s="1"/>
  <c r="Q20" i="4"/>
  <c r="Q89" i="33" s="1"/>
  <c r="Q18" i="4"/>
  <c r="Q87" i="33" s="1"/>
  <c r="Q17" i="4"/>
  <c r="Q86" i="33" s="1"/>
  <c r="P501" i="33"/>
  <c r="Q33" i="13" l="1"/>
  <c r="Q385" i="33" s="1"/>
  <c r="P385" i="33"/>
  <c r="Q18" i="45"/>
  <c r="O453" i="33"/>
  <c r="Q33" i="8"/>
  <c r="Q238" i="33" s="1"/>
  <c r="Q11" i="32"/>
  <c r="Q474" i="33" s="1"/>
  <c r="Q36" i="32"/>
  <c r="Q496" i="33" s="1"/>
  <c r="Q34" i="32"/>
  <c r="Q494" i="33" s="1"/>
  <c r="C44" i="32"/>
  <c r="C501" i="33" s="1"/>
  <c r="D44" i="32"/>
  <c r="D501" i="33" s="1"/>
  <c r="E44" i="32"/>
  <c r="E501" i="33" s="1"/>
  <c r="F44" i="32"/>
  <c r="F501" i="33" s="1"/>
  <c r="G44" i="32"/>
  <c r="G501" i="33" s="1"/>
  <c r="H44" i="32"/>
  <c r="H501" i="33" s="1"/>
  <c r="I44" i="32"/>
  <c r="I501" i="33" s="1"/>
  <c r="J44" i="32"/>
  <c r="J501" i="33" s="1"/>
  <c r="K44" i="32"/>
  <c r="K501" i="33" s="1"/>
  <c r="L44" i="32"/>
  <c r="L501" i="33" s="1"/>
  <c r="M44" i="32"/>
  <c r="M501" i="33" s="1"/>
  <c r="N501" i="33"/>
  <c r="B44" i="32"/>
  <c r="B501" i="33" s="1"/>
  <c r="Q43" i="32" l="1"/>
  <c r="Q500" i="33" s="1"/>
  <c r="Q31" i="32"/>
  <c r="Q491" i="33" s="1"/>
  <c r="Q30" i="32"/>
  <c r="Q490" i="33" s="1"/>
  <c r="Q42" i="32"/>
  <c r="Q499" i="33" s="1"/>
  <c r="Q32" i="32"/>
  <c r="Q492" i="33" s="1"/>
  <c r="Q35" i="32"/>
  <c r="Q495" i="33" s="1"/>
  <c r="Q33" i="32"/>
  <c r="Q493" i="33" s="1"/>
  <c r="O44" i="32"/>
  <c r="O501" i="33" s="1"/>
  <c r="Q9" i="32"/>
  <c r="Q472" i="33" s="1"/>
  <c r="Q41" i="32"/>
  <c r="Q498" i="33" s="1"/>
  <c r="Q44" i="32" l="1"/>
  <c r="Q501" i="33" s="1"/>
  <c r="Q37" i="32"/>
  <c r="Q497" i="33" s="1"/>
  <c r="Q14" i="10" l="1"/>
  <c r="Q282" i="33" s="1"/>
  <c r="P9" i="31"/>
  <c r="P13" i="31" s="1"/>
  <c r="P17" i="14"/>
  <c r="P12" i="29"/>
  <c r="P397" i="33" l="1"/>
  <c r="P32" i="14"/>
  <c r="P412" i="33" s="1"/>
  <c r="P457" i="33"/>
  <c r="P450" i="33"/>
  <c r="Q16" i="6"/>
  <c r="Q154" i="33" s="1"/>
  <c r="Q15" i="6"/>
  <c r="Q153" i="33" s="1"/>
  <c r="Q18" i="7"/>
  <c r="Q188" i="33" s="1"/>
  <c r="Q17" i="12"/>
  <c r="Q332" i="33" s="1"/>
  <c r="O357" i="33"/>
  <c r="P15" i="21"/>
  <c r="P466" i="33" s="1"/>
  <c r="P16" i="21"/>
  <c r="P467" i="33" s="1"/>
  <c r="P14" i="21"/>
  <c r="Q15" i="14"/>
  <c r="Q395" i="33" s="1"/>
  <c r="Q17" i="14"/>
  <c r="Q397" i="33" s="1"/>
  <c r="Q10" i="45"/>
  <c r="Q349" i="33" s="1"/>
  <c r="Q11" i="45"/>
  <c r="Q350" i="33" s="1"/>
  <c r="Q12" i="45"/>
  <c r="Q351" i="33" s="1"/>
  <c r="Q14" i="45"/>
  <c r="Q353" i="33" s="1"/>
  <c r="Q15" i="45"/>
  <c r="Q354" i="33" s="1"/>
  <c r="P10" i="11"/>
  <c r="P304" i="33" s="1"/>
  <c r="P12" i="11"/>
  <c r="P13" i="11"/>
  <c r="P308" i="33"/>
  <c r="P9" i="11"/>
  <c r="D249" i="33"/>
  <c r="E249" i="33"/>
  <c r="F249" i="33"/>
  <c r="G249" i="33"/>
  <c r="H249" i="33"/>
  <c r="D10" i="44"/>
  <c r="D210" i="33" s="1"/>
  <c r="E10" i="44"/>
  <c r="E210" i="33" s="1"/>
  <c r="F10" i="44"/>
  <c r="F210" i="33" s="1"/>
  <c r="G10" i="44"/>
  <c r="G210" i="33" s="1"/>
  <c r="H10" i="44"/>
  <c r="H210" i="33" s="1"/>
  <c r="I10" i="44"/>
  <c r="I210" i="33" s="1"/>
  <c r="J10" i="44"/>
  <c r="J210" i="33" s="1"/>
  <c r="K10" i="44"/>
  <c r="K210" i="33" s="1"/>
  <c r="L10" i="44"/>
  <c r="L210" i="33" s="1"/>
  <c r="M10" i="44"/>
  <c r="M210" i="33" s="1"/>
  <c r="N10" i="44"/>
  <c r="N210" i="33" s="1"/>
  <c r="P15" i="9"/>
  <c r="P259" i="33" s="1"/>
  <c r="P14" i="9"/>
  <c r="P258" i="33" s="1"/>
  <c r="P13" i="9"/>
  <c r="P12" i="9"/>
  <c r="P10" i="9"/>
  <c r="P254" i="33" s="1"/>
  <c r="P13" i="19"/>
  <c r="P420" i="33" s="1"/>
  <c r="P12" i="19"/>
  <c r="P419" i="33" s="1"/>
  <c r="P11" i="19"/>
  <c r="P16" i="19"/>
  <c r="P15" i="19"/>
  <c r="P422" i="33" s="1"/>
  <c r="P46" i="3"/>
  <c r="P74" i="33" s="1"/>
  <c r="Q9" i="19"/>
  <c r="Q416" i="33" s="1"/>
  <c r="Q9" i="30"/>
  <c r="Q428" i="33" s="1"/>
  <c r="Q9" i="45"/>
  <c r="Q348" i="33" s="1"/>
  <c r="Q9" i="29"/>
  <c r="Q450" i="33" s="1"/>
  <c r="Q14" i="14"/>
  <c r="Q394" i="33" s="1"/>
  <c r="P9" i="21"/>
  <c r="O9" i="21"/>
  <c r="Q9" i="21" s="1"/>
  <c r="M357" i="33"/>
  <c r="L357" i="33"/>
  <c r="K357" i="33"/>
  <c r="J357" i="33"/>
  <c r="I357" i="33"/>
  <c r="H357" i="33"/>
  <c r="G357" i="33"/>
  <c r="F357" i="33"/>
  <c r="E357" i="33"/>
  <c r="H36" i="45"/>
  <c r="G36" i="45"/>
  <c r="F36" i="45"/>
  <c r="E36" i="45"/>
  <c r="D36" i="45"/>
  <c r="C36" i="45"/>
  <c r="B36" i="45"/>
  <c r="Q32" i="14" l="1"/>
  <c r="Q412" i="33" s="1"/>
  <c r="P465" i="33"/>
  <c r="P17" i="21"/>
  <c r="P468" i="33" s="1"/>
  <c r="P17" i="19"/>
  <c r="P424" i="33" s="1"/>
  <c r="P26" i="11"/>
  <c r="P320" i="33" s="1"/>
  <c r="P29" i="9"/>
  <c r="P273" i="33" s="1"/>
  <c r="P35" i="7"/>
  <c r="P205" i="33" s="1"/>
  <c r="P32" i="6"/>
  <c r="P170" i="33" s="1"/>
  <c r="P143" i="33"/>
  <c r="P423" i="33"/>
  <c r="P461" i="33"/>
  <c r="Q13" i="31"/>
  <c r="Q461" i="33" s="1"/>
  <c r="P453" i="33"/>
  <c r="Q12" i="29"/>
  <c r="Q453" i="33" s="1"/>
  <c r="P418" i="33"/>
  <c r="Q14" i="6"/>
  <c r="Q152" i="33" s="1"/>
  <c r="Q13" i="6"/>
  <c r="Q151" i="33" s="1"/>
  <c r="Q15" i="2"/>
  <c r="Q12" i="33" s="1"/>
  <c r="Q14" i="2"/>
  <c r="Q11" i="33" s="1"/>
  <c r="P307" i="33"/>
  <c r="Q13" i="11"/>
  <c r="Q307" i="33" s="1"/>
  <c r="P306" i="33"/>
  <c r="Q12" i="11"/>
  <c r="Q306" i="33" s="1"/>
  <c r="P303" i="33"/>
  <c r="P257" i="33"/>
  <c r="Q13" i="9"/>
  <c r="Q257" i="33" s="1"/>
  <c r="P256" i="33"/>
  <c r="Q12" i="9"/>
  <c r="Q256" i="33" s="1"/>
  <c r="P253" i="33"/>
  <c r="Q14" i="7"/>
  <c r="Q184" i="33" s="1"/>
  <c r="Q13" i="7"/>
  <c r="Q183" i="33" s="1"/>
  <c r="Q15" i="7"/>
  <c r="Q185" i="33" s="1"/>
  <c r="Q12" i="7"/>
  <c r="Q182" i="33" s="1"/>
  <c r="P46" i="4"/>
  <c r="P115" i="33" s="1"/>
  <c r="Q21" i="4"/>
  <c r="Q90" i="33" s="1"/>
  <c r="Q9" i="31"/>
  <c r="Q457" i="33" s="1"/>
  <c r="O10" i="44"/>
  <c r="O210" i="33" s="1"/>
  <c r="Q10" i="8"/>
  <c r="Q215" i="33" s="1"/>
  <c r="Q10" i="9"/>
  <c r="Q254" i="33" s="1"/>
  <c r="Q12" i="19"/>
  <c r="Q419" i="33" s="1"/>
  <c r="Q11" i="19"/>
  <c r="Q418" i="33" s="1"/>
  <c r="Q10" i="19"/>
  <c r="Q417" i="33" s="1"/>
  <c r="Q16" i="19"/>
  <c r="Q423" i="33" s="1"/>
  <c r="Q16" i="14"/>
  <c r="Q396" i="33" s="1"/>
  <c r="Q15" i="13"/>
  <c r="Q367" i="33" s="1"/>
  <c r="Q9" i="13"/>
  <c r="Q361" i="33" s="1"/>
  <c r="Q9" i="12"/>
  <c r="Q324" i="33" s="1"/>
  <c r="Q9" i="11"/>
  <c r="Q303" i="33" s="1"/>
  <c r="Q15" i="10"/>
  <c r="Q283" i="33" s="1"/>
  <c r="Q9" i="25"/>
  <c r="Q242" i="33" s="1"/>
  <c r="Q15" i="8"/>
  <c r="Q220" i="33" s="1"/>
  <c r="Q9" i="8"/>
  <c r="Q214" i="33" s="1"/>
  <c r="Q14" i="9"/>
  <c r="Q258" i="33" s="1"/>
  <c r="Q25" i="4"/>
  <c r="Q94" i="33" s="1"/>
  <c r="Q22" i="4"/>
  <c r="Q91" i="33" s="1"/>
  <c r="Q14" i="4"/>
  <c r="Q83" i="33" s="1"/>
  <c r="Q9" i="4"/>
  <c r="Q78" i="33" s="1"/>
  <c r="Q9" i="3"/>
  <c r="Q37" i="33" s="1"/>
  <c r="Q23" i="2"/>
  <c r="Q20" i="33" s="1"/>
  <c r="Q14" i="12"/>
  <c r="Q329" i="33" s="1"/>
  <c r="Q15" i="5"/>
  <c r="Q125" i="33" s="1"/>
  <c r="Q9" i="6"/>
  <c r="Q147" i="33" s="1"/>
  <c r="Q18" i="6"/>
  <c r="Q156" i="33" s="1"/>
  <c r="Q9" i="7"/>
  <c r="Q179" i="33" s="1"/>
  <c r="Q13" i="45"/>
  <c r="Q352" i="33" s="1"/>
  <c r="Q10" i="12"/>
  <c r="Q325" i="33" s="1"/>
  <c r="P10" i="44"/>
  <c r="P210" i="33" s="1"/>
  <c r="Q15" i="9"/>
  <c r="Q259" i="33" s="1"/>
  <c r="Q13" i="19"/>
  <c r="Q420" i="33" s="1"/>
  <c r="Q13" i="5"/>
  <c r="Q123" i="33" s="1"/>
  <c r="Q10" i="4"/>
  <c r="Q79" i="33" s="1"/>
  <c r="Q10" i="2"/>
  <c r="Q7" i="33" s="1"/>
  <c r="Q10" i="30"/>
  <c r="Q429" i="33" s="1"/>
  <c r="Q10" i="11"/>
  <c r="Q304" i="33" s="1"/>
  <c r="Q10" i="10"/>
  <c r="Q278" i="33" s="1"/>
  <c r="Q10" i="6"/>
  <c r="Q148" i="33" s="1"/>
  <c r="Q15" i="19"/>
  <c r="Q422" i="33" s="1"/>
  <c r="Q15" i="4"/>
  <c r="Q84" i="33" s="1"/>
  <c r="Q10" i="32"/>
  <c r="Q473" i="33" s="1"/>
  <c r="Q15" i="12"/>
  <c r="Q330" i="33" s="1"/>
  <c r="Q14" i="11"/>
  <c r="Q308" i="33" s="1"/>
  <c r="Q9" i="10"/>
  <c r="Q277" i="33" s="1"/>
  <c r="Q10" i="7"/>
  <c r="Q180" i="33" s="1"/>
  <c r="Q14" i="5"/>
  <c r="Q124" i="33" s="1"/>
  <c r="Q12" i="5"/>
  <c r="Q122" i="33" s="1"/>
  <c r="Q12" i="4"/>
  <c r="Q81" i="33" s="1"/>
  <c r="Q22" i="2"/>
  <c r="Q19" i="33" s="1"/>
  <c r="Q21" i="2"/>
  <c r="Q18" i="33" s="1"/>
  <c r="Q12" i="2"/>
  <c r="Q9" i="33" s="1"/>
  <c r="P249" i="33"/>
  <c r="O249" i="33"/>
  <c r="Q9" i="2"/>
  <c r="Q6" i="33" s="1"/>
  <c r="Q16" i="12"/>
  <c r="Q331" i="33" s="1"/>
  <c r="Q9" i="44"/>
  <c r="Q209" i="33" s="1"/>
  <c r="Q9" i="9"/>
  <c r="Q253" i="33" s="1"/>
  <c r="Q27" i="30" l="1"/>
  <c r="Q446" i="33" s="1"/>
  <c r="Q36" i="2"/>
  <c r="Q33" i="33" s="1"/>
  <c r="Q46" i="3"/>
  <c r="Q74" i="33" s="1"/>
  <c r="Q26" i="32"/>
  <c r="Q489" i="33" s="1"/>
  <c r="Q10" i="44"/>
  <c r="Q210" i="33" s="1"/>
  <c r="Q35" i="7"/>
  <c r="Q205" i="33" s="1"/>
  <c r="Q29" i="9"/>
  <c r="Q273" i="33" s="1"/>
  <c r="Q17" i="19"/>
  <c r="Q424" i="33" s="1"/>
  <c r="Q357" i="33"/>
  <c r="Q29" i="12"/>
  <c r="Q344" i="33" s="1"/>
  <c r="Q26" i="11"/>
  <c r="Q320" i="33" s="1"/>
  <c r="Q31" i="10"/>
  <c r="Q299" i="33" s="1"/>
  <c r="Q143" i="33"/>
  <c r="Q46" i="4"/>
  <c r="Q115" i="33" s="1"/>
  <c r="Q249" i="33"/>
  <c r="O32" i="6" l="1"/>
  <c r="O170" i="33" s="1"/>
  <c r="Q12" i="6" l="1"/>
  <c r="Q150" i="33" s="1"/>
  <c r="Q32" i="6" l="1"/>
  <c r="Q170" i="33" s="1"/>
  <c r="AE279" i="43" l="1"/>
  <c r="AC279" i="43"/>
  <c r="AA279" i="43"/>
  <c r="AE274" i="43"/>
  <c r="AF274" i="43" s="1"/>
  <c r="AC274" i="43"/>
  <c r="AD274" i="43" s="1"/>
  <c r="AA274" i="43"/>
  <c r="AE273" i="43"/>
  <c r="AC273" i="43"/>
  <c r="AA273" i="43"/>
  <c r="AE272" i="43"/>
  <c r="AC272" i="43"/>
  <c r="AA272" i="43"/>
  <c r="AE271" i="43"/>
  <c r="AC271" i="43"/>
  <c r="AA271" i="43"/>
  <c r="AE270" i="43"/>
  <c r="AC270" i="43"/>
  <c r="AA270" i="43"/>
  <c r="AE269" i="43"/>
  <c r="AC269" i="43"/>
  <c r="AA269" i="43"/>
  <c r="AE268" i="43"/>
  <c r="AC268" i="43"/>
  <c r="AA268" i="43"/>
  <c r="AE267" i="43"/>
  <c r="AC267" i="43"/>
  <c r="AA267" i="43"/>
  <c r="AE261" i="43"/>
  <c r="AC261" i="43"/>
  <c r="AA261" i="43"/>
  <c r="AE260" i="43"/>
  <c r="AC260" i="43"/>
  <c r="AA260" i="43"/>
  <c r="AE259" i="43"/>
  <c r="AC259" i="43"/>
  <c r="AA259" i="43"/>
  <c r="AE258" i="43"/>
  <c r="AC258" i="43"/>
  <c r="AA258" i="43"/>
  <c r="AE257" i="43"/>
  <c r="AC257" i="43"/>
  <c r="AA257" i="43"/>
  <c r="AE256" i="43"/>
  <c r="AC256" i="43"/>
  <c r="AA256" i="43"/>
  <c r="AE255" i="43"/>
  <c r="AC255" i="43"/>
  <c r="AA255" i="43"/>
  <c r="AE254" i="43"/>
  <c r="AC254" i="43"/>
  <c r="AA254" i="43"/>
  <c r="AH252" i="43"/>
  <c r="AG252" i="43"/>
  <c r="AF252" i="43"/>
  <c r="AE252" i="43"/>
  <c r="AD252" i="43"/>
  <c r="AC252" i="43"/>
  <c r="AB252" i="43"/>
  <c r="AA252" i="43"/>
  <c r="AE251" i="43"/>
  <c r="AC251" i="43"/>
  <c r="AA251" i="43"/>
  <c r="AE250" i="43"/>
  <c r="AC250" i="43"/>
  <c r="AA250" i="43"/>
  <c r="AE249" i="43"/>
  <c r="AC249" i="43"/>
  <c r="AA249" i="43"/>
  <c r="AE248" i="43"/>
  <c r="AC248" i="43"/>
  <c r="AA248" i="43"/>
  <c r="AE247" i="43"/>
  <c r="AC247" i="43"/>
  <c r="AA247" i="43"/>
  <c r="AE246" i="43"/>
  <c r="AC246" i="43"/>
  <c r="AA246" i="43"/>
  <c r="AE245" i="43"/>
  <c r="AC245" i="43"/>
  <c r="AA245" i="43"/>
  <c r="AE244" i="43"/>
  <c r="AC244" i="43"/>
  <c r="AA244" i="43"/>
  <c r="AE243" i="43"/>
  <c r="AC243" i="43"/>
  <c r="AA243" i="43"/>
  <c r="AE242" i="43"/>
  <c r="AC242" i="43"/>
  <c r="AA242" i="43"/>
  <c r="AE241" i="43"/>
  <c r="AC241" i="43"/>
  <c r="AA241" i="43"/>
  <c r="AE240" i="43"/>
  <c r="AC240" i="43"/>
  <c r="AA240" i="43"/>
  <c r="AE239" i="43"/>
  <c r="AC239" i="43"/>
  <c r="AA239" i="43"/>
  <c r="AE234" i="43"/>
  <c r="AE235" i="43" s="1"/>
  <c r="AF235" i="43" s="1"/>
  <c r="AF35" i="43" s="1"/>
  <c r="AC234" i="43"/>
  <c r="AC235" i="43" s="1"/>
  <c r="AD235" i="43" s="1"/>
  <c r="AD35" i="43" s="1"/>
  <c r="AA234" i="43"/>
  <c r="AA235" i="43" s="1"/>
  <c r="AA35" i="43" s="1"/>
  <c r="AE229" i="43"/>
  <c r="AC229" i="43"/>
  <c r="AA229" i="43"/>
  <c r="AE228" i="43"/>
  <c r="AC228" i="43"/>
  <c r="AA228" i="43"/>
  <c r="AE227" i="43"/>
  <c r="AC227" i="43"/>
  <c r="AA227" i="43"/>
  <c r="AE222" i="43"/>
  <c r="AC222" i="43"/>
  <c r="AA222" i="43"/>
  <c r="AE221" i="43"/>
  <c r="AC221" i="43"/>
  <c r="AA221" i="43"/>
  <c r="AE220" i="43"/>
  <c r="AC220" i="43"/>
  <c r="AA220" i="43"/>
  <c r="AE219" i="43"/>
  <c r="AC219" i="43"/>
  <c r="AA219" i="43"/>
  <c r="AE218" i="43"/>
  <c r="AC218" i="43"/>
  <c r="AA218" i="43"/>
  <c r="AE213" i="43"/>
  <c r="AC213" i="43"/>
  <c r="AA213" i="43"/>
  <c r="AE212" i="43"/>
  <c r="AC212" i="43"/>
  <c r="AA212" i="43"/>
  <c r="AE211" i="43"/>
  <c r="AC211" i="43"/>
  <c r="AA211" i="43"/>
  <c r="AE210" i="43"/>
  <c r="AC210" i="43"/>
  <c r="AA210" i="43"/>
  <c r="AE209" i="43"/>
  <c r="AC209" i="43"/>
  <c r="AA209" i="43"/>
  <c r="AG209" i="43" s="1"/>
  <c r="AE208" i="43"/>
  <c r="AC208" i="43"/>
  <c r="AA208" i="43"/>
  <c r="AE207" i="43"/>
  <c r="AC207" i="43"/>
  <c r="AA207" i="43"/>
  <c r="AE202" i="43"/>
  <c r="AE203" i="43" s="1"/>
  <c r="AC202" i="43"/>
  <c r="AC203" i="43" s="1"/>
  <c r="AC29" i="43" s="1"/>
  <c r="AA202" i="43"/>
  <c r="AA203" i="43" s="1"/>
  <c r="AA29" i="43" s="1"/>
  <c r="AE197" i="43"/>
  <c r="AC197" i="43"/>
  <c r="AA197" i="43"/>
  <c r="AE196" i="43"/>
  <c r="AC196" i="43"/>
  <c r="AA196" i="43"/>
  <c r="AE191" i="43"/>
  <c r="AC191" i="43"/>
  <c r="AA191" i="43"/>
  <c r="AE190" i="43"/>
  <c r="AC190" i="43"/>
  <c r="AA190" i="43"/>
  <c r="AE189" i="43"/>
  <c r="AC189" i="43"/>
  <c r="AA189" i="43"/>
  <c r="AG189" i="43" s="1"/>
  <c r="AE188" i="43"/>
  <c r="AC188" i="43"/>
  <c r="AA188" i="43"/>
  <c r="AE187" i="43"/>
  <c r="AC187" i="43"/>
  <c r="AA187" i="43"/>
  <c r="AE186" i="43"/>
  <c r="AC186" i="43"/>
  <c r="AA186" i="43"/>
  <c r="AE185" i="43"/>
  <c r="AC185" i="43"/>
  <c r="AA185" i="43"/>
  <c r="AE184" i="43"/>
  <c r="AC184" i="43"/>
  <c r="AA184" i="43"/>
  <c r="AE179" i="43"/>
  <c r="AC179" i="43"/>
  <c r="AA179" i="43"/>
  <c r="AE178" i="43"/>
  <c r="AC178" i="43"/>
  <c r="AA178" i="43"/>
  <c r="AE177" i="43"/>
  <c r="AC177" i="43"/>
  <c r="AA177" i="43"/>
  <c r="AE176" i="43"/>
  <c r="AC176" i="43"/>
  <c r="AA176" i="43"/>
  <c r="AE175" i="43"/>
  <c r="AC175" i="43"/>
  <c r="AA175" i="43"/>
  <c r="AE170" i="43"/>
  <c r="AC170" i="43"/>
  <c r="AA170" i="43"/>
  <c r="AE169" i="43"/>
  <c r="AC169" i="43"/>
  <c r="AA169" i="43"/>
  <c r="AE168" i="43"/>
  <c r="AC168" i="43"/>
  <c r="AA168" i="43"/>
  <c r="AE167" i="43"/>
  <c r="AC167" i="43"/>
  <c r="AA167" i="43"/>
  <c r="AE166" i="43"/>
  <c r="AC166" i="43"/>
  <c r="AA166" i="43"/>
  <c r="AE161" i="43"/>
  <c r="AC161" i="43"/>
  <c r="AA161" i="43"/>
  <c r="AE160" i="43"/>
  <c r="AC160" i="43"/>
  <c r="AA160" i="43"/>
  <c r="AE159" i="43"/>
  <c r="AC159" i="43"/>
  <c r="AA159" i="43"/>
  <c r="AE158" i="43"/>
  <c r="AC158" i="43"/>
  <c r="AA158" i="43"/>
  <c r="AE157" i="43"/>
  <c r="AC157" i="43"/>
  <c r="AA157" i="43"/>
  <c r="AE156" i="43"/>
  <c r="AC156" i="43"/>
  <c r="AA156" i="43"/>
  <c r="AE148" i="43"/>
  <c r="AC148" i="43"/>
  <c r="AA148" i="43"/>
  <c r="AE143" i="43"/>
  <c r="AC143" i="43"/>
  <c r="AA143" i="43"/>
  <c r="AE142" i="43"/>
  <c r="AC142" i="43"/>
  <c r="AA142" i="43"/>
  <c r="AE141" i="43"/>
  <c r="AC141" i="43"/>
  <c r="AA141" i="43"/>
  <c r="AE140" i="43"/>
  <c r="AC140" i="43"/>
  <c r="AA140" i="43"/>
  <c r="AE139" i="43"/>
  <c r="AC139" i="43"/>
  <c r="AA139" i="43"/>
  <c r="AE134" i="43"/>
  <c r="AC134" i="43"/>
  <c r="AA134" i="43"/>
  <c r="AE132" i="43"/>
  <c r="AC132" i="43"/>
  <c r="AA132" i="43"/>
  <c r="AE131" i="43"/>
  <c r="AC131" i="43"/>
  <c r="AA131" i="43"/>
  <c r="AE130" i="43"/>
  <c r="AC130" i="43"/>
  <c r="AA130" i="43"/>
  <c r="AE129" i="43"/>
  <c r="AC129" i="43"/>
  <c r="AA129" i="43"/>
  <c r="AE128" i="43"/>
  <c r="AC128" i="43"/>
  <c r="AA128" i="43"/>
  <c r="AE123" i="43"/>
  <c r="AC123" i="43"/>
  <c r="AA123" i="43"/>
  <c r="AE122" i="43"/>
  <c r="AC122" i="43"/>
  <c r="AA122" i="43"/>
  <c r="AE121" i="43"/>
  <c r="AC121" i="43"/>
  <c r="AA121" i="43"/>
  <c r="AE120" i="43"/>
  <c r="AC120" i="43"/>
  <c r="AA120" i="43"/>
  <c r="AE119" i="43"/>
  <c r="AC119" i="43"/>
  <c r="AA119" i="43"/>
  <c r="AE118" i="43"/>
  <c r="AC118" i="43"/>
  <c r="AA118" i="43"/>
  <c r="AE117" i="43"/>
  <c r="AC117" i="43"/>
  <c r="AA117" i="43"/>
  <c r="AE116" i="43"/>
  <c r="AC116" i="43"/>
  <c r="AA116" i="43"/>
  <c r="AE111" i="43"/>
  <c r="AC111" i="43"/>
  <c r="AA111" i="43"/>
  <c r="AE110" i="43"/>
  <c r="AC110" i="43"/>
  <c r="AA110" i="43"/>
  <c r="AE109" i="43"/>
  <c r="AC109" i="43"/>
  <c r="AA109" i="43"/>
  <c r="AE108" i="43"/>
  <c r="AC108" i="43"/>
  <c r="AA108" i="43"/>
  <c r="AE107" i="43"/>
  <c r="AC107" i="43"/>
  <c r="AA107" i="43"/>
  <c r="AE106" i="43"/>
  <c r="AC106" i="43"/>
  <c r="AA106" i="43"/>
  <c r="AE101" i="43"/>
  <c r="AC101" i="43"/>
  <c r="AA101" i="43"/>
  <c r="AE100" i="43"/>
  <c r="AC100" i="43"/>
  <c r="AA100" i="43"/>
  <c r="AE99" i="43"/>
  <c r="AC99" i="43"/>
  <c r="AA99" i="43"/>
  <c r="AE98" i="43"/>
  <c r="AC98" i="43"/>
  <c r="AA98" i="43"/>
  <c r="AE97" i="43"/>
  <c r="AC97" i="43"/>
  <c r="AA97" i="43"/>
  <c r="AE96" i="43"/>
  <c r="AC96" i="43"/>
  <c r="AA96" i="43"/>
  <c r="AE95" i="43"/>
  <c r="AC95" i="43"/>
  <c r="AA95" i="43"/>
  <c r="AE94" i="43"/>
  <c r="AC94" i="43"/>
  <c r="AA94" i="43"/>
  <c r="AE89" i="43"/>
  <c r="AC89" i="43"/>
  <c r="AA89" i="43"/>
  <c r="AE88" i="43"/>
  <c r="AC88" i="43"/>
  <c r="AA88" i="43"/>
  <c r="AE87" i="43"/>
  <c r="AC87" i="43"/>
  <c r="AA87" i="43"/>
  <c r="AE86" i="43"/>
  <c r="AC86" i="43"/>
  <c r="AA86" i="43"/>
  <c r="AE81" i="43"/>
  <c r="AC81" i="43"/>
  <c r="AA81" i="43"/>
  <c r="AE80" i="43"/>
  <c r="AC80" i="43"/>
  <c r="AA80" i="43"/>
  <c r="AE79" i="43"/>
  <c r="AC79" i="43"/>
  <c r="AA79" i="43"/>
  <c r="AE78" i="43"/>
  <c r="AC78" i="43"/>
  <c r="AA78" i="43"/>
  <c r="AE77" i="43"/>
  <c r="AC77" i="43"/>
  <c r="AA77" i="43"/>
  <c r="AE76" i="43"/>
  <c r="AC76" i="43"/>
  <c r="AA76" i="43"/>
  <c r="AE75" i="43"/>
  <c r="AC75" i="43"/>
  <c r="AA75" i="43"/>
  <c r="AE74" i="43"/>
  <c r="AC74" i="43"/>
  <c r="AA74" i="43"/>
  <c r="AE73" i="43"/>
  <c r="AC73" i="43"/>
  <c r="AA73" i="43"/>
  <c r="AE67" i="43"/>
  <c r="AC67" i="43"/>
  <c r="AA67" i="43"/>
  <c r="AE66" i="43"/>
  <c r="AC66" i="43"/>
  <c r="AA66" i="43"/>
  <c r="AE65" i="43"/>
  <c r="AC65" i="43"/>
  <c r="AA65" i="43"/>
  <c r="AE64" i="43"/>
  <c r="AC64" i="43"/>
  <c r="AA64" i="43"/>
  <c r="AE63" i="43"/>
  <c r="AC63" i="43"/>
  <c r="AA63" i="43"/>
  <c r="AE62" i="43"/>
  <c r="AC62" i="43"/>
  <c r="AA62" i="43"/>
  <c r="AE61" i="43"/>
  <c r="AC61" i="43"/>
  <c r="AA61" i="43"/>
  <c r="AE60" i="43"/>
  <c r="AC60" i="43"/>
  <c r="AA60" i="43"/>
  <c r="AE59" i="43"/>
  <c r="AC59" i="43"/>
  <c r="AA59" i="43"/>
  <c r="AE58" i="43"/>
  <c r="AC58" i="43"/>
  <c r="AA58" i="43"/>
  <c r="AE53" i="43"/>
  <c r="AC53" i="43"/>
  <c r="AA53" i="43"/>
  <c r="AE52" i="43"/>
  <c r="AC52" i="43"/>
  <c r="AA52" i="43"/>
  <c r="AE51" i="43"/>
  <c r="AC51" i="43"/>
  <c r="AA51" i="43"/>
  <c r="AE50" i="43"/>
  <c r="AC50" i="43"/>
  <c r="AA50" i="43"/>
  <c r="AE49" i="43"/>
  <c r="AC49" i="43"/>
  <c r="AA49" i="43"/>
  <c r="AE48" i="43"/>
  <c r="AC48" i="43"/>
  <c r="AA48" i="43"/>
  <c r="AE47" i="43"/>
  <c r="AC47" i="43"/>
  <c r="AA47" i="43"/>
  <c r="AE46" i="43"/>
  <c r="AC46" i="43"/>
  <c r="AA46" i="43"/>
  <c r="AE45" i="43"/>
  <c r="AC45" i="43"/>
  <c r="AA45" i="43"/>
  <c r="AG221" i="43" l="1"/>
  <c r="AG89" i="43"/>
  <c r="AG101" i="43"/>
  <c r="AE35" i="43"/>
  <c r="AG228" i="43"/>
  <c r="AA198" i="43"/>
  <c r="AA27" i="43" s="1"/>
  <c r="AG229" i="43"/>
  <c r="AE90" i="43"/>
  <c r="AE12" i="43" s="1"/>
  <c r="AG99" i="43"/>
  <c r="AE223" i="43"/>
  <c r="AE20" i="43" s="1"/>
  <c r="AG212" i="43"/>
  <c r="AG179" i="43"/>
  <c r="AC198" i="43"/>
  <c r="AC27" i="43" s="1"/>
  <c r="AG98" i="43"/>
  <c r="AG49" i="43"/>
  <c r="AG210" i="43"/>
  <c r="AG191" i="43"/>
  <c r="AG53" i="43"/>
  <c r="AG45" i="43"/>
  <c r="AE214" i="43"/>
  <c r="AE33" i="43" s="1"/>
  <c r="AC90" i="43"/>
  <c r="AC12" i="43" s="1"/>
  <c r="AG96" i="43"/>
  <c r="AG95" i="43"/>
  <c r="AG88" i="43"/>
  <c r="AC102" i="43"/>
  <c r="AE112" i="43"/>
  <c r="AE13" i="43" s="1"/>
  <c r="AG110" i="43"/>
  <c r="AC180" i="43"/>
  <c r="AC18" i="43" s="1"/>
  <c r="AG185" i="43"/>
  <c r="AG47" i="43"/>
  <c r="AG100" i="43"/>
  <c r="AG107" i="43"/>
  <c r="AG109" i="43"/>
  <c r="AG169" i="43"/>
  <c r="AG177" i="43"/>
  <c r="AG222" i="43"/>
  <c r="AE54" i="43"/>
  <c r="AE9" i="43" s="1"/>
  <c r="AG51" i="43"/>
  <c r="AC112" i="43"/>
  <c r="AC13" i="43" s="1"/>
  <c r="AG111" i="43"/>
  <c r="AG167" i="43"/>
  <c r="AE180" i="43"/>
  <c r="AE18" i="43" s="1"/>
  <c r="AG187" i="43"/>
  <c r="AG197" i="43"/>
  <c r="AG87" i="43"/>
  <c r="AE102" i="43"/>
  <c r="AG97" i="43"/>
  <c r="AG108" i="43"/>
  <c r="AG168" i="43"/>
  <c r="AG170" i="43"/>
  <c r="AG176" i="43"/>
  <c r="AG178" i="43"/>
  <c r="AC214" i="43"/>
  <c r="AC33" i="43" s="1"/>
  <c r="AG208" i="43"/>
  <c r="AG213" i="43"/>
  <c r="AC223" i="43"/>
  <c r="AG219" i="43"/>
  <c r="AE198" i="43"/>
  <c r="AG211" i="43"/>
  <c r="AG220" i="43"/>
  <c r="AC230" i="43"/>
  <c r="AC21" i="43" s="1"/>
  <c r="AA102" i="43"/>
  <c r="AA23" i="43" s="1"/>
  <c r="AA223" i="43"/>
  <c r="AA214" i="43"/>
  <c r="AA180" i="43"/>
  <c r="AA112" i="43"/>
  <c r="AA13" i="43" s="1"/>
  <c r="AA90" i="43"/>
  <c r="AA12" i="43" s="1"/>
  <c r="AC192" i="43"/>
  <c r="AC19" i="43" s="1"/>
  <c r="AG186" i="43"/>
  <c r="AA192" i="43"/>
  <c r="AE192" i="43"/>
  <c r="AG188" i="43"/>
  <c r="AG190" i="43"/>
  <c r="AG203" i="43"/>
  <c r="AE29" i="43"/>
  <c r="AG235" i="43"/>
  <c r="AC35" i="43"/>
  <c r="AC275" i="43"/>
  <c r="AG268" i="43"/>
  <c r="AG270" i="43"/>
  <c r="AG272" i="43"/>
  <c r="AG274" i="43"/>
  <c r="AH274" i="43" s="1"/>
  <c r="AA82" i="43"/>
  <c r="AA11" i="43" s="1"/>
  <c r="AE82" i="43"/>
  <c r="AE11" i="43" s="1"/>
  <c r="AG75" i="43"/>
  <c r="AG77" i="43"/>
  <c r="AG79" i="43"/>
  <c r="AG81" i="43"/>
  <c r="AC82" i="43"/>
  <c r="AC11" i="43" s="1"/>
  <c r="AC54" i="43"/>
  <c r="AC9" i="43" s="1"/>
  <c r="AG46" i="43"/>
  <c r="AG48" i="43"/>
  <c r="AG50" i="43"/>
  <c r="AG52" i="43"/>
  <c r="AA230" i="43"/>
  <c r="AE230" i="43"/>
  <c r="AE21" i="43" s="1"/>
  <c r="AA275" i="43"/>
  <c r="AE275" i="43"/>
  <c r="AG269" i="43"/>
  <c r="AG271" i="43"/>
  <c r="AG273" i="43"/>
  <c r="AB274" i="43"/>
  <c r="AG74" i="43"/>
  <c r="AG76" i="43"/>
  <c r="AG78" i="43"/>
  <c r="AG80" i="43"/>
  <c r="AA54" i="43"/>
  <c r="AE68" i="43"/>
  <c r="AA68" i="43"/>
  <c r="AG58" i="43"/>
  <c r="AG59" i="43"/>
  <c r="AG60" i="43"/>
  <c r="AG61" i="43"/>
  <c r="AG62" i="43"/>
  <c r="AG63" i="43"/>
  <c r="AG64" i="43"/>
  <c r="AG65" i="43"/>
  <c r="AG66" i="43"/>
  <c r="AG67" i="43"/>
  <c r="AC68" i="43"/>
  <c r="AA124" i="43"/>
  <c r="AE124" i="43"/>
  <c r="AA135" i="43"/>
  <c r="AE135" i="43"/>
  <c r="AA144" i="43"/>
  <c r="AE144" i="43"/>
  <c r="AA152" i="43"/>
  <c r="AE152" i="43"/>
  <c r="AA162" i="43"/>
  <c r="AE162" i="43"/>
  <c r="AA171" i="43"/>
  <c r="AG166" i="43"/>
  <c r="AE171" i="43"/>
  <c r="AG73" i="43"/>
  <c r="AG86" i="43"/>
  <c r="AG94" i="43"/>
  <c r="AG106" i="43"/>
  <c r="AG116" i="43"/>
  <c r="AG117" i="43"/>
  <c r="AG118" i="43"/>
  <c r="AG119" i="43"/>
  <c r="AG120" i="43"/>
  <c r="AG121" i="43"/>
  <c r="AG122" i="43"/>
  <c r="AG123" i="43"/>
  <c r="AC124" i="43"/>
  <c r="AG128" i="43"/>
  <c r="AG129" i="43"/>
  <c r="AG130" i="43"/>
  <c r="AG131" i="43"/>
  <c r="AG132" i="43"/>
  <c r="AG134" i="43"/>
  <c r="AC135" i="43"/>
  <c r="AG139" i="43"/>
  <c r="AG140" i="43"/>
  <c r="AG141" i="43"/>
  <c r="AG142" i="43"/>
  <c r="AG143" i="43"/>
  <c r="AC144" i="43"/>
  <c r="AG148" i="43"/>
  <c r="AC152" i="43"/>
  <c r="AG156" i="43"/>
  <c r="AG157" i="43"/>
  <c r="AG158" i="43"/>
  <c r="AG159" i="43"/>
  <c r="AG160" i="43"/>
  <c r="AG161" i="43"/>
  <c r="AC162" i="43"/>
  <c r="AC171" i="43"/>
  <c r="AB235" i="43"/>
  <c r="AB35" i="43" s="1"/>
  <c r="AG175" i="43"/>
  <c r="AG184" i="43"/>
  <c r="AG196" i="43"/>
  <c r="AG202" i="43"/>
  <c r="AG207" i="43"/>
  <c r="AG218" i="43"/>
  <c r="AG227" i="43"/>
  <c r="AG234" i="43"/>
  <c r="AG267" i="43"/>
  <c r="AG198" i="43" l="1"/>
  <c r="AG27" i="43" s="1"/>
  <c r="AG112" i="43"/>
  <c r="AG13" i="43" s="1"/>
  <c r="AC20" i="43"/>
  <c r="AE23" i="43"/>
  <c r="AC23" i="43"/>
  <c r="AG214" i="43"/>
  <c r="AG33" i="43" s="1"/>
  <c r="AE27" i="43"/>
  <c r="AG223" i="43"/>
  <c r="AG20" i="43" s="1"/>
  <c r="AG102" i="43"/>
  <c r="AA20" i="43"/>
  <c r="AA33" i="43"/>
  <c r="AG180" i="43"/>
  <c r="AG18" i="43" s="1"/>
  <c r="AA18" i="43"/>
  <c r="AG90" i="43"/>
  <c r="AG12" i="43" s="1"/>
  <c r="AG192" i="43"/>
  <c r="AA19" i="43"/>
  <c r="AE19" i="43"/>
  <c r="AG29" i="43"/>
  <c r="AG35" i="43"/>
  <c r="AG82" i="43"/>
  <c r="AG11" i="43" s="1"/>
  <c r="AG230" i="43"/>
  <c r="AG21" i="43" s="1"/>
  <c r="AA21" i="43"/>
  <c r="AG275" i="43"/>
  <c r="AC17" i="43"/>
  <c r="AC15" i="43"/>
  <c r="AC39" i="43"/>
  <c r="AG171" i="43"/>
  <c r="AA17" i="43"/>
  <c r="AG162" i="43"/>
  <c r="AA16" i="43"/>
  <c r="AG152" i="43"/>
  <c r="AA25" i="43"/>
  <c r="AG144" i="43"/>
  <c r="AA15" i="43"/>
  <c r="AG135" i="43"/>
  <c r="AA39" i="43"/>
  <c r="AG124" i="43"/>
  <c r="AA14" i="43"/>
  <c r="AC10" i="43"/>
  <c r="AG54" i="43"/>
  <c r="AA9" i="43"/>
  <c r="AC16" i="43"/>
  <c r="AC14" i="43"/>
  <c r="AE17" i="43"/>
  <c r="AE16" i="43"/>
  <c r="AE15" i="43"/>
  <c r="AE39" i="43"/>
  <c r="AE14" i="43"/>
  <c r="AG68" i="43"/>
  <c r="AA10" i="43"/>
  <c r="AE10" i="43"/>
  <c r="AG23" i="43" l="1"/>
  <c r="AG19" i="43"/>
  <c r="AG10" i="43"/>
  <c r="AG9" i="43"/>
  <c r="AG39" i="43"/>
  <c r="AG25" i="43"/>
  <c r="AG14" i="43"/>
  <c r="AG15" i="43"/>
  <c r="AG16" i="43"/>
  <c r="AG17" i="43"/>
  <c r="AE280" i="43" l="1"/>
  <c r="AE31" i="43" s="1"/>
  <c r="AC280" i="43"/>
  <c r="AC31" i="43" s="1"/>
  <c r="AA280" i="43"/>
  <c r="AA31" i="43" s="1"/>
  <c r="AG261" i="43"/>
  <c r="AG260" i="43"/>
  <c r="AG259" i="43"/>
  <c r="AG258" i="43"/>
  <c r="AG257" i="43"/>
  <c r="AG256" i="43"/>
  <c r="AG255" i="43"/>
  <c r="AG254" i="43"/>
  <c r="AG240" i="43"/>
  <c r="AG241" i="43"/>
  <c r="AG242" i="43"/>
  <c r="AG243" i="43"/>
  <c r="AG244" i="43"/>
  <c r="AG245" i="43"/>
  <c r="AG246" i="43"/>
  <c r="AG247" i="43"/>
  <c r="AG248" i="43"/>
  <c r="AG250" i="43"/>
  <c r="AG251" i="43"/>
  <c r="N17" i="21"/>
  <c r="N468" i="33" s="1"/>
  <c r="M17" i="21"/>
  <c r="M468" i="33" s="1"/>
  <c r="L17" i="21"/>
  <c r="L468" i="33" s="1"/>
  <c r="O10" i="21"/>
  <c r="P10" i="21"/>
  <c r="Q10" i="21" s="1"/>
  <c r="O11" i="21"/>
  <c r="P11" i="21"/>
  <c r="Q11" i="21" s="1"/>
  <c r="O12" i="21"/>
  <c r="P12" i="21"/>
  <c r="Q12" i="21" s="1"/>
  <c r="O13" i="21"/>
  <c r="P13" i="21"/>
  <c r="Q13" i="21" s="1"/>
  <c r="AF279" i="43"/>
  <c r="AD279" i="43"/>
  <c r="AB279" i="43"/>
  <c r="AH279" i="43" l="1"/>
  <c r="AG279" i="43"/>
  <c r="AD239" i="43"/>
  <c r="AG239" i="43"/>
  <c r="AD251" i="43"/>
  <c r="AD250" i="43"/>
  <c r="AG249" i="43"/>
  <c r="AD249" i="43"/>
  <c r="AD248" i="43"/>
  <c r="AD247" i="43"/>
  <c r="AD246" i="43"/>
  <c r="AD245" i="43"/>
  <c r="AD244" i="43"/>
  <c r="AD243" i="43"/>
  <c r="AD242" i="43"/>
  <c r="AD241" i="43"/>
  <c r="AD240" i="43"/>
  <c r="AC253" i="43"/>
  <c r="AC37" i="43" s="1"/>
  <c r="AB254" i="43"/>
  <c r="AF254" i="43"/>
  <c r="AB255" i="43"/>
  <c r="AF255" i="43"/>
  <c r="AB256" i="43"/>
  <c r="AF256" i="43"/>
  <c r="AB257" i="43"/>
  <c r="AF257" i="43"/>
  <c r="AB258" i="43"/>
  <c r="AF258" i="43"/>
  <c r="AB259" i="43"/>
  <c r="AF259" i="43"/>
  <c r="AB260" i="43"/>
  <c r="AF260" i="43"/>
  <c r="AB261" i="43"/>
  <c r="AF261" i="43"/>
  <c r="AA262" i="43"/>
  <c r="AA38" i="43" s="1"/>
  <c r="AE262" i="43"/>
  <c r="AE38" i="43" s="1"/>
  <c r="AB239" i="43"/>
  <c r="AF239" i="43"/>
  <c r="AF251" i="43"/>
  <c r="AB251" i="43"/>
  <c r="AF250" i="43"/>
  <c r="AB250" i="43"/>
  <c r="AF249" i="43"/>
  <c r="AB249" i="43"/>
  <c r="AF248" i="43"/>
  <c r="AB248" i="43"/>
  <c r="AF247" i="43"/>
  <c r="AB247" i="43"/>
  <c r="AF246" i="43"/>
  <c r="AB246" i="43"/>
  <c r="AF245" i="43"/>
  <c r="AB245" i="43"/>
  <c r="AF244" i="43"/>
  <c r="AB244" i="43"/>
  <c r="AF243" i="43"/>
  <c r="AB243" i="43"/>
  <c r="AF242" i="43"/>
  <c r="AB242" i="43"/>
  <c r="AF241" i="43"/>
  <c r="AB241" i="43"/>
  <c r="AF240" i="43"/>
  <c r="AB240" i="43"/>
  <c r="AA253" i="43"/>
  <c r="AA37" i="43" s="1"/>
  <c r="AE253" i="43"/>
  <c r="AE37" i="43" s="1"/>
  <c r="AD254" i="43"/>
  <c r="AD255" i="43"/>
  <c r="AD256" i="43"/>
  <c r="AD257" i="43"/>
  <c r="AD258" i="43"/>
  <c r="AD259" i="43"/>
  <c r="AD260" i="43"/>
  <c r="AD261" i="43"/>
  <c r="AC262" i="43"/>
  <c r="AC38" i="43" s="1"/>
  <c r="AG280" i="43"/>
  <c r="AG31" i="43" s="1"/>
  <c r="AC263" i="43" l="1"/>
  <c r="AG262" i="43"/>
  <c r="AG38" i="43" s="1"/>
  <c r="AG253" i="43"/>
  <c r="AG37" i="43" s="1"/>
  <c r="AH249" i="43"/>
  <c r="AE263" i="43"/>
  <c r="AA263" i="43"/>
  <c r="AH261" i="43"/>
  <c r="AH260" i="43"/>
  <c r="AH259" i="43"/>
  <c r="AH258" i="43"/>
  <c r="AH257" i="43"/>
  <c r="AH256" i="43"/>
  <c r="AH255" i="43"/>
  <c r="AH254" i="43"/>
  <c r="AH240" i="43"/>
  <c r="AH241" i="43"/>
  <c r="AH242" i="43"/>
  <c r="AH243" i="43"/>
  <c r="AH244" i="43"/>
  <c r="AH245" i="43"/>
  <c r="AH246" i="43"/>
  <c r="AH247" i="43"/>
  <c r="AH248" i="43"/>
  <c r="AH250" i="43"/>
  <c r="AH251" i="43"/>
  <c r="AH239" i="43"/>
  <c r="AG263" i="43" l="1"/>
  <c r="W202" i="43" l="1"/>
  <c r="U202" i="43"/>
  <c r="U203" i="43" s="1"/>
  <c r="S202" i="43"/>
  <c r="S203" i="43" s="1"/>
  <c r="W234" i="43"/>
  <c r="W235" i="43" s="1"/>
  <c r="U234" i="43"/>
  <c r="S234" i="43"/>
  <c r="S235" i="43" s="1"/>
  <c r="W268" i="43"/>
  <c r="W269" i="43"/>
  <c r="W270" i="43"/>
  <c r="W271" i="43"/>
  <c r="W272" i="43"/>
  <c r="W273" i="43"/>
  <c r="W274" i="43"/>
  <c r="X274" i="43" s="1"/>
  <c r="U268" i="43"/>
  <c r="U269" i="43"/>
  <c r="U270" i="43"/>
  <c r="U271" i="43"/>
  <c r="U272" i="43"/>
  <c r="U273" i="43"/>
  <c r="U274" i="43"/>
  <c r="V274" i="43" s="1"/>
  <c r="S268" i="43"/>
  <c r="S269" i="43"/>
  <c r="S270" i="43"/>
  <c r="S271" i="43"/>
  <c r="S272" i="43"/>
  <c r="S273" i="43"/>
  <c r="S274" i="43"/>
  <c r="T274" i="43" s="1"/>
  <c r="W267" i="43"/>
  <c r="U267" i="43"/>
  <c r="S267" i="43"/>
  <c r="W148" i="43"/>
  <c r="W152" i="43" s="1"/>
  <c r="U148" i="43"/>
  <c r="U152" i="43" s="1"/>
  <c r="S148" i="43"/>
  <c r="S152" i="43" s="1"/>
  <c r="S25" i="43" s="1"/>
  <c r="G132" i="43"/>
  <c r="K132" i="43"/>
  <c r="M132" i="43"/>
  <c r="O132" i="43"/>
  <c r="S132" i="43"/>
  <c r="U132" i="43"/>
  <c r="W132" i="43"/>
  <c r="E132" i="43"/>
  <c r="C132" i="43"/>
  <c r="W87" i="37"/>
  <c r="U87" i="37"/>
  <c r="S87" i="37"/>
  <c r="W86" i="37"/>
  <c r="U86" i="37"/>
  <c r="S86" i="37"/>
  <c r="W85" i="37"/>
  <c r="U85" i="37"/>
  <c r="S85" i="37"/>
  <c r="W84" i="37"/>
  <c r="U84" i="37"/>
  <c r="S84" i="37"/>
  <c r="W83" i="37"/>
  <c r="U83" i="37"/>
  <c r="S83" i="37"/>
  <c r="W82" i="37"/>
  <c r="U82" i="37"/>
  <c r="S82" i="37"/>
  <c r="W81" i="37"/>
  <c r="U81" i="37"/>
  <c r="S81" i="37"/>
  <c r="W80" i="37"/>
  <c r="U80" i="37"/>
  <c r="S80" i="37"/>
  <c r="Y79" i="37"/>
  <c r="X79" i="37"/>
  <c r="W79" i="37"/>
  <c r="V79" i="37"/>
  <c r="U79" i="37"/>
  <c r="T79" i="37"/>
  <c r="S79" i="37"/>
  <c r="W74" i="37"/>
  <c r="U74" i="37"/>
  <c r="S74" i="37"/>
  <c r="W73" i="37"/>
  <c r="U73" i="37"/>
  <c r="S73" i="37"/>
  <c r="W72" i="37"/>
  <c r="U72" i="37"/>
  <c r="S72" i="37"/>
  <c r="W71" i="37"/>
  <c r="U71" i="37"/>
  <c r="S71" i="37"/>
  <c r="W70" i="37"/>
  <c r="U70" i="37"/>
  <c r="S70" i="37"/>
  <c r="W69" i="37"/>
  <c r="U69" i="37"/>
  <c r="S69" i="37"/>
  <c r="W68" i="37"/>
  <c r="U68" i="37"/>
  <c r="S68" i="37"/>
  <c r="W67" i="37"/>
  <c r="U67" i="37"/>
  <c r="S67" i="37"/>
  <c r="W66" i="37"/>
  <c r="U66" i="37"/>
  <c r="S66" i="37"/>
  <c r="W65" i="37"/>
  <c r="U65" i="37"/>
  <c r="S65" i="37"/>
  <c r="W64" i="37"/>
  <c r="U64" i="37"/>
  <c r="S64" i="37"/>
  <c r="W63" i="37"/>
  <c r="U63" i="37"/>
  <c r="S63" i="37"/>
  <c r="Z62" i="37"/>
  <c r="Y62" i="37"/>
  <c r="X62" i="37"/>
  <c r="W62" i="37"/>
  <c r="V62" i="37"/>
  <c r="U62" i="37"/>
  <c r="T62" i="37"/>
  <c r="S62" i="37"/>
  <c r="W57" i="37"/>
  <c r="U57" i="37"/>
  <c r="S57" i="37"/>
  <c r="W56" i="37"/>
  <c r="U56" i="37"/>
  <c r="S56" i="37"/>
  <c r="W55" i="37"/>
  <c r="U55" i="37"/>
  <c r="S55" i="37"/>
  <c r="W54" i="37"/>
  <c r="U54" i="37"/>
  <c r="S54" i="37"/>
  <c r="W53" i="37"/>
  <c r="U53" i="37"/>
  <c r="S53" i="37"/>
  <c r="W52" i="37"/>
  <c r="U52" i="37"/>
  <c r="S52" i="37"/>
  <c r="W51" i="37"/>
  <c r="U51" i="37"/>
  <c r="S51" i="37"/>
  <c r="W50" i="37"/>
  <c r="U50" i="37"/>
  <c r="S50" i="37"/>
  <c r="W49" i="37"/>
  <c r="U49" i="37"/>
  <c r="S49" i="37"/>
  <c r="W48" i="37"/>
  <c r="U48" i="37"/>
  <c r="S48" i="37"/>
  <c r="W47" i="37"/>
  <c r="U47" i="37"/>
  <c r="S47" i="37"/>
  <c r="W46" i="37"/>
  <c r="U46" i="37"/>
  <c r="S46" i="37"/>
  <c r="Z45" i="37"/>
  <c r="Y45" i="37"/>
  <c r="X45" i="37"/>
  <c r="W45" i="37"/>
  <c r="V45" i="37"/>
  <c r="U45" i="37"/>
  <c r="T45" i="37"/>
  <c r="S45" i="37"/>
  <c r="W279" i="43"/>
  <c r="U279" i="43"/>
  <c r="S279" i="43"/>
  <c r="W261" i="43"/>
  <c r="U261" i="43"/>
  <c r="S261" i="43"/>
  <c r="W260" i="43"/>
  <c r="U260" i="43"/>
  <c r="S260" i="43"/>
  <c r="W259" i="43"/>
  <c r="U259" i="43"/>
  <c r="S259" i="43"/>
  <c r="W258" i="43"/>
  <c r="U258" i="43"/>
  <c r="S258" i="43"/>
  <c r="W257" i="43"/>
  <c r="U257" i="43"/>
  <c r="S257" i="43"/>
  <c r="W256" i="43"/>
  <c r="U256" i="43"/>
  <c r="S256" i="43"/>
  <c r="W255" i="43"/>
  <c r="U255" i="43"/>
  <c r="S255" i="43"/>
  <c r="W254" i="43"/>
  <c r="U254" i="43"/>
  <c r="S254" i="43"/>
  <c r="W252" i="43"/>
  <c r="U252" i="43"/>
  <c r="S252" i="43"/>
  <c r="W251" i="43"/>
  <c r="U251" i="43"/>
  <c r="S251" i="43"/>
  <c r="W250" i="43"/>
  <c r="U250" i="43"/>
  <c r="S250" i="43"/>
  <c r="W249" i="43"/>
  <c r="U249" i="43"/>
  <c r="S249" i="43"/>
  <c r="W248" i="43"/>
  <c r="U248" i="43"/>
  <c r="S248" i="43"/>
  <c r="W247" i="43"/>
  <c r="U247" i="43"/>
  <c r="S247" i="43"/>
  <c r="W246" i="43"/>
  <c r="U246" i="43"/>
  <c r="S246" i="43"/>
  <c r="W245" i="43"/>
  <c r="U245" i="43"/>
  <c r="S245" i="43"/>
  <c r="W244" i="43"/>
  <c r="U244" i="43"/>
  <c r="S244" i="43"/>
  <c r="W243" i="43"/>
  <c r="U243" i="43"/>
  <c r="S243" i="43"/>
  <c r="W242" i="43"/>
  <c r="U242" i="43"/>
  <c r="S242" i="43"/>
  <c r="W241" i="43"/>
  <c r="U241" i="43"/>
  <c r="S241" i="43"/>
  <c r="W240" i="43"/>
  <c r="U240" i="43"/>
  <c r="S240" i="43"/>
  <c r="W239" i="43"/>
  <c r="U239" i="43"/>
  <c r="S239" i="43"/>
  <c r="W229" i="43"/>
  <c r="U229" i="43"/>
  <c r="S229" i="43"/>
  <c r="W228" i="43"/>
  <c r="U228" i="43"/>
  <c r="S228" i="43"/>
  <c r="W227" i="43"/>
  <c r="U227" i="43"/>
  <c r="S227" i="43"/>
  <c r="W222" i="43"/>
  <c r="U222" i="43"/>
  <c r="S222" i="43"/>
  <c r="W221" i="43"/>
  <c r="U221" i="43"/>
  <c r="S221" i="43"/>
  <c r="W220" i="43"/>
  <c r="U220" i="43"/>
  <c r="S220" i="43"/>
  <c r="W219" i="43"/>
  <c r="U219" i="43"/>
  <c r="S219" i="43"/>
  <c r="W218" i="43"/>
  <c r="U218" i="43"/>
  <c r="S218" i="43"/>
  <c r="W213" i="43"/>
  <c r="U213" i="43"/>
  <c r="S213" i="43"/>
  <c r="W212" i="43"/>
  <c r="U212" i="43"/>
  <c r="S212" i="43"/>
  <c r="W211" i="43"/>
  <c r="U211" i="43"/>
  <c r="S211" i="43"/>
  <c r="W210" i="43"/>
  <c r="U210" i="43"/>
  <c r="S210" i="43"/>
  <c r="W209" i="43"/>
  <c r="U209" i="43"/>
  <c r="S209" i="43"/>
  <c r="W208" i="43"/>
  <c r="U208" i="43"/>
  <c r="S208" i="43"/>
  <c r="W207" i="43"/>
  <c r="U207" i="43"/>
  <c r="S207" i="43"/>
  <c r="W197" i="43"/>
  <c r="U197" i="43"/>
  <c r="S197" i="43"/>
  <c r="W196" i="43"/>
  <c r="U196" i="43"/>
  <c r="S196" i="43"/>
  <c r="W191" i="43"/>
  <c r="U191" i="43"/>
  <c r="S191" i="43"/>
  <c r="W190" i="43"/>
  <c r="U190" i="43"/>
  <c r="S190" i="43"/>
  <c r="W189" i="43"/>
  <c r="U189" i="43"/>
  <c r="S189" i="43"/>
  <c r="W188" i="43"/>
  <c r="U188" i="43"/>
  <c r="S188" i="43"/>
  <c r="W187" i="43"/>
  <c r="U187" i="43"/>
  <c r="S187" i="43"/>
  <c r="W186" i="43"/>
  <c r="U186" i="43"/>
  <c r="S186" i="43"/>
  <c r="W185" i="43"/>
  <c r="U185" i="43"/>
  <c r="S185" i="43"/>
  <c r="W184" i="43"/>
  <c r="U184" i="43"/>
  <c r="S184" i="43"/>
  <c r="W179" i="43"/>
  <c r="U179" i="43"/>
  <c r="S179" i="43"/>
  <c r="W178" i="43"/>
  <c r="U178" i="43"/>
  <c r="S178" i="43"/>
  <c r="W177" i="43"/>
  <c r="U177" i="43"/>
  <c r="S177" i="43"/>
  <c r="W176" i="43"/>
  <c r="U176" i="43"/>
  <c r="S176" i="43"/>
  <c r="W175" i="43"/>
  <c r="U175" i="43"/>
  <c r="S175" i="43"/>
  <c r="W170" i="43"/>
  <c r="U170" i="43"/>
  <c r="S170" i="43"/>
  <c r="W169" i="43"/>
  <c r="U169" i="43"/>
  <c r="S169" i="43"/>
  <c r="W168" i="43"/>
  <c r="U168" i="43"/>
  <c r="S168" i="43"/>
  <c r="W167" i="43"/>
  <c r="U167" i="43"/>
  <c r="S167" i="43"/>
  <c r="W166" i="43"/>
  <c r="U166" i="43"/>
  <c r="S166" i="43"/>
  <c r="W161" i="43"/>
  <c r="U161" i="43"/>
  <c r="S161" i="43"/>
  <c r="W160" i="43"/>
  <c r="U160" i="43"/>
  <c r="S160" i="43"/>
  <c r="W159" i="43"/>
  <c r="U159" i="43"/>
  <c r="S159" i="43"/>
  <c r="W158" i="43"/>
  <c r="U158" i="43"/>
  <c r="S158" i="43"/>
  <c r="W157" i="43"/>
  <c r="U157" i="43"/>
  <c r="S157" i="43"/>
  <c r="W156" i="43"/>
  <c r="U156" i="43"/>
  <c r="S156" i="43"/>
  <c r="W143" i="43"/>
  <c r="U143" i="43"/>
  <c r="S143" i="43"/>
  <c r="W142" i="43"/>
  <c r="U142" i="43"/>
  <c r="S142" i="43"/>
  <c r="W141" i="43"/>
  <c r="U141" i="43"/>
  <c r="S141" i="43"/>
  <c r="W140" i="43"/>
  <c r="U140" i="43"/>
  <c r="S140" i="43"/>
  <c r="W139" i="43"/>
  <c r="U139" i="43"/>
  <c r="S139" i="43"/>
  <c r="W134" i="43"/>
  <c r="U134" i="43"/>
  <c r="S134" i="43"/>
  <c r="W131" i="43"/>
  <c r="U131" i="43"/>
  <c r="S131" i="43"/>
  <c r="W130" i="43"/>
  <c r="U130" i="43"/>
  <c r="S130" i="43"/>
  <c r="W129" i="43"/>
  <c r="U129" i="43"/>
  <c r="S129" i="43"/>
  <c r="W128" i="43"/>
  <c r="U128" i="43"/>
  <c r="S128" i="43"/>
  <c r="W123" i="43"/>
  <c r="U123" i="43"/>
  <c r="S123" i="43"/>
  <c r="W122" i="43"/>
  <c r="U122" i="43"/>
  <c r="S122" i="43"/>
  <c r="W121" i="43"/>
  <c r="U121" i="43"/>
  <c r="S121" i="43"/>
  <c r="W120" i="43"/>
  <c r="U120" i="43"/>
  <c r="S120" i="43"/>
  <c r="W119" i="43"/>
  <c r="U119" i="43"/>
  <c r="S119" i="43"/>
  <c r="W118" i="43"/>
  <c r="U118" i="43"/>
  <c r="S118" i="43"/>
  <c r="W117" i="43"/>
  <c r="U117" i="43"/>
  <c r="S117" i="43"/>
  <c r="W116" i="43"/>
  <c r="U116" i="43"/>
  <c r="S116" i="43"/>
  <c r="W111" i="43"/>
  <c r="U111" i="43"/>
  <c r="S111" i="43"/>
  <c r="W110" i="43"/>
  <c r="U110" i="43"/>
  <c r="S110" i="43"/>
  <c r="W109" i="43"/>
  <c r="U109" i="43"/>
  <c r="S109" i="43"/>
  <c r="W108" i="43"/>
  <c r="U108" i="43"/>
  <c r="S108" i="43"/>
  <c r="W107" i="43"/>
  <c r="U107" i="43"/>
  <c r="S107" i="43"/>
  <c r="W106" i="43"/>
  <c r="U106" i="43"/>
  <c r="S106" i="43"/>
  <c r="W101" i="43"/>
  <c r="U101" i="43"/>
  <c r="S101" i="43"/>
  <c r="W100" i="43"/>
  <c r="U100" i="43"/>
  <c r="S100" i="43"/>
  <c r="W99" i="43"/>
  <c r="U99" i="43"/>
  <c r="S99" i="43"/>
  <c r="W98" i="43"/>
  <c r="U98" i="43"/>
  <c r="S98" i="43"/>
  <c r="W97" i="43"/>
  <c r="U97" i="43"/>
  <c r="S97" i="43"/>
  <c r="W96" i="43"/>
  <c r="U96" i="43"/>
  <c r="S96" i="43"/>
  <c r="W95" i="43"/>
  <c r="U95" i="43"/>
  <c r="S95" i="43"/>
  <c r="W94" i="43"/>
  <c r="U94" i="43"/>
  <c r="S94" i="43"/>
  <c r="W89" i="43"/>
  <c r="U89" i="43"/>
  <c r="S89" i="43"/>
  <c r="W88" i="43"/>
  <c r="U88" i="43"/>
  <c r="S88" i="43"/>
  <c r="W87" i="43"/>
  <c r="U87" i="43"/>
  <c r="S87" i="43"/>
  <c r="W86" i="43"/>
  <c r="U86" i="43"/>
  <c r="S86" i="43"/>
  <c r="W81" i="43"/>
  <c r="U81" i="43"/>
  <c r="S81" i="43"/>
  <c r="W80" i="43"/>
  <c r="U80" i="43"/>
  <c r="S80" i="43"/>
  <c r="W79" i="43"/>
  <c r="U79" i="43"/>
  <c r="S79" i="43"/>
  <c r="W78" i="43"/>
  <c r="U78" i="43"/>
  <c r="S78" i="43"/>
  <c r="W77" i="43"/>
  <c r="U77" i="43"/>
  <c r="S77" i="43"/>
  <c r="W76" i="43"/>
  <c r="U76" i="43"/>
  <c r="S76" i="43"/>
  <c r="W75" i="43"/>
  <c r="U75" i="43"/>
  <c r="S75" i="43"/>
  <c r="W74" i="43"/>
  <c r="U74" i="43"/>
  <c r="S74" i="43"/>
  <c r="W73" i="43"/>
  <c r="U73" i="43"/>
  <c r="S73" i="43"/>
  <c r="W67" i="43"/>
  <c r="U67" i="43"/>
  <c r="S67" i="43"/>
  <c r="W66" i="43"/>
  <c r="U66" i="43"/>
  <c r="S66" i="43"/>
  <c r="W65" i="43"/>
  <c r="U65" i="43"/>
  <c r="S65" i="43"/>
  <c r="W64" i="43"/>
  <c r="U64" i="43"/>
  <c r="S64" i="43"/>
  <c r="W63" i="43"/>
  <c r="U63" i="43"/>
  <c r="S63" i="43"/>
  <c r="W62" i="43"/>
  <c r="U62" i="43"/>
  <c r="S62" i="43"/>
  <c r="W61" i="43"/>
  <c r="U61" i="43"/>
  <c r="S61" i="43"/>
  <c r="W60" i="43"/>
  <c r="U60" i="43"/>
  <c r="S60" i="43"/>
  <c r="W59" i="43"/>
  <c r="U59" i="43"/>
  <c r="S59" i="43"/>
  <c r="W58" i="43"/>
  <c r="U58" i="43"/>
  <c r="S58" i="43"/>
  <c r="W53" i="43"/>
  <c r="U53" i="43"/>
  <c r="S53" i="43"/>
  <c r="W52" i="43"/>
  <c r="U52" i="43"/>
  <c r="S52" i="43"/>
  <c r="W51" i="43"/>
  <c r="U51" i="43"/>
  <c r="S51" i="43"/>
  <c r="W50" i="43"/>
  <c r="U50" i="43"/>
  <c r="S50" i="43"/>
  <c r="W49" i="43"/>
  <c r="U49" i="43"/>
  <c r="S49" i="43"/>
  <c r="W48" i="43"/>
  <c r="U48" i="43"/>
  <c r="S48" i="43"/>
  <c r="W47" i="43"/>
  <c r="U47" i="43"/>
  <c r="S47" i="43"/>
  <c r="W46" i="43"/>
  <c r="U46" i="43"/>
  <c r="S46" i="43"/>
  <c r="W45" i="43"/>
  <c r="U45" i="43"/>
  <c r="S45" i="43"/>
  <c r="K17" i="21"/>
  <c r="K468" i="33" s="1"/>
  <c r="J17" i="21"/>
  <c r="J468" i="33" s="1"/>
  <c r="I17" i="21"/>
  <c r="I468" i="33" s="1"/>
  <c r="S262" i="43"/>
  <c r="S38" i="43" s="1"/>
  <c r="V260" i="43"/>
  <c r="V258" i="43"/>
  <c r="V257" i="43"/>
  <c r="T257" i="43"/>
  <c r="Y252" i="43"/>
  <c r="V249" i="43"/>
  <c r="Z248" i="43"/>
  <c r="V248" i="43"/>
  <c r="T248" i="43"/>
  <c r="X247" i="43"/>
  <c r="V246" i="43"/>
  <c r="T246" i="43"/>
  <c r="X245" i="43"/>
  <c r="V244" i="43"/>
  <c r="X243" i="43"/>
  <c r="V243" i="43"/>
  <c r="Z241" i="43"/>
  <c r="X241" i="43"/>
  <c r="V241" i="43"/>
  <c r="T241" i="43"/>
  <c r="Z240" i="43"/>
  <c r="T240" i="43"/>
  <c r="X239" i="43"/>
  <c r="V239" i="43"/>
  <c r="W280" i="43"/>
  <c r="W31" i="43" s="1"/>
  <c r="Z279" i="43"/>
  <c r="X279" i="43"/>
  <c r="V279" i="43"/>
  <c r="T279" i="43"/>
  <c r="Y262" i="43" l="1"/>
  <c r="Y38" i="43" s="1"/>
  <c r="Y64" i="37"/>
  <c r="Y68" i="37"/>
  <c r="Y84" i="37"/>
  <c r="Y271" i="43"/>
  <c r="I132" i="43"/>
  <c r="Y132" i="43"/>
  <c r="Y62" i="43"/>
  <c r="Y64" i="43"/>
  <c r="Y66" i="43"/>
  <c r="Y95" i="43"/>
  <c r="U180" i="43"/>
  <c r="U18" i="43" s="1"/>
  <c r="Y176" i="43"/>
  <c r="Y178" i="43"/>
  <c r="Y188" i="43"/>
  <c r="Y190" i="43"/>
  <c r="W198" i="43"/>
  <c r="W27" i="43" s="1"/>
  <c r="S223" i="43"/>
  <c r="S20" i="43" s="1"/>
  <c r="Y220" i="43"/>
  <c r="Y222" i="43"/>
  <c r="U230" i="43"/>
  <c r="U21" i="43" s="1"/>
  <c r="Y228" i="43"/>
  <c r="Q132" i="43"/>
  <c r="Y51" i="43"/>
  <c r="Y53" i="43"/>
  <c r="Y59" i="43"/>
  <c r="Y63" i="43"/>
  <c r="Y65" i="43"/>
  <c r="Y67" i="43"/>
  <c r="S90" i="43"/>
  <c r="S12" i="43" s="1"/>
  <c r="Y88" i="43"/>
  <c r="Y98" i="43"/>
  <c r="S112" i="43"/>
  <c r="W112" i="43"/>
  <c r="W13" i="43" s="1"/>
  <c r="S124" i="43"/>
  <c r="S14" i="43" s="1"/>
  <c r="Y118" i="43"/>
  <c r="S135" i="43"/>
  <c r="W135" i="43"/>
  <c r="Y130" i="43"/>
  <c r="U144" i="43"/>
  <c r="U15" i="43" s="1"/>
  <c r="Y140" i="43"/>
  <c r="U162" i="43"/>
  <c r="U16" i="43" s="1"/>
  <c r="Y161" i="43"/>
  <c r="Y189" i="43"/>
  <c r="Y191" i="43"/>
  <c r="U198" i="43"/>
  <c r="U27" i="43" s="1"/>
  <c r="Y197" i="43"/>
  <c r="W214" i="43"/>
  <c r="W33" i="43" s="1"/>
  <c r="Y209" i="43"/>
  <c r="Y211" i="43"/>
  <c r="Y213" i="43"/>
  <c r="U223" i="43"/>
  <c r="U20" i="43" s="1"/>
  <c r="S58" i="37"/>
  <c r="W58" i="37"/>
  <c r="Y48" i="37"/>
  <c r="Y50" i="37"/>
  <c r="Y52" i="37"/>
  <c r="Y54" i="37"/>
  <c r="Y56" i="37"/>
  <c r="S75" i="37"/>
  <c r="W75" i="37"/>
  <c r="Y65" i="37"/>
  <c r="Y67" i="37"/>
  <c r="Y269" i="43"/>
  <c r="V252" i="43"/>
  <c r="W102" i="43"/>
  <c r="W23" i="43" s="1"/>
  <c r="Y100" i="43"/>
  <c r="Y158" i="43"/>
  <c r="Y160" i="43"/>
  <c r="Y70" i="37"/>
  <c r="Y72" i="37"/>
  <c r="Y74" i="37"/>
  <c r="U275" i="43"/>
  <c r="S275" i="43"/>
  <c r="W203" i="43"/>
  <c r="Y203" i="43" s="1"/>
  <c r="U68" i="43"/>
  <c r="U10" i="43" s="1"/>
  <c r="Y61" i="43"/>
  <c r="Y97" i="43"/>
  <c r="Y101" i="43"/>
  <c r="Y159" i="43"/>
  <c r="Y168" i="43"/>
  <c r="Y170" i="43"/>
  <c r="S192" i="43"/>
  <c r="S19" i="43" s="1"/>
  <c r="U235" i="43"/>
  <c r="U35" i="43" s="1"/>
  <c r="T252" i="43"/>
  <c r="X252" i="43"/>
  <c r="Y273" i="43"/>
  <c r="Y87" i="37"/>
  <c r="Y50" i="43"/>
  <c r="S68" i="43"/>
  <c r="S10" i="43" s="1"/>
  <c r="Y60" i="43"/>
  <c r="W82" i="43"/>
  <c r="W11" i="43" s="1"/>
  <c r="Y75" i="43"/>
  <c r="Y77" i="43"/>
  <c r="Y79" i="43"/>
  <c r="Y81" i="43"/>
  <c r="U102" i="43"/>
  <c r="U23" i="43" s="1"/>
  <c r="Y96" i="43"/>
  <c r="Y99" i="43"/>
  <c r="U112" i="43"/>
  <c r="U13" i="43" s="1"/>
  <c r="Y107" i="43"/>
  <c r="Y111" i="43"/>
  <c r="W124" i="43"/>
  <c r="W14" i="43" s="1"/>
  <c r="Y120" i="43"/>
  <c r="Y121" i="43"/>
  <c r="Y122" i="43"/>
  <c r="Y123" i="43"/>
  <c r="U135" i="43"/>
  <c r="Y129" i="43"/>
  <c r="Y134" i="43"/>
  <c r="W144" i="43"/>
  <c r="W15" i="43" s="1"/>
  <c r="Y141" i="43"/>
  <c r="Y143" i="43"/>
  <c r="W162" i="43"/>
  <c r="W16" i="43" s="1"/>
  <c r="Y157" i="43"/>
  <c r="S171" i="43"/>
  <c r="W171" i="43"/>
  <c r="W17" i="43" s="1"/>
  <c r="Y167" i="43"/>
  <c r="S180" i="43"/>
  <c r="Y177" i="43"/>
  <c r="Y179" i="43"/>
  <c r="U192" i="43"/>
  <c r="U19" i="43" s="1"/>
  <c r="W192" i="43"/>
  <c r="Y185" i="43"/>
  <c r="Y186" i="43"/>
  <c r="Y187" i="43"/>
  <c r="S198" i="43"/>
  <c r="U214" i="43"/>
  <c r="Y208" i="43"/>
  <c r="Y210" i="43"/>
  <c r="Y212" i="43"/>
  <c r="Y71" i="37"/>
  <c r="Y73" i="37"/>
  <c r="U88" i="37"/>
  <c r="Y83" i="37"/>
  <c r="Y219" i="43"/>
  <c r="Y221" i="43"/>
  <c r="S230" i="43"/>
  <c r="S21" i="43" s="1"/>
  <c r="W230" i="43"/>
  <c r="Y229" i="43"/>
  <c r="U58" i="37"/>
  <c r="Y47" i="37"/>
  <c r="Y49" i="37"/>
  <c r="Y51" i="37"/>
  <c r="Y53" i="37"/>
  <c r="Y55" i="37"/>
  <c r="Y57" i="37"/>
  <c r="U75" i="37"/>
  <c r="Y66" i="37"/>
  <c r="Y69" i="37"/>
  <c r="W88" i="37"/>
  <c r="Y82" i="37"/>
  <c r="Y85" i="37"/>
  <c r="Y86" i="37"/>
  <c r="X251" i="43"/>
  <c r="X250" i="43"/>
  <c r="X249" i="43"/>
  <c r="X248" i="43"/>
  <c r="X246" i="43"/>
  <c r="X244" i="43"/>
  <c r="X242" i="43"/>
  <c r="X240" i="43"/>
  <c r="W253" i="43"/>
  <c r="W37" i="43" s="1"/>
  <c r="Y131" i="43"/>
  <c r="W223" i="43"/>
  <c r="Y108" i="43"/>
  <c r="Y109" i="43"/>
  <c r="Y110" i="43"/>
  <c r="W90" i="43"/>
  <c r="W12" i="43" s="1"/>
  <c r="U90" i="43"/>
  <c r="Y89" i="43"/>
  <c r="U82" i="43"/>
  <c r="U11" i="43" s="1"/>
  <c r="Y74" i="43"/>
  <c r="Y76" i="43"/>
  <c r="Y78" i="43"/>
  <c r="Y80" i="43"/>
  <c r="W68" i="43"/>
  <c r="W10" i="43" s="1"/>
  <c r="W180" i="43"/>
  <c r="W18" i="43" s="1"/>
  <c r="Y81" i="37"/>
  <c r="U124" i="43"/>
  <c r="Y117" i="43"/>
  <c r="Y49" i="43"/>
  <c r="S54" i="43"/>
  <c r="S9" i="43" s="1"/>
  <c r="U54" i="43"/>
  <c r="U9" i="43" s="1"/>
  <c r="W54" i="43"/>
  <c r="W9" i="43" s="1"/>
  <c r="Y46" i="43"/>
  <c r="Y48" i="43"/>
  <c r="Y52" i="43"/>
  <c r="U280" i="43"/>
  <c r="U31" i="43" s="1"/>
  <c r="V261" i="43"/>
  <c r="V259" i="43"/>
  <c r="V256" i="43"/>
  <c r="V255" i="43"/>
  <c r="V254" i="43"/>
  <c r="U262" i="43"/>
  <c r="U38" i="43" s="1"/>
  <c r="V251" i="43"/>
  <c r="Z250" i="43"/>
  <c r="V250" i="43"/>
  <c r="V247" i="43"/>
  <c r="Z246" i="43"/>
  <c r="V245" i="43"/>
  <c r="Y243" i="43"/>
  <c r="V242" i="43"/>
  <c r="V240" i="43"/>
  <c r="U253" i="43"/>
  <c r="U37" i="43" s="1"/>
  <c r="Y47" i="43"/>
  <c r="Y119" i="43"/>
  <c r="U171" i="43"/>
  <c r="U17" i="43" s="1"/>
  <c r="Y169" i="43"/>
  <c r="Y87" i="43"/>
  <c r="Y279" i="43"/>
  <c r="S280" i="43"/>
  <c r="S31" i="43" s="1"/>
  <c r="S162" i="43"/>
  <c r="S16" i="43" s="1"/>
  <c r="S144" i="43"/>
  <c r="S15" i="43" s="1"/>
  <c r="S102" i="43"/>
  <c r="S88" i="37"/>
  <c r="S214" i="43"/>
  <c r="S33" i="43" s="1"/>
  <c r="Y274" i="43"/>
  <c r="Z274" i="43" s="1"/>
  <c r="Y272" i="43"/>
  <c r="Y270" i="43"/>
  <c r="Y268" i="43"/>
  <c r="T261" i="43"/>
  <c r="T260" i="43"/>
  <c r="T259" i="43"/>
  <c r="T258" i="43"/>
  <c r="T256" i="43"/>
  <c r="T255" i="43"/>
  <c r="T254" i="43"/>
  <c r="Y251" i="43"/>
  <c r="T251" i="43"/>
  <c r="Z251" i="43"/>
  <c r="T250" i="43"/>
  <c r="Y250" i="43"/>
  <c r="Y248" i="43"/>
  <c r="T247" i="43"/>
  <c r="Z247" i="43"/>
  <c r="Y247" i="43"/>
  <c r="Y246" i="43"/>
  <c r="T245" i="43"/>
  <c r="Z245" i="43"/>
  <c r="Y245" i="43"/>
  <c r="T243" i="43"/>
  <c r="Z243" i="43"/>
  <c r="T249" i="43"/>
  <c r="Z249" i="43"/>
  <c r="Y249" i="43"/>
  <c r="T242" i="43"/>
  <c r="Z242" i="43"/>
  <c r="Y242" i="43"/>
  <c r="Y241" i="43"/>
  <c r="Y239" i="43"/>
  <c r="T239" i="43"/>
  <c r="Y240" i="43"/>
  <c r="S82" i="43"/>
  <c r="S11" i="43" s="1"/>
  <c r="Y142" i="43"/>
  <c r="T244" i="43"/>
  <c r="Z244" i="43"/>
  <c r="Y244" i="43"/>
  <c r="S253" i="43"/>
  <c r="S37" i="43" s="1"/>
  <c r="W275" i="43"/>
  <c r="X254" i="43"/>
  <c r="X255" i="43"/>
  <c r="Z255" i="43"/>
  <c r="X256" i="43"/>
  <c r="Z256" i="43"/>
  <c r="X257" i="43"/>
  <c r="Z257" i="43"/>
  <c r="X258" i="43"/>
  <c r="Z258" i="43"/>
  <c r="X259" i="43"/>
  <c r="Z259" i="43"/>
  <c r="X260" i="43"/>
  <c r="Z260" i="43"/>
  <c r="X261" i="43"/>
  <c r="Z261" i="43"/>
  <c r="Y254" i="43"/>
  <c r="Y255" i="43"/>
  <c r="Y256" i="43"/>
  <c r="Y257" i="43"/>
  <c r="Y258" i="43"/>
  <c r="Y259" i="43"/>
  <c r="Y260" i="43"/>
  <c r="Y261" i="43"/>
  <c r="W262" i="43"/>
  <c r="W38" i="43" s="1"/>
  <c r="Y80" i="37"/>
  <c r="Y63" i="37"/>
  <c r="Y46" i="37"/>
  <c r="Y267" i="43"/>
  <c r="S35" i="43"/>
  <c r="T235" i="43"/>
  <c r="T35" i="43" s="1"/>
  <c r="W35" i="43"/>
  <c r="X235" i="43"/>
  <c r="X35" i="43" s="1"/>
  <c r="Y234" i="43"/>
  <c r="Y227" i="43"/>
  <c r="Y218" i="43"/>
  <c r="Y207" i="43"/>
  <c r="S29" i="43"/>
  <c r="U29" i="43"/>
  <c r="Y202" i="43"/>
  <c r="Y196" i="43"/>
  <c r="Y184" i="43"/>
  <c r="Y175" i="43"/>
  <c r="Y166" i="43"/>
  <c r="Y156" i="43"/>
  <c r="Y152" i="43"/>
  <c r="Y148" i="43"/>
  <c r="Y139" i="43"/>
  <c r="Y128" i="43"/>
  <c r="Y116" i="43"/>
  <c r="Y106" i="43"/>
  <c r="Y94" i="43"/>
  <c r="Y86" i="43"/>
  <c r="Y73" i="43"/>
  <c r="Y58" i="43"/>
  <c r="Y45" i="43"/>
  <c r="Y124" i="43" l="1"/>
  <c r="Y14" i="43" s="1"/>
  <c r="Y223" i="43"/>
  <c r="Y20" i="43" s="1"/>
  <c r="Y135" i="43"/>
  <c r="S39" i="43"/>
  <c r="U39" i="43"/>
  <c r="U14" i="43"/>
  <c r="W20" i="43"/>
  <c r="Y171" i="43"/>
  <c r="Y17" i="43" s="1"/>
  <c r="S17" i="43"/>
  <c r="Y112" i="43"/>
  <c r="Y13" i="43" s="1"/>
  <c r="S13" i="43"/>
  <c r="Y68" i="43"/>
  <c r="Y10" i="43" s="1"/>
  <c r="Y162" i="43"/>
  <c r="Y16" i="43" s="1"/>
  <c r="Z252" i="43"/>
  <c r="Y82" i="43"/>
  <c r="Y11" i="43" s="1"/>
  <c r="Y253" i="43"/>
  <c r="Y37" i="43" s="1"/>
  <c r="Y102" i="43"/>
  <c r="Y23" i="43" s="1"/>
  <c r="S23" i="43"/>
  <c r="Y90" i="43"/>
  <c r="Y12" i="43" s="1"/>
  <c r="U12" i="43"/>
  <c r="Y230" i="43"/>
  <c r="Y21" i="43" s="1"/>
  <c r="W21" i="43"/>
  <c r="Y214" i="43"/>
  <c r="Y33" i="43" s="1"/>
  <c r="Y280" i="43"/>
  <c r="Y31" i="43" s="1"/>
  <c r="Y235" i="43"/>
  <c r="Y35" i="43" s="1"/>
  <c r="V235" i="43"/>
  <c r="V35" i="43" s="1"/>
  <c r="Y144" i="43"/>
  <c r="Y15" i="43" s="1"/>
  <c r="U33" i="43"/>
  <c r="Y88" i="37"/>
  <c r="Y198" i="43"/>
  <c r="Y27" i="43" s="1"/>
  <c r="S27" i="43"/>
  <c r="Y192" i="43"/>
  <c r="Y19" i="43" s="1"/>
  <c r="W19" i="43"/>
  <c r="Y180" i="43"/>
  <c r="Y18" i="43" s="1"/>
  <c r="S18" i="43"/>
  <c r="Y275" i="43"/>
  <c r="W29" i="43"/>
  <c r="Y54" i="43"/>
  <c r="Y9" i="43" s="1"/>
  <c r="U263" i="43"/>
  <c r="Z239" i="43"/>
  <c r="S263" i="43"/>
  <c r="W39" i="43"/>
  <c r="Y263" i="43"/>
  <c r="Z254" i="43"/>
  <c r="W263" i="43"/>
  <c r="Y75" i="37"/>
  <c r="Y58" i="37"/>
  <c r="Y29" i="43"/>
  <c r="Y25" i="43"/>
  <c r="Y39" i="43" l="1"/>
  <c r="B132" i="43" l="1"/>
  <c r="B131" i="43"/>
  <c r="O134" i="43"/>
  <c r="AF132" i="43" l="1"/>
  <c r="AD132" i="43"/>
  <c r="AB132" i="43"/>
  <c r="AH132" i="43"/>
  <c r="AD131" i="43"/>
  <c r="AB131" i="43"/>
  <c r="AF131" i="43"/>
  <c r="AH131" i="43"/>
  <c r="D132" i="43"/>
  <c r="Z132" i="43"/>
  <c r="R132" i="43"/>
  <c r="J132" i="43"/>
  <c r="F132" i="43"/>
  <c r="X132" i="43"/>
  <c r="P132" i="43"/>
  <c r="V132" i="43"/>
  <c r="N132" i="43"/>
  <c r="T132" i="43"/>
  <c r="H132" i="43"/>
  <c r="L132" i="43"/>
  <c r="V131" i="43"/>
  <c r="T131" i="43"/>
  <c r="X131" i="43"/>
  <c r="Z131" i="43"/>
  <c r="C68" i="7"/>
  <c r="B73" i="43" l="1"/>
  <c r="C73" i="43"/>
  <c r="E73" i="43"/>
  <c r="G73" i="43"/>
  <c r="K73" i="43"/>
  <c r="L73" i="43" s="1"/>
  <c r="M73" i="43"/>
  <c r="O73" i="43"/>
  <c r="B74" i="43"/>
  <c r="C74" i="43"/>
  <c r="E74" i="43"/>
  <c r="G74" i="43"/>
  <c r="K74" i="43"/>
  <c r="M74" i="43"/>
  <c r="O74" i="43"/>
  <c r="B75" i="43"/>
  <c r="C75" i="43"/>
  <c r="E75" i="43"/>
  <c r="G75" i="43"/>
  <c r="K75" i="43"/>
  <c r="M75" i="43"/>
  <c r="O75" i="43"/>
  <c r="P75" i="43" l="1"/>
  <c r="F75" i="43"/>
  <c r="L75" i="43"/>
  <c r="L74" i="43"/>
  <c r="P74" i="43"/>
  <c r="F74" i="43"/>
  <c r="AH75" i="43"/>
  <c r="AD75" i="43"/>
  <c r="AB75" i="43"/>
  <c r="AF75" i="43"/>
  <c r="AB73" i="43"/>
  <c r="AF73" i="43"/>
  <c r="AD73" i="43"/>
  <c r="AH73" i="43"/>
  <c r="AH74" i="43"/>
  <c r="AD74" i="43"/>
  <c r="AF74" i="43"/>
  <c r="AB74" i="43"/>
  <c r="Q75" i="43"/>
  <c r="R75" i="43" s="1"/>
  <c r="N75" i="43"/>
  <c r="H75" i="43"/>
  <c r="N73" i="43"/>
  <c r="H73" i="43"/>
  <c r="D73" i="43"/>
  <c r="X74" i="43"/>
  <c r="V74" i="43"/>
  <c r="T74" i="43"/>
  <c r="Z74" i="43"/>
  <c r="X75" i="43"/>
  <c r="V75" i="43"/>
  <c r="Z75" i="43"/>
  <c r="T75" i="43"/>
  <c r="V73" i="43"/>
  <c r="T73" i="43"/>
  <c r="X73" i="43"/>
  <c r="Z73" i="43"/>
  <c r="N74" i="43"/>
  <c r="H74" i="43"/>
  <c r="Q73" i="43"/>
  <c r="R73" i="43" s="1"/>
  <c r="D75" i="43"/>
  <c r="Q74" i="43"/>
  <c r="R74" i="43" s="1"/>
  <c r="I75" i="43"/>
  <c r="J75" i="43" s="1"/>
  <c r="D74" i="43"/>
  <c r="P73" i="43"/>
  <c r="F73" i="43"/>
  <c r="I73" i="43"/>
  <c r="J73" i="43" s="1"/>
  <c r="I74" i="43"/>
  <c r="J74" i="43" s="1"/>
  <c r="Q79" i="37" l="1"/>
  <c r="R62" i="37"/>
  <c r="Q62" i="37"/>
  <c r="R45" i="37"/>
  <c r="Q45" i="37"/>
  <c r="C279" i="43"/>
  <c r="C45" i="37"/>
  <c r="D45" i="37"/>
  <c r="E45" i="37"/>
  <c r="F45" i="37"/>
  <c r="G45" i="37"/>
  <c r="H45" i="37"/>
  <c r="I45" i="37"/>
  <c r="J45" i="37"/>
  <c r="K45" i="37"/>
  <c r="L45" i="37"/>
  <c r="M45" i="37"/>
  <c r="N45" i="37"/>
  <c r="O45" i="37"/>
  <c r="P45" i="37"/>
  <c r="C62" i="37"/>
  <c r="D62" i="37"/>
  <c r="E62" i="37"/>
  <c r="F62" i="37"/>
  <c r="G62" i="37"/>
  <c r="H62" i="37"/>
  <c r="I62" i="37"/>
  <c r="J62" i="37"/>
  <c r="K62" i="37"/>
  <c r="L62" i="37"/>
  <c r="M62" i="37"/>
  <c r="N62" i="37"/>
  <c r="O62" i="37"/>
  <c r="P62" i="37"/>
  <c r="C79" i="37"/>
  <c r="D79" i="37"/>
  <c r="E79" i="37"/>
  <c r="F79" i="37"/>
  <c r="G79" i="37"/>
  <c r="H79" i="37"/>
  <c r="I79" i="37"/>
  <c r="K79" i="37"/>
  <c r="L79" i="37"/>
  <c r="M79" i="37"/>
  <c r="N79" i="37"/>
  <c r="O79" i="37"/>
  <c r="P79" i="37"/>
  <c r="O274" i="43" l="1"/>
  <c r="P274" i="43" s="1"/>
  <c r="M274" i="43"/>
  <c r="N274" i="43" s="1"/>
  <c r="K274" i="43"/>
  <c r="L274" i="43" s="1"/>
  <c r="G274" i="43"/>
  <c r="H274" i="43" s="1"/>
  <c r="E274" i="43"/>
  <c r="F274" i="43" s="1"/>
  <c r="C274" i="43"/>
  <c r="D274" i="43" s="1"/>
  <c r="A9" i="43"/>
  <c r="A10" i="43"/>
  <c r="A11" i="43"/>
  <c r="A12" i="43"/>
  <c r="A13" i="43"/>
  <c r="A14" i="43"/>
  <c r="A15" i="43"/>
  <c r="A16" i="43"/>
  <c r="A17" i="43"/>
  <c r="A18" i="43"/>
  <c r="A19" i="43"/>
  <c r="A20" i="43"/>
  <c r="A21" i="43"/>
  <c r="A23" i="43"/>
  <c r="A25" i="43"/>
  <c r="A27" i="43"/>
  <c r="A29" i="43"/>
  <c r="A33" i="43"/>
  <c r="A35" i="43"/>
  <c r="A239" i="43"/>
  <c r="A240" i="43"/>
  <c r="A241" i="43"/>
  <c r="A242" i="43"/>
  <c r="A243" i="43"/>
  <c r="A244" i="43"/>
  <c r="A245" i="43"/>
  <c r="A246" i="43"/>
  <c r="A247" i="43"/>
  <c r="A248" i="43"/>
  <c r="A249" i="43"/>
  <c r="A250" i="43"/>
  <c r="A251" i="43"/>
  <c r="A252" i="43"/>
  <c r="A253" i="43"/>
  <c r="A254" i="43"/>
  <c r="A255" i="43"/>
  <c r="A256" i="43"/>
  <c r="A257" i="43"/>
  <c r="A258" i="43"/>
  <c r="A259" i="43"/>
  <c r="A260" i="43"/>
  <c r="A261" i="43"/>
  <c r="A262" i="43"/>
  <c r="A263" i="43"/>
  <c r="A279" i="43"/>
  <c r="A280" i="43"/>
  <c r="Q274" i="43" l="1"/>
  <c r="R274" i="43" s="1"/>
  <c r="I274" i="43"/>
  <c r="J274" i="43" s="1"/>
  <c r="H17" i="21" l="1"/>
  <c r="H468" i="33" s="1"/>
  <c r="G17" i="21"/>
  <c r="G468" i="33" s="1"/>
  <c r="F17" i="21"/>
  <c r="F468" i="33" s="1"/>
  <c r="A277" i="43" l="1"/>
  <c r="B279" i="43"/>
  <c r="E279" i="43"/>
  <c r="G279" i="43"/>
  <c r="K279" i="43"/>
  <c r="M279" i="43"/>
  <c r="O279" i="43"/>
  <c r="M280" i="43"/>
  <c r="M31" i="43" s="1"/>
  <c r="C10" i="44"/>
  <c r="B10" i="44"/>
  <c r="R279" i="43"/>
  <c r="P279" i="43"/>
  <c r="N279" i="43"/>
  <c r="L279" i="43"/>
  <c r="J279" i="43"/>
  <c r="H279" i="43"/>
  <c r="F279" i="43"/>
  <c r="D279" i="43"/>
  <c r="B239" i="43"/>
  <c r="C239" i="43"/>
  <c r="E239" i="43"/>
  <c r="G239" i="43"/>
  <c r="K239" i="43"/>
  <c r="M239" i="43"/>
  <c r="O239" i="43"/>
  <c r="B240" i="43"/>
  <c r="C240" i="43"/>
  <c r="E240" i="43"/>
  <c r="G240" i="43"/>
  <c r="K240" i="43"/>
  <c r="M240" i="43"/>
  <c r="O240" i="43"/>
  <c r="B241" i="43"/>
  <c r="C241" i="43"/>
  <c r="E241" i="43"/>
  <c r="G241" i="43"/>
  <c r="K241" i="43"/>
  <c r="M241" i="43"/>
  <c r="O241" i="43"/>
  <c r="B242" i="43"/>
  <c r="C242" i="43"/>
  <c r="E242" i="43"/>
  <c r="G242" i="43"/>
  <c r="K242" i="43"/>
  <c r="M242" i="43"/>
  <c r="O242" i="43"/>
  <c r="B243" i="43"/>
  <c r="C243" i="43"/>
  <c r="E243" i="43"/>
  <c r="G243" i="43"/>
  <c r="K243" i="43"/>
  <c r="M243" i="43"/>
  <c r="O243" i="43"/>
  <c r="B244" i="43"/>
  <c r="C244" i="43"/>
  <c r="E244" i="43"/>
  <c r="G244" i="43"/>
  <c r="K244" i="43"/>
  <c r="M244" i="43"/>
  <c r="O244" i="43"/>
  <c r="B245" i="43"/>
  <c r="C245" i="43"/>
  <c r="E245" i="43"/>
  <c r="G245" i="43"/>
  <c r="K245" i="43"/>
  <c r="M245" i="43"/>
  <c r="O245" i="43"/>
  <c r="B246" i="43"/>
  <c r="C246" i="43"/>
  <c r="E246" i="43"/>
  <c r="G246" i="43"/>
  <c r="K246" i="43"/>
  <c r="M246" i="43"/>
  <c r="O246" i="43"/>
  <c r="B247" i="43"/>
  <c r="C247" i="43"/>
  <c r="E247" i="43"/>
  <c r="G247" i="43"/>
  <c r="K247" i="43"/>
  <c r="M247" i="43"/>
  <c r="O247" i="43"/>
  <c r="B248" i="43"/>
  <c r="C248" i="43"/>
  <c r="E248" i="43"/>
  <c r="G248" i="43"/>
  <c r="K248" i="43"/>
  <c r="M248" i="43"/>
  <c r="O248" i="43"/>
  <c r="B249" i="43"/>
  <c r="C249" i="43"/>
  <c r="E249" i="43"/>
  <c r="G249" i="43"/>
  <c r="K249" i="43"/>
  <c r="M249" i="43"/>
  <c r="O249" i="43"/>
  <c r="B250" i="43"/>
  <c r="C250" i="43"/>
  <c r="E250" i="43"/>
  <c r="G250" i="43"/>
  <c r="K250" i="43"/>
  <c r="M250" i="43"/>
  <c r="O250" i="43"/>
  <c r="B251" i="43"/>
  <c r="C251" i="43"/>
  <c r="E251" i="43"/>
  <c r="G251" i="43"/>
  <c r="K251" i="43"/>
  <c r="M251" i="43"/>
  <c r="O251" i="43"/>
  <c r="B252" i="43"/>
  <c r="C252" i="43"/>
  <c r="E252" i="43"/>
  <c r="G252" i="43"/>
  <c r="K252" i="43"/>
  <c r="M252" i="43"/>
  <c r="O252" i="43"/>
  <c r="B254" i="43"/>
  <c r="C254" i="43"/>
  <c r="E254" i="43"/>
  <c r="G254" i="43"/>
  <c r="K254" i="43"/>
  <c r="M254" i="43"/>
  <c r="O254" i="43"/>
  <c r="B255" i="43"/>
  <c r="C255" i="43"/>
  <c r="E255" i="43"/>
  <c r="G255" i="43"/>
  <c r="K255" i="43"/>
  <c r="M255" i="43"/>
  <c r="O255" i="43"/>
  <c r="B256" i="43"/>
  <c r="C256" i="43"/>
  <c r="E256" i="43"/>
  <c r="G256" i="43"/>
  <c r="K256" i="43"/>
  <c r="M256" i="43"/>
  <c r="O256" i="43"/>
  <c r="B257" i="43"/>
  <c r="C257" i="43"/>
  <c r="E257" i="43"/>
  <c r="G257" i="43"/>
  <c r="K257" i="43"/>
  <c r="M257" i="43"/>
  <c r="O257" i="43"/>
  <c r="B258" i="43"/>
  <c r="C258" i="43"/>
  <c r="E258" i="43"/>
  <c r="G258" i="43"/>
  <c r="K258" i="43"/>
  <c r="M258" i="43"/>
  <c r="O258" i="43"/>
  <c r="B259" i="43"/>
  <c r="C259" i="43"/>
  <c r="E259" i="43"/>
  <c r="G259" i="43"/>
  <c r="K259" i="43"/>
  <c r="M259" i="43"/>
  <c r="O259" i="43"/>
  <c r="B260" i="43"/>
  <c r="C260" i="43"/>
  <c r="E260" i="43"/>
  <c r="G260" i="43"/>
  <c r="K260" i="43"/>
  <c r="M260" i="43"/>
  <c r="O260" i="43"/>
  <c r="B261" i="43"/>
  <c r="C261" i="43"/>
  <c r="E261" i="43"/>
  <c r="G261" i="43"/>
  <c r="K261" i="43"/>
  <c r="M261" i="43"/>
  <c r="O261" i="43"/>
  <c r="O262" i="43"/>
  <c r="O38" i="43" s="1"/>
  <c r="E262" i="43"/>
  <c r="E38" i="43" s="1"/>
  <c r="E253" i="43"/>
  <c r="E37" i="43" s="1"/>
  <c r="Q244" i="43"/>
  <c r="Q242" i="43"/>
  <c r="D257" i="43"/>
  <c r="F257" i="43"/>
  <c r="H257" i="43"/>
  <c r="J257" i="43"/>
  <c r="L257" i="43"/>
  <c r="N257" i="43"/>
  <c r="P257" i="43"/>
  <c r="L251" i="43"/>
  <c r="R251" i="43"/>
  <c r="F254" i="43"/>
  <c r="F255" i="43"/>
  <c r="F256" i="43"/>
  <c r="O131" i="43"/>
  <c r="O130" i="43"/>
  <c r="O129" i="43"/>
  <c r="O128" i="43"/>
  <c r="M134" i="43"/>
  <c r="M131" i="43"/>
  <c r="M130" i="43"/>
  <c r="M129" i="43"/>
  <c r="M128" i="43"/>
  <c r="K134" i="43"/>
  <c r="K131" i="43"/>
  <c r="K130" i="43"/>
  <c r="K129" i="43"/>
  <c r="K128" i="43"/>
  <c r="G134" i="43"/>
  <c r="G131" i="43"/>
  <c r="G130" i="43"/>
  <c r="G129" i="43"/>
  <c r="G128" i="43"/>
  <c r="E134" i="43"/>
  <c r="E131" i="43"/>
  <c r="E130" i="43"/>
  <c r="E129" i="43"/>
  <c r="E128" i="43"/>
  <c r="C134" i="43"/>
  <c r="B134" i="43"/>
  <c r="C131" i="43"/>
  <c r="C130" i="43"/>
  <c r="B130" i="43"/>
  <c r="C129" i="43"/>
  <c r="B129" i="43"/>
  <c r="C128" i="43"/>
  <c r="B128" i="43"/>
  <c r="B122" i="43"/>
  <c r="C122" i="43"/>
  <c r="E122" i="43"/>
  <c r="G122" i="43"/>
  <c r="K122" i="43"/>
  <c r="M122" i="43"/>
  <c r="O122" i="43"/>
  <c r="B123" i="43"/>
  <c r="C123" i="43"/>
  <c r="E123" i="43"/>
  <c r="G123" i="43"/>
  <c r="K123" i="43"/>
  <c r="M123" i="43"/>
  <c r="O123" i="43"/>
  <c r="L123" i="43" l="1"/>
  <c r="F123" i="43"/>
  <c r="P123" i="43"/>
  <c r="F122" i="43"/>
  <c r="AB122" i="43"/>
  <c r="AF122" i="43"/>
  <c r="AD122" i="43"/>
  <c r="AH122" i="43"/>
  <c r="AF134" i="43"/>
  <c r="AD134" i="43"/>
  <c r="AB134" i="43"/>
  <c r="AH134" i="43"/>
  <c r="AD123" i="43"/>
  <c r="AB123" i="43"/>
  <c r="AF123" i="43"/>
  <c r="AH123" i="43"/>
  <c r="AF128" i="43"/>
  <c r="AD128" i="43"/>
  <c r="AB128" i="43"/>
  <c r="AH128" i="43"/>
  <c r="AF129" i="43"/>
  <c r="AD129" i="43"/>
  <c r="AB129" i="43"/>
  <c r="AH129" i="43"/>
  <c r="AB130" i="43"/>
  <c r="AF130" i="43"/>
  <c r="AD130" i="43"/>
  <c r="AH130" i="43"/>
  <c r="AD280" i="43"/>
  <c r="AD31" i="43" s="1"/>
  <c r="AF280" i="43"/>
  <c r="AF31" i="43" s="1"/>
  <c r="AB280" i="43"/>
  <c r="AB31" i="43" s="1"/>
  <c r="AH280" i="43"/>
  <c r="AH31" i="43" s="1"/>
  <c r="B280" i="43"/>
  <c r="B31" i="43" s="1"/>
  <c r="X280" i="43"/>
  <c r="X31" i="43" s="1"/>
  <c r="V280" i="43"/>
  <c r="V31" i="43" s="1"/>
  <c r="T280" i="43"/>
  <c r="T31" i="43" s="1"/>
  <c r="Z280" i="43"/>
  <c r="Z31" i="43" s="1"/>
  <c r="T123" i="43"/>
  <c r="X123" i="43"/>
  <c r="V123" i="43"/>
  <c r="Z123" i="43"/>
  <c r="T128" i="43"/>
  <c r="X128" i="43"/>
  <c r="V128" i="43"/>
  <c r="Z128" i="43"/>
  <c r="T129" i="43"/>
  <c r="X129" i="43"/>
  <c r="V129" i="43"/>
  <c r="Z129" i="43"/>
  <c r="Z130" i="43"/>
  <c r="X130" i="43"/>
  <c r="T130" i="43"/>
  <c r="V130" i="43"/>
  <c r="X122" i="43"/>
  <c r="V122" i="43"/>
  <c r="T122" i="43"/>
  <c r="Z122" i="43"/>
  <c r="X134" i="43"/>
  <c r="V134" i="43"/>
  <c r="T134" i="43"/>
  <c r="Z134" i="43"/>
  <c r="O135" i="43"/>
  <c r="P128" i="43"/>
  <c r="N129" i="43"/>
  <c r="P130" i="43"/>
  <c r="N131" i="43"/>
  <c r="F134" i="43"/>
  <c r="I129" i="43"/>
  <c r="J129" i="43" s="1"/>
  <c r="D130" i="43"/>
  <c r="I131" i="43"/>
  <c r="J131" i="43" s="1"/>
  <c r="H128" i="43"/>
  <c r="N130" i="43"/>
  <c r="I130" i="43"/>
  <c r="J130" i="43" s="1"/>
  <c r="Q128" i="43"/>
  <c r="R128" i="43" s="1"/>
  <c r="P134" i="43"/>
  <c r="P129" i="43"/>
  <c r="D131" i="43"/>
  <c r="P131" i="43"/>
  <c r="B135" i="43"/>
  <c r="H129" i="43"/>
  <c r="H131" i="43"/>
  <c r="Q130" i="43"/>
  <c r="R130" i="43" s="1"/>
  <c r="Q134" i="43"/>
  <c r="R134" i="43" s="1"/>
  <c r="Q129" i="43"/>
  <c r="R129" i="43" s="1"/>
  <c r="Q131" i="43"/>
  <c r="R131" i="43" s="1"/>
  <c r="F280" i="43"/>
  <c r="F31" i="43" s="1"/>
  <c r="I122" i="43"/>
  <c r="J122" i="43" s="1"/>
  <c r="D128" i="43"/>
  <c r="N128" i="43"/>
  <c r="L129" i="43"/>
  <c r="H130" i="43"/>
  <c r="L130" i="43"/>
  <c r="L131" i="43"/>
  <c r="L134" i="43"/>
  <c r="D280" i="43"/>
  <c r="D31" i="43" s="1"/>
  <c r="H280" i="43"/>
  <c r="H31" i="43" s="1"/>
  <c r="F128" i="43"/>
  <c r="L128" i="43"/>
  <c r="F129" i="43"/>
  <c r="F130" i="43"/>
  <c r="F131" i="43"/>
  <c r="N134" i="43"/>
  <c r="D134" i="43"/>
  <c r="H134" i="43"/>
  <c r="D129" i="43"/>
  <c r="I134" i="43"/>
  <c r="J134" i="43" s="1"/>
  <c r="G262" i="43"/>
  <c r="G38" i="43" s="1"/>
  <c r="L261" i="43"/>
  <c r="H261" i="43"/>
  <c r="R280" i="43"/>
  <c r="R31" i="43" s="1"/>
  <c r="P280" i="43"/>
  <c r="P31" i="43" s="1"/>
  <c r="E280" i="43"/>
  <c r="E31" i="43" s="1"/>
  <c r="N123" i="43"/>
  <c r="H123" i="43"/>
  <c r="D123" i="43"/>
  <c r="P122" i="43"/>
  <c r="L122" i="43"/>
  <c r="H122" i="43"/>
  <c r="K262" i="43"/>
  <c r="K38" i="43" s="1"/>
  <c r="N259" i="43"/>
  <c r="L259" i="43"/>
  <c r="H259" i="43"/>
  <c r="L256" i="43"/>
  <c r="H256" i="43"/>
  <c r="L255" i="43"/>
  <c r="H255" i="43"/>
  <c r="L254" i="43"/>
  <c r="H254" i="43"/>
  <c r="G280" i="43"/>
  <c r="G31" i="43" s="1"/>
  <c r="F261" i="43"/>
  <c r="F259" i="43"/>
  <c r="J255" i="43"/>
  <c r="I261" i="43"/>
  <c r="J261" i="43"/>
  <c r="D261" i="43"/>
  <c r="I260" i="43"/>
  <c r="I259" i="43"/>
  <c r="J259" i="43"/>
  <c r="D259" i="43"/>
  <c r="I258" i="43"/>
  <c r="J256" i="43"/>
  <c r="D256" i="43"/>
  <c r="I256" i="43"/>
  <c r="D255" i="43"/>
  <c r="I255" i="43"/>
  <c r="J254" i="43"/>
  <c r="D254" i="43"/>
  <c r="I254" i="43"/>
  <c r="C262" i="43"/>
  <c r="C38" i="43" s="1"/>
  <c r="I257" i="43"/>
  <c r="C280" i="43"/>
  <c r="C31" i="43" s="1"/>
  <c r="I279" i="43"/>
  <c r="Q260" i="43"/>
  <c r="P255" i="43"/>
  <c r="Q258" i="43"/>
  <c r="R255" i="43"/>
  <c r="N255" i="43"/>
  <c r="Q255" i="43"/>
  <c r="G253" i="43"/>
  <c r="G37" i="43" s="1"/>
  <c r="C253" i="43"/>
  <c r="C37" i="43" s="1"/>
  <c r="I244" i="43"/>
  <c r="I242" i="43"/>
  <c r="I251" i="43"/>
  <c r="I241" i="43"/>
  <c r="Q259" i="43"/>
  <c r="R259" i="43"/>
  <c r="P259" i="43"/>
  <c r="P254" i="43"/>
  <c r="P261" i="43"/>
  <c r="P256" i="43"/>
  <c r="Q257" i="43"/>
  <c r="O280" i="43"/>
  <c r="O31" i="43" s="1"/>
  <c r="R260" i="43"/>
  <c r="P260" i="43"/>
  <c r="N260" i="43"/>
  <c r="L260" i="43"/>
  <c r="H260" i="43"/>
  <c r="F260" i="43"/>
  <c r="D260" i="43"/>
  <c r="R258" i="43"/>
  <c r="P258" i="43"/>
  <c r="N258" i="43"/>
  <c r="L258" i="43"/>
  <c r="J258" i="43"/>
  <c r="H258" i="43"/>
  <c r="F258" i="43"/>
  <c r="D258" i="43"/>
  <c r="B262" i="43"/>
  <c r="B38" i="43" s="1"/>
  <c r="P251" i="43"/>
  <c r="J251" i="43"/>
  <c r="H251" i="43"/>
  <c r="F251" i="43"/>
  <c r="D251" i="43"/>
  <c r="P244" i="43"/>
  <c r="J244" i="43"/>
  <c r="H244" i="43"/>
  <c r="F244" i="43"/>
  <c r="D244" i="43"/>
  <c r="P242" i="43"/>
  <c r="J242" i="43"/>
  <c r="H242" i="43"/>
  <c r="F242" i="43"/>
  <c r="D242" i="43"/>
  <c r="P241" i="43"/>
  <c r="J241" i="43"/>
  <c r="H241" i="43"/>
  <c r="F241" i="43"/>
  <c r="D241" i="43"/>
  <c r="R261" i="43"/>
  <c r="N261" i="43"/>
  <c r="Q261" i="43"/>
  <c r="R256" i="43"/>
  <c r="N256" i="43"/>
  <c r="Q256" i="43"/>
  <c r="R254" i="43"/>
  <c r="N254" i="43"/>
  <c r="M262" i="43"/>
  <c r="M38" i="43" s="1"/>
  <c r="Q254" i="43"/>
  <c r="M135" i="43"/>
  <c r="O253" i="43"/>
  <c r="O37" i="43" s="1"/>
  <c r="N251" i="43"/>
  <c r="N244" i="43"/>
  <c r="N242" i="43"/>
  <c r="N241" i="43"/>
  <c r="M253" i="43"/>
  <c r="M37" i="43" s="1"/>
  <c r="N280" i="43"/>
  <c r="N31" i="43" s="1"/>
  <c r="E135" i="43"/>
  <c r="K135" i="43"/>
  <c r="Q123" i="43"/>
  <c r="R123" i="43" s="1"/>
  <c r="Q251" i="43"/>
  <c r="B253" i="43"/>
  <c r="B37" i="43" s="1"/>
  <c r="L244" i="43"/>
  <c r="L242" i="43"/>
  <c r="R241" i="43"/>
  <c r="L241" i="43"/>
  <c r="Q241" i="43"/>
  <c r="K253" i="43"/>
  <c r="K37" i="43" s="1"/>
  <c r="K280" i="43"/>
  <c r="K31" i="43" s="1"/>
  <c r="Q279" i="43"/>
  <c r="L280" i="43"/>
  <c r="L31" i="43" s="1"/>
  <c r="D122" i="43"/>
  <c r="I128" i="43"/>
  <c r="J128" i="43" s="1"/>
  <c r="G135" i="43"/>
  <c r="C135" i="43"/>
  <c r="I123" i="43"/>
  <c r="J123" i="43" s="1"/>
  <c r="N122" i="43"/>
  <c r="Q122" i="43"/>
  <c r="R122" i="43" s="1"/>
  <c r="AH253" i="43" l="1"/>
  <c r="AH37" i="43" s="1"/>
  <c r="AD253" i="43"/>
  <c r="AD37" i="43" s="1"/>
  <c r="AH262" i="43"/>
  <c r="AH38" i="43" s="1"/>
  <c r="AF262" i="43"/>
  <c r="AF38" i="43" s="1"/>
  <c r="AF253" i="43"/>
  <c r="AF37" i="43" s="1"/>
  <c r="AB253" i="43"/>
  <c r="AB37" i="43" s="1"/>
  <c r="AD262" i="43"/>
  <c r="AD38" i="43" s="1"/>
  <c r="AB262" i="43"/>
  <c r="AB38" i="43" s="1"/>
  <c r="AD135" i="43"/>
  <c r="AB135" i="43"/>
  <c r="AF135" i="43"/>
  <c r="AH135" i="43"/>
  <c r="T262" i="43"/>
  <c r="T38" i="43" s="1"/>
  <c r="Z262" i="43"/>
  <c r="Z38" i="43" s="1"/>
  <c r="Z253" i="43"/>
  <c r="Z37" i="43" s="1"/>
  <c r="T253" i="43"/>
  <c r="T37" i="43" s="1"/>
  <c r="V135" i="43"/>
  <c r="T135" i="43"/>
  <c r="X135" i="43"/>
  <c r="Z135" i="43"/>
  <c r="X262" i="43"/>
  <c r="X38" i="43" s="1"/>
  <c r="V262" i="43"/>
  <c r="V38" i="43" s="1"/>
  <c r="X253" i="43"/>
  <c r="X37" i="43" s="1"/>
  <c r="V253" i="43"/>
  <c r="V37" i="43" s="1"/>
  <c r="P135" i="43"/>
  <c r="Q280" i="43"/>
  <c r="Q31" i="43" s="1"/>
  <c r="R242" i="43"/>
  <c r="J260" i="43"/>
  <c r="C263" i="43"/>
  <c r="H135" i="43"/>
  <c r="F135" i="43"/>
  <c r="N135" i="43"/>
  <c r="L135" i="43"/>
  <c r="P253" i="43"/>
  <c r="P37" i="43" s="1"/>
  <c r="Q135" i="43"/>
  <c r="R135" i="43" s="1"/>
  <c r="L253" i="43"/>
  <c r="L37" i="43" s="1"/>
  <c r="H253" i="43"/>
  <c r="H37" i="43" s="1"/>
  <c r="I262" i="43"/>
  <c r="I38" i="43" s="1"/>
  <c r="D253" i="43"/>
  <c r="D37" i="43" s="1"/>
  <c r="I280" i="43"/>
  <c r="I31" i="43" s="1"/>
  <c r="J280" i="43"/>
  <c r="J31" i="43" s="1"/>
  <c r="R257" i="43"/>
  <c r="F262" i="43"/>
  <c r="F38" i="43" s="1"/>
  <c r="L262" i="43"/>
  <c r="L38" i="43" s="1"/>
  <c r="P262" i="43"/>
  <c r="P38" i="43" s="1"/>
  <c r="D262" i="43"/>
  <c r="D38" i="43" s="1"/>
  <c r="H262" i="43"/>
  <c r="H38" i="43" s="1"/>
  <c r="Q262" i="43"/>
  <c r="Q38" i="43" s="1"/>
  <c r="N262" i="43"/>
  <c r="N38" i="43" s="1"/>
  <c r="E263" i="43"/>
  <c r="O263" i="43"/>
  <c r="G263" i="43"/>
  <c r="M263" i="43"/>
  <c r="F253" i="43"/>
  <c r="F37" i="43" s="1"/>
  <c r="B263" i="43"/>
  <c r="N253" i="43"/>
  <c r="N37" i="43" s="1"/>
  <c r="R244" i="43"/>
  <c r="K263" i="43"/>
  <c r="D135" i="43"/>
  <c r="I135" i="43"/>
  <c r="AF263" i="43" l="1"/>
  <c r="AB263" i="43"/>
  <c r="AH263" i="43"/>
  <c r="AD263" i="43"/>
  <c r="T263" i="43"/>
  <c r="X263" i="43"/>
  <c r="Z263" i="43"/>
  <c r="V263" i="43"/>
  <c r="J135" i="43"/>
  <c r="B26" i="40" l="1"/>
  <c r="Q25" i="40"/>
  <c r="Q7" i="40" s="1"/>
  <c r="O25" i="40"/>
  <c r="O7" i="40" s="1"/>
  <c r="M25" i="40"/>
  <c r="I25" i="40"/>
  <c r="I7" i="40" s="1"/>
  <c r="G25" i="40"/>
  <c r="G7" i="40" s="1"/>
  <c r="E25" i="40"/>
  <c r="C25" i="40"/>
  <c r="D25" i="40" s="1"/>
  <c r="Q10" i="38"/>
  <c r="O10" i="38"/>
  <c r="M10" i="38"/>
  <c r="I10" i="38"/>
  <c r="G10" i="38"/>
  <c r="E10" i="38"/>
  <c r="C10" i="38"/>
  <c r="D10" i="38" s="1"/>
  <c r="O10" i="36"/>
  <c r="M10" i="36"/>
  <c r="K10" i="36"/>
  <c r="G10" i="36"/>
  <c r="E10" i="36"/>
  <c r="C10" i="36"/>
  <c r="B10" i="36"/>
  <c r="L5" i="41"/>
  <c r="K5" i="41"/>
  <c r="L40" i="40"/>
  <c r="K40" i="40"/>
  <c r="L5" i="40"/>
  <c r="K5" i="40"/>
  <c r="L184" i="39"/>
  <c r="K184" i="39"/>
  <c r="L25" i="39"/>
  <c r="K25" i="39"/>
  <c r="L20" i="39"/>
  <c r="K20" i="39"/>
  <c r="L5" i="39"/>
  <c r="K5" i="39"/>
  <c r="L303" i="38"/>
  <c r="K303" i="38"/>
  <c r="L297" i="38"/>
  <c r="K297" i="38"/>
  <c r="L291" i="38"/>
  <c r="K291" i="38"/>
  <c r="L282" i="38"/>
  <c r="K282" i="38"/>
  <c r="L266" i="38"/>
  <c r="K266" i="38"/>
  <c r="L252" i="38"/>
  <c r="K252" i="38"/>
  <c r="L241" i="38"/>
  <c r="K241" i="38"/>
  <c r="L229" i="38"/>
  <c r="K229" i="38"/>
  <c r="L218" i="38"/>
  <c r="K218" i="38"/>
  <c r="L209" i="38"/>
  <c r="K209" i="38"/>
  <c r="L195" i="38"/>
  <c r="K195" i="38"/>
  <c r="L178" i="38"/>
  <c r="K178" i="38"/>
  <c r="L167" i="38"/>
  <c r="K167" i="38"/>
  <c r="L155" i="38"/>
  <c r="K155" i="38"/>
  <c r="L143" i="38"/>
  <c r="K143" i="38"/>
  <c r="L133" i="38"/>
  <c r="K133" i="38"/>
  <c r="L119" i="38"/>
  <c r="K119" i="38"/>
  <c r="L104" i="38"/>
  <c r="K104" i="38"/>
  <c r="L89" i="38"/>
  <c r="K89" i="38"/>
  <c r="L77" i="38"/>
  <c r="K77" i="38"/>
  <c r="L63" i="38"/>
  <c r="K63" i="38"/>
  <c r="L49" i="38"/>
  <c r="K49" i="38"/>
  <c r="L38" i="38"/>
  <c r="K38" i="38"/>
  <c r="L22" i="38"/>
  <c r="K22" i="38"/>
  <c r="J94" i="36"/>
  <c r="I94" i="36"/>
  <c r="J80" i="36"/>
  <c r="I80" i="36"/>
  <c r="J75" i="36"/>
  <c r="I75" i="36"/>
  <c r="J64" i="36"/>
  <c r="I64" i="36"/>
  <c r="J59" i="36"/>
  <c r="I59" i="36"/>
  <c r="J53" i="36"/>
  <c r="I53" i="36"/>
  <c r="I49" i="36"/>
  <c r="J49" i="36" s="1"/>
  <c r="I48" i="36"/>
  <c r="J48" i="36" s="1"/>
  <c r="I47" i="36"/>
  <c r="J47" i="36" s="1"/>
  <c r="J45" i="36"/>
  <c r="I45" i="36"/>
  <c r="J33" i="36"/>
  <c r="I33" i="36"/>
  <c r="J18" i="36"/>
  <c r="I18" i="36"/>
  <c r="J5" i="36"/>
  <c r="I5" i="36"/>
  <c r="S25" i="40" l="1"/>
  <c r="S10" i="38"/>
  <c r="T10" i="38" s="1"/>
  <c r="K25" i="40"/>
  <c r="K10" i="38"/>
  <c r="L10" i="38" s="1"/>
  <c r="C7" i="40"/>
  <c r="D7" i="40" s="1"/>
  <c r="P7" i="40" s="1"/>
  <c r="E7" i="40"/>
  <c r="M7" i="40"/>
  <c r="H25" i="40"/>
  <c r="T25" i="40"/>
  <c r="R25" i="40"/>
  <c r="L25" i="40"/>
  <c r="J25" i="40"/>
  <c r="P25" i="40"/>
  <c r="F25" i="40"/>
  <c r="N25" i="40"/>
  <c r="H10" i="38"/>
  <c r="R10" i="38"/>
  <c r="J10" i="38"/>
  <c r="P10" i="38"/>
  <c r="F10" i="38"/>
  <c r="N10" i="38"/>
  <c r="Q115" i="42"/>
  <c r="Q114" i="42"/>
  <c r="Q113" i="42"/>
  <c r="I115" i="42"/>
  <c r="I114" i="42"/>
  <c r="I113" i="42"/>
  <c r="I98" i="42"/>
  <c r="B45" i="43"/>
  <c r="C45" i="43"/>
  <c r="E45" i="43"/>
  <c r="G45" i="43"/>
  <c r="K45" i="43"/>
  <c r="M45" i="43"/>
  <c r="O45" i="43"/>
  <c r="B46" i="43"/>
  <c r="C46" i="43"/>
  <c r="E46" i="43"/>
  <c r="G46" i="43"/>
  <c r="K46" i="43"/>
  <c r="M46" i="43"/>
  <c r="O46" i="43"/>
  <c r="B47" i="43"/>
  <c r="C47" i="43"/>
  <c r="E47" i="43"/>
  <c r="G47" i="43"/>
  <c r="K47" i="43"/>
  <c r="M47" i="43"/>
  <c r="O47" i="43"/>
  <c r="B48" i="43"/>
  <c r="C48" i="43"/>
  <c r="E48" i="43"/>
  <c r="G48" i="43"/>
  <c r="K48" i="43"/>
  <c r="L48" i="43" s="1"/>
  <c r="M48" i="43"/>
  <c r="O48" i="43"/>
  <c r="P48" i="43" s="1"/>
  <c r="B49" i="43"/>
  <c r="C49" i="43"/>
  <c r="E49" i="43"/>
  <c r="G49" i="43"/>
  <c r="K49" i="43"/>
  <c r="M49" i="43"/>
  <c r="O49" i="43"/>
  <c r="B50" i="43"/>
  <c r="C50" i="43"/>
  <c r="E50" i="43"/>
  <c r="G50" i="43"/>
  <c r="K50" i="43"/>
  <c r="M50" i="43"/>
  <c r="O50" i="43"/>
  <c r="B51" i="43"/>
  <c r="C51" i="43"/>
  <c r="E51" i="43"/>
  <c r="G51" i="43"/>
  <c r="K51" i="43"/>
  <c r="M51" i="43"/>
  <c r="O51" i="43"/>
  <c r="B52" i="43"/>
  <c r="C52" i="43"/>
  <c r="E52" i="43"/>
  <c r="G52" i="43"/>
  <c r="K52" i="43"/>
  <c r="M52" i="43"/>
  <c r="O52" i="43"/>
  <c r="B53" i="43"/>
  <c r="C53" i="43"/>
  <c r="E53" i="43"/>
  <c r="G53" i="43"/>
  <c r="K53" i="43"/>
  <c r="L53" i="43" s="1"/>
  <c r="M53" i="43"/>
  <c r="O53" i="43"/>
  <c r="P53" i="43" s="1"/>
  <c r="B58" i="43"/>
  <c r="C58" i="43"/>
  <c r="E58" i="43"/>
  <c r="G58" i="43"/>
  <c r="K58" i="43"/>
  <c r="L58" i="43" s="1"/>
  <c r="M58" i="43"/>
  <c r="O58" i="43"/>
  <c r="B59" i="43"/>
  <c r="C59" i="43"/>
  <c r="E59" i="43"/>
  <c r="G59" i="43"/>
  <c r="K59" i="43"/>
  <c r="L59" i="43" s="1"/>
  <c r="M59" i="43"/>
  <c r="O59" i="43"/>
  <c r="B60" i="43"/>
  <c r="C60" i="43"/>
  <c r="E60" i="43"/>
  <c r="G60" i="43"/>
  <c r="K60" i="43"/>
  <c r="M60" i="43"/>
  <c r="O60" i="43"/>
  <c r="B61" i="43"/>
  <c r="C61" i="43"/>
  <c r="E61" i="43"/>
  <c r="G61" i="43"/>
  <c r="K61" i="43"/>
  <c r="L61" i="43" s="1"/>
  <c r="M61" i="43"/>
  <c r="O61" i="43"/>
  <c r="P61" i="43" s="1"/>
  <c r="B62" i="43"/>
  <c r="C62" i="43"/>
  <c r="E62" i="43"/>
  <c r="G62" i="43"/>
  <c r="K62" i="43"/>
  <c r="M62" i="43"/>
  <c r="O62" i="43"/>
  <c r="B63" i="43"/>
  <c r="C63" i="43"/>
  <c r="E63" i="43"/>
  <c r="G63" i="43"/>
  <c r="K63" i="43"/>
  <c r="M63" i="43"/>
  <c r="O63" i="43"/>
  <c r="B64" i="43"/>
  <c r="C64" i="43"/>
  <c r="E64" i="43"/>
  <c r="G64" i="43"/>
  <c r="K64" i="43"/>
  <c r="M64" i="43"/>
  <c r="O64" i="43"/>
  <c r="B65" i="43"/>
  <c r="C65" i="43"/>
  <c r="E65" i="43"/>
  <c r="G65" i="43"/>
  <c r="K65" i="43"/>
  <c r="M65" i="43"/>
  <c r="O65" i="43"/>
  <c r="B66" i="43"/>
  <c r="C66" i="43"/>
  <c r="E66" i="43"/>
  <c r="G66" i="43"/>
  <c r="K66" i="43"/>
  <c r="M66" i="43"/>
  <c r="O66" i="43"/>
  <c r="B67" i="43"/>
  <c r="C67" i="43"/>
  <c r="E67" i="43"/>
  <c r="G67" i="43"/>
  <c r="K67" i="43"/>
  <c r="M67" i="43"/>
  <c r="O67" i="43"/>
  <c r="B76" i="43"/>
  <c r="C76" i="43"/>
  <c r="E76" i="43"/>
  <c r="G76" i="43"/>
  <c r="K76" i="43"/>
  <c r="L76" i="43" s="1"/>
  <c r="M76" i="43"/>
  <c r="O76" i="43"/>
  <c r="B77" i="43"/>
  <c r="C77" i="43"/>
  <c r="E77" i="43"/>
  <c r="G77" i="43"/>
  <c r="K77" i="43"/>
  <c r="M77" i="43"/>
  <c r="O77" i="43"/>
  <c r="B78" i="43"/>
  <c r="C78" i="43"/>
  <c r="E78" i="43"/>
  <c r="G78" i="43"/>
  <c r="K78" i="43"/>
  <c r="M78" i="43"/>
  <c r="O78" i="43"/>
  <c r="B79" i="43"/>
  <c r="C79" i="43"/>
  <c r="E79" i="43"/>
  <c r="G79" i="43"/>
  <c r="K79" i="43"/>
  <c r="M79" i="43"/>
  <c r="O79" i="43"/>
  <c r="B80" i="43"/>
  <c r="C80" i="43"/>
  <c r="E80" i="43"/>
  <c r="G80" i="43"/>
  <c r="K80" i="43"/>
  <c r="M80" i="43"/>
  <c r="O80" i="43"/>
  <c r="B81" i="43"/>
  <c r="C81" i="43"/>
  <c r="E81" i="43"/>
  <c r="G81" i="43"/>
  <c r="K81" i="43"/>
  <c r="L81" i="43" s="1"/>
  <c r="M81" i="43"/>
  <c r="O81" i="43"/>
  <c r="P81" i="43" s="1"/>
  <c r="B86" i="43"/>
  <c r="C86" i="43"/>
  <c r="E86" i="43"/>
  <c r="G86" i="43"/>
  <c r="K86" i="43"/>
  <c r="M86" i="43"/>
  <c r="O86" i="43"/>
  <c r="B87" i="43"/>
  <c r="C87" i="43"/>
  <c r="E87" i="43"/>
  <c r="G87" i="43"/>
  <c r="K87" i="43"/>
  <c r="M87" i="43"/>
  <c r="O87" i="43"/>
  <c r="B88" i="43"/>
  <c r="C88" i="43"/>
  <c r="E88" i="43"/>
  <c r="G88" i="43"/>
  <c r="K88" i="43"/>
  <c r="M88" i="43"/>
  <c r="O88" i="43"/>
  <c r="B89" i="43"/>
  <c r="C89" i="43"/>
  <c r="E89" i="43"/>
  <c r="G89" i="43"/>
  <c r="K89" i="43"/>
  <c r="M89" i="43"/>
  <c r="O89" i="43"/>
  <c r="B94" i="43"/>
  <c r="C94" i="43"/>
  <c r="E94" i="43"/>
  <c r="G94" i="43"/>
  <c r="K94" i="43"/>
  <c r="L94" i="43" s="1"/>
  <c r="M94" i="43"/>
  <c r="O94" i="43"/>
  <c r="B95" i="43"/>
  <c r="C95" i="43"/>
  <c r="E95" i="43"/>
  <c r="G95" i="43"/>
  <c r="K95" i="43"/>
  <c r="M95" i="43"/>
  <c r="O95" i="43"/>
  <c r="B96" i="43"/>
  <c r="C96" i="43"/>
  <c r="E96" i="43"/>
  <c r="G96" i="43"/>
  <c r="K96" i="43"/>
  <c r="L96" i="43" s="1"/>
  <c r="M96" i="43"/>
  <c r="O96" i="43"/>
  <c r="B97" i="43"/>
  <c r="C97" i="43"/>
  <c r="E97" i="43"/>
  <c r="G97" i="43"/>
  <c r="K97" i="43"/>
  <c r="M97" i="43"/>
  <c r="O97" i="43"/>
  <c r="B98" i="43"/>
  <c r="C98" i="43"/>
  <c r="E98" i="43"/>
  <c r="G98" i="43"/>
  <c r="K98" i="43"/>
  <c r="L98" i="43" s="1"/>
  <c r="M98" i="43"/>
  <c r="O98" i="43"/>
  <c r="B99" i="43"/>
  <c r="C99" i="43"/>
  <c r="E99" i="43"/>
  <c r="G99" i="43"/>
  <c r="K99" i="43"/>
  <c r="L99" i="43" s="1"/>
  <c r="M99" i="43"/>
  <c r="O99" i="43"/>
  <c r="B100" i="43"/>
  <c r="C100" i="43"/>
  <c r="E100" i="43"/>
  <c r="G100" i="43"/>
  <c r="K100" i="43"/>
  <c r="M100" i="43"/>
  <c r="O100" i="43"/>
  <c r="B101" i="43"/>
  <c r="C101" i="43"/>
  <c r="E101" i="43"/>
  <c r="G101" i="43"/>
  <c r="K101" i="43"/>
  <c r="L101" i="43" s="1"/>
  <c r="M101" i="43"/>
  <c r="O101" i="43"/>
  <c r="P101" i="43" s="1"/>
  <c r="B106" i="43"/>
  <c r="C106" i="43"/>
  <c r="E106" i="43"/>
  <c r="G106" i="43"/>
  <c r="K106" i="43"/>
  <c r="M106" i="43"/>
  <c r="O106" i="43"/>
  <c r="B107" i="43"/>
  <c r="C107" i="43"/>
  <c r="E107" i="43"/>
  <c r="G107" i="43"/>
  <c r="K107" i="43"/>
  <c r="L107" i="43" s="1"/>
  <c r="M107" i="43"/>
  <c r="O107" i="43"/>
  <c r="B108" i="43"/>
  <c r="C108" i="43"/>
  <c r="E108" i="43"/>
  <c r="G108" i="43"/>
  <c r="K108" i="43"/>
  <c r="M108" i="43"/>
  <c r="O108" i="43"/>
  <c r="B109" i="43"/>
  <c r="C109" i="43"/>
  <c r="E109" i="43"/>
  <c r="G109" i="43"/>
  <c r="K109" i="43"/>
  <c r="M109" i="43"/>
  <c r="O109" i="43"/>
  <c r="B110" i="43"/>
  <c r="C110" i="43"/>
  <c r="E110" i="43"/>
  <c r="G110" i="43"/>
  <c r="K110" i="43"/>
  <c r="L110" i="43" s="1"/>
  <c r="M110" i="43"/>
  <c r="O110" i="43"/>
  <c r="B111" i="43"/>
  <c r="C111" i="43"/>
  <c r="E111" i="43"/>
  <c r="G111" i="43"/>
  <c r="K111" i="43"/>
  <c r="M111" i="43"/>
  <c r="O111" i="43"/>
  <c r="B116" i="43"/>
  <c r="C116" i="43"/>
  <c r="E116" i="43"/>
  <c r="G116" i="43"/>
  <c r="K116" i="43"/>
  <c r="M116" i="43"/>
  <c r="O116" i="43"/>
  <c r="B117" i="43"/>
  <c r="C117" i="43"/>
  <c r="E117" i="43"/>
  <c r="G117" i="43"/>
  <c r="K117" i="43"/>
  <c r="M117" i="43"/>
  <c r="O117" i="43"/>
  <c r="B118" i="43"/>
  <c r="C118" i="43"/>
  <c r="E118" i="43"/>
  <c r="G118" i="43"/>
  <c r="K118" i="43"/>
  <c r="L118" i="43" s="1"/>
  <c r="M118" i="43"/>
  <c r="O118" i="43"/>
  <c r="B119" i="43"/>
  <c r="C119" i="43"/>
  <c r="E119" i="43"/>
  <c r="G119" i="43"/>
  <c r="K119" i="43"/>
  <c r="M119" i="43"/>
  <c r="O119" i="43"/>
  <c r="B120" i="43"/>
  <c r="C120" i="43"/>
  <c r="E120" i="43"/>
  <c r="G120" i="43"/>
  <c r="K120" i="43"/>
  <c r="M120" i="43"/>
  <c r="O120" i="43"/>
  <c r="B121" i="43"/>
  <c r="C121" i="43"/>
  <c r="E121" i="43"/>
  <c r="G121" i="43"/>
  <c r="K121" i="43"/>
  <c r="M121" i="43"/>
  <c r="O121" i="43"/>
  <c r="B139" i="43"/>
  <c r="C139" i="43"/>
  <c r="E139" i="43"/>
  <c r="G139" i="43"/>
  <c r="K139" i="43"/>
  <c r="M139" i="43"/>
  <c r="O139" i="43"/>
  <c r="B140" i="43"/>
  <c r="C140" i="43"/>
  <c r="E140" i="43"/>
  <c r="G140" i="43"/>
  <c r="K140" i="43"/>
  <c r="L140" i="43" s="1"/>
  <c r="M140" i="43"/>
  <c r="O140" i="43"/>
  <c r="B141" i="43"/>
  <c r="C141" i="43"/>
  <c r="E141" i="43"/>
  <c r="G141" i="43"/>
  <c r="K141" i="43"/>
  <c r="M141" i="43"/>
  <c r="O141" i="43"/>
  <c r="P141" i="43" s="1"/>
  <c r="B142" i="43"/>
  <c r="C142" i="43"/>
  <c r="E142" i="43"/>
  <c r="G142" i="43"/>
  <c r="K142" i="43"/>
  <c r="M142" i="43"/>
  <c r="O142" i="43"/>
  <c r="B143" i="43"/>
  <c r="C143" i="43"/>
  <c r="E143" i="43"/>
  <c r="G143" i="43"/>
  <c r="K143" i="43"/>
  <c r="M143" i="43"/>
  <c r="O143" i="43"/>
  <c r="B148" i="43"/>
  <c r="C148" i="43"/>
  <c r="E148" i="43"/>
  <c r="G148" i="43"/>
  <c r="G152" i="43" s="1"/>
  <c r="K148" i="43"/>
  <c r="M148" i="43"/>
  <c r="M152" i="43" s="1"/>
  <c r="O148" i="43"/>
  <c r="B156" i="43"/>
  <c r="C156" i="43"/>
  <c r="E156" i="43"/>
  <c r="G156" i="43"/>
  <c r="K156" i="43"/>
  <c r="L156" i="43" s="1"/>
  <c r="M156" i="43"/>
  <c r="O156" i="43"/>
  <c r="B157" i="43"/>
  <c r="C157" i="43"/>
  <c r="E157" i="43"/>
  <c r="F157" i="43" s="1"/>
  <c r="G157" i="43"/>
  <c r="K157" i="43"/>
  <c r="L157" i="43" s="1"/>
  <c r="M157" i="43"/>
  <c r="O157" i="43"/>
  <c r="P157" i="43" s="1"/>
  <c r="B158" i="43"/>
  <c r="C158" i="43"/>
  <c r="E158" i="43"/>
  <c r="G158" i="43"/>
  <c r="K158" i="43"/>
  <c r="M158" i="43"/>
  <c r="O158" i="43"/>
  <c r="B159" i="43"/>
  <c r="C159" i="43"/>
  <c r="E159" i="43"/>
  <c r="G159" i="43"/>
  <c r="K159" i="43"/>
  <c r="L159" i="43" s="1"/>
  <c r="M159" i="43"/>
  <c r="O159" i="43"/>
  <c r="B160" i="43"/>
  <c r="C160" i="43"/>
  <c r="E160" i="43"/>
  <c r="G160" i="43"/>
  <c r="K160" i="43"/>
  <c r="M160" i="43"/>
  <c r="O160" i="43"/>
  <c r="B161" i="43"/>
  <c r="C161" i="43"/>
  <c r="E161" i="43"/>
  <c r="G161" i="43"/>
  <c r="K161" i="43"/>
  <c r="L161" i="43" s="1"/>
  <c r="M161" i="43"/>
  <c r="O161" i="43"/>
  <c r="P161" i="43" s="1"/>
  <c r="B166" i="43"/>
  <c r="C166" i="43"/>
  <c r="E166" i="43"/>
  <c r="G166" i="43"/>
  <c r="K166" i="43"/>
  <c r="L166" i="43" s="1"/>
  <c r="M166" i="43"/>
  <c r="O166" i="43"/>
  <c r="P166" i="43" s="1"/>
  <c r="B167" i="43"/>
  <c r="C167" i="43"/>
  <c r="E167" i="43"/>
  <c r="G167" i="43"/>
  <c r="K167" i="43"/>
  <c r="M167" i="43"/>
  <c r="O167" i="43"/>
  <c r="B168" i="43"/>
  <c r="C168" i="43"/>
  <c r="E168" i="43"/>
  <c r="G168" i="43"/>
  <c r="K168" i="43"/>
  <c r="L168" i="43" s="1"/>
  <c r="M168" i="43"/>
  <c r="O168" i="43"/>
  <c r="B169" i="43"/>
  <c r="C169" i="43"/>
  <c r="E169" i="43"/>
  <c r="G169" i="43"/>
  <c r="K169" i="43"/>
  <c r="M169" i="43"/>
  <c r="O169" i="43"/>
  <c r="B170" i="43"/>
  <c r="C170" i="43"/>
  <c r="E170" i="43"/>
  <c r="G170" i="43"/>
  <c r="K170" i="43"/>
  <c r="M170" i="43"/>
  <c r="O170" i="43"/>
  <c r="B175" i="43"/>
  <c r="C175" i="43"/>
  <c r="E175" i="43"/>
  <c r="G175" i="43"/>
  <c r="K175" i="43"/>
  <c r="M175" i="43"/>
  <c r="O175" i="43"/>
  <c r="B176" i="43"/>
  <c r="C176" i="43"/>
  <c r="E176" i="43"/>
  <c r="G176" i="43"/>
  <c r="K176" i="43"/>
  <c r="L176" i="43" s="1"/>
  <c r="M176" i="43"/>
  <c r="O176" i="43"/>
  <c r="B177" i="43"/>
  <c r="C177" i="43"/>
  <c r="E177" i="43"/>
  <c r="G177" i="43"/>
  <c r="K177" i="43"/>
  <c r="L177" i="43" s="1"/>
  <c r="M177" i="43"/>
  <c r="O177" i="43"/>
  <c r="P177" i="43" s="1"/>
  <c r="B178" i="43"/>
  <c r="C178" i="43"/>
  <c r="E178" i="43"/>
  <c r="F178" i="43" s="1"/>
  <c r="G178" i="43"/>
  <c r="K178" i="43"/>
  <c r="M178" i="43"/>
  <c r="O178" i="43"/>
  <c r="B179" i="43"/>
  <c r="C179" i="43"/>
  <c r="E179" i="43"/>
  <c r="G179" i="43"/>
  <c r="K179" i="43"/>
  <c r="L179" i="43" s="1"/>
  <c r="M179" i="43"/>
  <c r="O179" i="43"/>
  <c r="B184" i="43"/>
  <c r="C184" i="43"/>
  <c r="E184" i="43"/>
  <c r="G184" i="43"/>
  <c r="K184" i="43"/>
  <c r="M184" i="43"/>
  <c r="O184" i="43"/>
  <c r="B185" i="43"/>
  <c r="C185" i="43"/>
  <c r="E185" i="43"/>
  <c r="G185" i="43"/>
  <c r="K185" i="43"/>
  <c r="L185" i="43" s="1"/>
  <c r="M185" i="43"/>
  <c r="O185" i="43"/>
  <c r="P185" i="43" s="1"/>
  <c r="B186" i="43"/>
  <c r="C186" i="43"/>
  <c r="E186" i="43"/>
  <c r="G186" i="43"/>
  <c r="K186" i="43"/>
  <c r="L186" i="43" s="1"/>
  <c r="M186" i="43"/>
  <c r="O186" i="43"/>
  <c r="P186" i="43" s="1"/>
  <c r="B187" i="43"/>
  <c r="C187" i="43"/>
  <c r="E187" i="43"/>
  <c r="G187" i="43"/>
  <c r="K187" i="43"/>
  <c r="L187" i="43" s="1"/>
  <c r="M187" i="43"/>
  <c r="O187" i="43"/>
  <c r="B188" i="43"/>
  <c r="C188" i="43"/>
  <c r="E188" i="43"/>
  <c r="G188" i="43"/>
  <c r="K188" i="43"/>
  <c r="L188" i="43" s="1"/>
  <c r="M188" i="43"/>
  <c r="O188" i="43"/>
  <c r="B189" i="43"/>
  <c r="C189" i="43"/>
  <c r="E189" i="43"/>
  <c r="G189" i="43"/>
  <c r="K189" i="43"/>
  <c r="M189" i="43"/>
  <c r="O189" i="43"/>
  <c r="B190" i="43"/>
  <c r="C190" i="43"/>
  <c r="E190" i="43"/>
  <c r="G190" i="43"/>
  <c r="K190" i="43"/>
  <c r="L190" i="43" s="1"/>
  <c r="M190" i="43"/>
  <c r="O190" i="43"/>
  <c r="P190" i="43" s="1"/>
  <c r="B191" i="43"/>
  <c r="C191" i="43"/>
  <c r="E191" i="43"/>
  <c r="G191" i="43"/>
  <c r="K191" i="43"/>
  <c r="M191" i="43"/>
  <c r="O191" i="43"/>
  <c r="B196" i="43"/>
  <c r="C196" i="43"/>
  <c r="E196" i="43"/>
  <c r="G196" i="43"/>
  <c r="K196" i="43"/>
  <c r="M196" i="43"/>
  <c r="O196" i="43"/>
  <c r="B197" i="43"/>
  <c r="C197" i="43"/>
  <c r="E197" i="43"/>
  <c r="G197" i="43"/>
  <c r="K197" i="43"/>
  <c r="M197" i="43"/>
  <c r="O197" i="43"/>
  <c r="B202" i="43"/>
  <c r="C202" i="43"/>
  <c r="E202" i="43"/>
  <c r="G202" i="43"/>
  <c r="K202" i="43"/>
  <c r="M202" i="43"/>
  <c r="O202" i="43"/>
  <c r="B207" i="43"/>
  <c r="C207" i="43"/>
  <c r="E207" i="43"/>
  <c r="G207" i="43"/>
  <c r="K207" i="43"/>
  <c r="L207" i="43" s="1"/>
  <c r="M207" i="43"/>
  <c r="O207" i="43"/>
  <c r="B208" i="43"/>
  <c r="C208" i="43"/>
  <c r="E208" i="43"/>
  <c r="G208" i="43"/>
  <c r="K208" i="43"/>
  <c r="M208" i="43"/>
  <c r="O208" i="43"/>
  <c r="B209" i="43"/>
  <c r="C209" i="43"/>
  <c r="E209" i="43"/>
  <c r="F209" i="43" s="1"/>
  <c r="G209" i="43"/>
  <c r="K209" i="43"/>
  <c r="L209" i="43" s="1"/>
  <c r="M209" i="43"/>
  <c r="O209" i="43"/>
  <c r="P209" i="43" s="1"/>
  <c r="B210" i="43"/>
  <c r="C210" i="43"/>
  <c r="E210" i="43"/>
  <c r="G210" i="43"/>
  <c r="K210" i="43"/>
  <c r="L210" i="43" s="1"/>
  <c r="M210" i="43"/>
  <c r="O210" i="43"/>
  <c r="P210" i="43" s="1"/>
  <c r="B211" i="43"/>
  <c r="C211" i="43"/>
  <c r="E211" i="43"/>
  <c r="G211" i="43"/>
  <c r="K211" i="43"/>
  <c r="M211" i="43"/>
  <c r="O211" i="43"/>
  <c r="B212" i="43"/>
  <c r="C212" i="43"/>
  <c r="E212" i="43"/>
  <c r="G212" i="43"/>
  <c r="K212" i="43"/>
  <c r="L212" i="43" s="1"/>
  <c r="M212" i="43"/>
  <c r="O212" i="43"/>
  <c r="B213" i="43"/>
  <c r="C213" i="43"/>
  <c r="E213" i="43"/>
  <c r="F213" i="43" s="1"/>
  <c r="G213" i="43"/>
  <c r="K213" i="43"/>
  <c r="M213" i="43"/>
  <c r="O213" i="43"/>
  <c r="B218" i="43"/>
  <c r="C218" i="43"/>
  <c r="E218" i="43"/>
  <c r="G218" i="43"/>
  <c r="K218" i="43"/>
  <c r="M218" i="43"/>
  <c r="O218" i="43"/>
  <c r="B219" i="43"/>
  <c r="C219" i="43"/>
  <c r="E219" i="43"/>
  <c r="G219" i="43"/>
  <c r="K219" i="43"/>
  <c r="M219" i="43"/>
  <c r="O219" i="43"/>
  <c r="B220" i="43"/>
  <c r="C220" i="43"/>
  <c r="E220" i="43"/>
  <c r="G220" i="43"/>
  <c r="K220" i="43"/>
  <c r="M220" i="43"/>
  <c r="O220" i="43"/>
  <c r="B221" i="43"/>
  <c r="C221" i="43"/>
  <c r="E221" i="43"/>
  <c r="G221" i="43"/>
  <c r="K221" i="43"/>
  <c r="M221" i="43"/>
  <c r="O221" i="43"/>
  <c r="B222" i="43"/>
  <c r="C222" i="43"/>
  <c r="E222" i="43"/>
  <c r="G222" i="43"/>
  <c r="K222" i="43"/>
  <c r="M222" i="43"/>
  <c r="O222" i="43"/>
  <c r="C227" i="43"/>
  <c r="E227" i="43"/>
  <c r="G227" i="43"/>
  <c r="K227" i="43"/>
  <c r="M227" i="43"/>
  <c r="O227" i="43"/>
  <c r="C228" i="43"/>
  <c r="E228" i="43"/>
  <c r="G228" i="43"/>
  <c r="K228" i="43"/>
  <c r="M228" i="43"/>
  <c r="O228" i="43"/>
  <c r="C229" i="43"/>
  <c r="E229" i="43"/>
  <c r="G229" i="43"/>
  <c r="K229" i="43"/>
  <c r="M229" i="43"/>
  <c r="O229" i="43"/>
  <c r="B234" i="43"/>
  <c r="C234" i="43"/>
  <c r="E234" i="43"/>
  <c r="G234" i="43"/>
  <c r="G235" i="43" s="1"/>
  <c r="H235" i="43" s="1"/>
  <c r="K234" i="43"/>
  <c r="M234" i="43"/>
  <c r="O234" i="43"/>
  <c r="B267" i="43"/>
  <c r="C267" i="43"/>
  <c r="E267" i="43"/>
  <c r="G267" i="43"/>
  <c r="K267" i="43"/>
  <c r="M267" i="43"/>
  <c r="O267" i="43"/>
  <c r="B268" i="43"/>
  <c r="C268" i="43"/>
  <c r="E268" i="43"/>
  <c r="G268" i="43"/>
  <c r="K268" i="43"/>
  <c r="M268" i="43"/>
  <c r="O268" i="43"/>
  <c r="B269" i="43"/>
  <c r="C269" i="43"/>
  <c r="E269" i="43"/>
  <c r="G269" i="43"/>
  <c r="K269" i="43"/>
  <c r="M269" i="43"/>
  <c r="O269" i="43"/>
  <c r="B270" i="43"/>
  <c r="C270" i="43"/>
  <c r="E270" i="43"/>
  <c r="G270" i="43"/>
  <c r="K270" i="43"/>
  <c r="M270" i="43"/>
  <c r="O270" i="43"/>
  <c r="B271" i="43"/>
  <c r="C271" i="43"/>
  <c r="E271" i="43"/>
  <c r="G271" i="43"/>
  <c r="K271" i="43"/>
  <c r="M271" i="43"/>
  <c r="O271" i="43"/>
  <c r="B272" i="43"/>
  <c r="C272" i="43"/>
  <c r="E272" i="43"/>
  <c r="G272" i="43"/>
  <c r="K272" i="43"/>
  <c r="M272" i="43"/>
  <c r="O272" i="43"/>
  <c r="B273" i="43"/>
  <c r="C273" i="43"/>
  <c r="E273" i="43"/>
  <c r="G273" i="43"/>
  <c r="K273" i="43"/>
  <c r="M273" i="43"/>
  <c r="O273" i="43"/>
  <c r="Q8" i="24"/>
  <c r="Q7" i="24"/>
  <c r="I8" i="24"/>
  <c r="J8" i="24" s="1"/>
  <c r="I7" i="24"/>
  <c r="J7" i="24" s="1"/>
  <c r="Q8" i="23"/>
  <c r="Q7" i="23"/>
  <c r="I8" i="23"/>
  <c r="J8" i="23" s="1"/>
  <c r="I7" i="23"/>
  <c r="J7" i="23" s="1"/>
  <c r="I16" i="22"/>
  <c r="J16" i="22" s="1"/>
  <c r="I15" i="22"/>
  <c r="J15" i="22" s="1"/>
  <c r="I9" i="22"/>
  <c r="J9" i="22" s="1"/>
  <c r="I8" i="22"/>
  <c r="J8" i="22" s="1"/>
  <c r="I7" i="22"/>
  <c r="J7" i="22" s="1"/>
  <c r="E5" i="41"/>
  <c r="F5" i="41"/>
  <c r="G5" i="41"/>
  <c r="H5" i="41"/>
  <c r="I5" i="41"/>
  <c r="J5" i="41"/>
  <c r="M5" i="41"/>
  <c r="N5" i="41"/>
  <c r="O5" i="41"/>
  <c r="P5" i="41"/>
  <c r="Q5" i="41"/>
  <c r="R5" i="41"/>
  <c r="S5" i="41"/>
  <c r="T5" i="41"/>
  <c r="E40" i="40"/>
  <c r="F40" i="40"/>
  <c r="G40" i="40"/>
  <c r="H40" i="40"/>
  <c r="I40" i="40"/>
  <c r="J40" i="40"/>
  <c r="M40" i="40"/>
  <c r="N40" i="40"/>
  <c r="O40" i="40"/>
  <c r="P40" i="40"/>
  <c r="Q40" i="40"/>
  <c r="R40" i="40"/>
  <c r="S40" i="40"/>
  <c r="T40" i="40"/>
  <c r="E5" i="40"/>
  <c r="F5" i="40"/>
  <c r="G5" i="40"/>
  <c r="H5" i="40"/>
  <c r="I5" i="40"/>
  <c r="J5" i="40"/>
  <c r="M5" i="40"/>
  <c r="N5" i="40"/>
  <c r="O5" i="40"/>
  <c r="P5" i="40"/>
  <c r="Q5" i="40"/>
  <c r="R5" i="40"/>
  <c r="S5" i="40"/>
  <c r="T5" i="40"/>
  <c r="E184" i="39"/>
  <c r="F184" i="39"/>
  <c r="G184" i="39"/>
  <c r="H184" i="39"/>
  <c r="I184" i="39"/>
  <c r="J184" i="39"/>
  <c r="M184" i="39"/>
  <c r="N184" i="39"/>
  <c r="O184" i="39"/>
  <c r="P184" i="39"/>
  <c r="Q184" i="39"/>
  <c r="R184" i="39"/>
  <c r="S184" i="39"/>
  <c r="T184" i="39"/>
  <c r="E25" i="39"/>
  <c r="F25" i="39"/>
  <c r="G25" i="39"/>
  <c r="H25" i="39"/>
  <c r="I25" i="39"/>
  <c r="J25" i="39"/>
  <c r="M25" i="39"/>
  <c r="N25" i="39"/>
  <c r="O25" i="39"/>
  <c r="P25" i="39"/>
  <c r="Q25" i="39"/>
  <c r="R25" i="39"/>
  <c r="S25" i="39"/>
  <c r="T25" i="39"/>
  <c r="E20" i="39"/>
  <c r="F20" i="39"/>
  <c r="G20" i="39"/>
  <c r="H20" i="39"/>
  <c r="I20" i="39"/>
  <c r="J20" i="39"/>
  <c r="M20" i="39"/>
  <c r="N20" i="39"/>
  <c r="O20" i="39"/>
  <c r="P20" i="39"/>
  <c r="Q20" i="39"/>
  <c r="R20" i="39"/>
  <c r="S20" i="39"/>
  <c r="T20" i="39"/>
  <c r="E5" i="39"/>
  <c r="F5" i="39"/>
  <c r="G5" i="39"/>
  <c r="H5" i="39"/>
  <c r="I5" i="39"/>
  <c r="J5" i="39"/>
  <c r="M5" i="39"/>
  <c r="N5" i="39"/>
  <c r="O5" i="39"/>
  <c r="P5" i="39"/>
  <c r="Q5" i="39"/>
  <c r="R5" i="39"/>
  <c r="S5" i="39"/>
  <c r="T5" i="39"/>
  <c r="B303" i="38"/>
  <c r="C303" i="38"/>
  <c r="D303" i="38"/>
  <c r="E303" i="38"/>
  <c r="F303" i="38"/>
  <c r="G303" i="38"/>
  <c r="H303" i="38"/>
  <c r="I303" i="38"/>
  <c r="J303" i="38"/>
  <c r="M303" i="38"/>
  <c r="N303" i="38"/>
  <c r="O303" i="38"/>
  <c r="P303" i="38"/>
  <c r="Q303" i="38"/>
  <c r="R303" i="38"/>
  <c r="S303" i="38"/>
  <c r="T303" i="38"/>
  <c r="B297" i="38"/>
  <c r="C297" i="38"/>
  <c r="D297" i="38"/>
  <c r="E297" i="38"/>
  <c r="F297" i="38"/>
  <c r="G297" i="38"/>
  <c r="H297" i="38"/>
  <c r="I297" i="38"/>
  <c r="J297" i="38"/>
  <c r="M297" i="38"/>
  <c r="N297" i="38"/>
  <c r="O297" i="38"/>
  <c r="P297" i="38"/>
  <c r="Q297" i="38"/>
  <c r="R297" i="38"/>
  <c r="S297" i="38"/>
  <c r="T297" i="38"/>
  <c r="B291" i="38"/>
  <c r="C291" i="38"/>
  <c r="D291" i="38"/>
  <c r="E291" i="38"/>
  <c r="F291" i="38"/>
  <c r="G291" i="38"/>
  <c r="H291" i="38"/>
  <c r="I291" i="38"/>
  <c r="J291" i="38"/>
  <c r="M291" i="38"/>
  <c r="N291" i="38"/>
  <c r="O291" i="38"/>
  <c r="P291" i="38"/>
  <c r="Q291" i="38"/>
  <c r="R291" i="38"/>
  <c r="S291" i="38"/>
  <c r="T291" i="38"/>
  <c r="B282" i="38"/>
  <c r="C282" i="38"/>
  <c r="D282" i="38"/>
  <c r="E282" i="38"/>
  <c r="F282" i="38"/>
  <c r="G282" i="38"/>
  <c r="H282" i="38"/>
  <c r="I282" i="38"/>
  <c r="J282" i="38"/>
  <c r="M282" i="38"/>
  <c r="N282" i="38"/>
  <c r="O282" i="38"/>
  <c r="P282" i="38"/>
  <c r="Q282" i="38"/>
  <c r="R282" i="38"/>
  <c r="S282" i="38"/>
  <c r="T282" i="38"/>
  <c r="B266" i="38"/>
  <c r="C266" i="38"/>
  <c r="D266" i="38"/>
  <c r="E266" i="38"/>
  <c r="F266" i="38"/>
  <c r="G266" i="38"/>
  <c r="H266" i="38"/>
  <c r="I266" i="38"/>
  <c r="J266" i="38"/>
  <c r="M266" i="38"/>
  <c r="N266" i="38"/>
  <c r="O266" i="38"/>
  <c r="P266" i="38"/>
  <c r="Q266" i="38"/>
  <c r="R266" i="38"/>
  <c r="S266" i="38"/>
  <c r="T266" i="38"/>
  <c r="B252" i="38"/>
  <c r="C252" i="38"/>
  <c r="D252" i="38"/>
  <c r="E252" i="38"/>
  <c r="F252" i="38"/>
  <c r="G252" i="38"/>
  <c r="H252" i="38"/>
  <c r="I252" i="38"/>
  <c r="J252" i="38"/>
  <c r="M252" i="38"/>
  <c r="N252" i="38"/>
  <c r="O252" i="38"/>
  <c r="P252" i="38"/>
  <c r="Q252" i="38"/>
  <c r="R252" i="38"/>
  <c r="S252" i="38"/>
  <c r="T252" i="38"/>
  <c r="B241" i="38"/>
  <c r="C241" i="38"/>
  <c r="D241" i="38"/>
  <c r="E241" i="38"/>
  <c r="F241" i="38"/>
  <c r="G241" i="38"/>
  <c r="H241" i="38"/>
  <c r="I241" i="38"/>
  <c r="J241" i="38"/>
  <c r="M241" i="38"/>
  <c r="N241" i="38"/>
  <c r="O241" i="38"/>
  <c r="P241" i="38"/>
  <c r="Q241" i="38"/>
  <c r="R241" i="38"/>
  <c r="S241" i="38"/>
  <c r="T241" i="38"/>
  <c r="B229" i="38"/>
  <c r="C229" i="38"/>
  <c r="D229" i="38"/>
  <c r="E229" i="38"/>
  <c r="F229" i="38"/>
  <c r="G229" i="38"/>
  <c r="H229" i="38"/>
  <c r="I229" i="38"/>
  <c r="J229" i="38"/>
  <c r="M229" i="38"/>
  <c r="N229" i="38"/>
  <c r="O229" i="38"/>
  <c r="P229" i="38"/>
  <c r="Q229" i="38"/>
  <c r="R229" i="38"/>
  <c r="S229" i="38"/>
  <c r="T229" i="38"/>
  <c r="B218" i="38"/>
  <c r="C218" i="38"/>
  <c r="D218" i="38"/>
  <c r="E218" i="38"/>
  <c r="F218" i="38"/>
  <c r="G218" i="38"/>
  <c r="H218" i="38"/>
  <c r="I218" i="38"/>
  <c r="J218" i="38"/>
  <c r="M218" i="38"/>
  <c r="N218" i="38"/>
  <c r="O218" i="38"/>
  <c r="P218" i="38"/>
  <c r="Q218" i="38"/>
  <c r="R218" i="38"/>
  <c r="S218" i="38"/>
  <c r="T218" i="38"/>
  <c r="B209" i="38"/>
  <c r="C209" i="38"/>
  <c r="D209" i="38"/>
  <c r="E209" i="38"/>
  <c r="F209" i="38"/>
  <c r="G209" i="38"/>
  <c r="H209" i="38"/>
  <c r="I209" i="38"/>
  <c r="J209" i="38"/>
  <c r="M209" i="38"/>
  <c r="N209" i="38"/>
  <c r="O209" i="38"/>
  <c r="P209" i="38"/>
  <c r="Q209" i="38"/>
  <c r="R209" i="38"/>
  <c r="S209" i="38"/>
  <c r="T209" i="38"/>
  <c r="B195" i="38"/>
  <c r="C195" i="38"/>
  <c r="D195" i="38"/>
  <c r="E195" i="38"/>
  <c r="F195" i="38"/>
  <c r="G195" i="38"/>
  <c r="H195" i="38"/>
  <c r="I195" i="38"/>
  <c r="J195" i="38"/>
  <c r="M195" i="38"/>
  <c r="N195" i="38"/>
  <c r="O195" i="38"/>
  <c r="P195" i="38"/>
  <c r="Q195" i="38"/>
  <c r="R195" i="38"/>
  <c r="S195" i="38"/>
  <c r="T195" i="38"/>
  <c r="B178" i="38"/>
  <c r="C178" i="38"/>
  <c r="D178" i="38"/>
  <c r="E178" i="38"/>
  <c r="F178" i="38"/>
  <c r="G178" i="38"/>
  <c r="H178" i="38"/>
  <c r="I178" i="38"/>
  <c r="J178" i="38"/>
  <c r="M178" i="38"/>
  <c r="N178" i="38"/>
  <c r="O178" i="38"/>
  <c r="P178" i="38"/>
  <c r="Q178" i="38"/>
  <c r="R178" i="38"/>
  <c r="S178" i="38"/>
  <c r="T178" i="38"/>
  <c r="B167" i="38"/>
  <c r="C167" i="38"/>
  <c r="D167" i="38"/>
  <c r="E167" i="38"/>
  <c r="F167" i="38"/>
  <c r="G167" i="38"/>
  <c r="H167" i="38"/>
  <c r="I167" i="38"/>
  <c r="J167" i="38"/>
  <c r="M167" i="38"/>
  <c r="N167" i="38"/>
  <c r="O167" i="38"/>
  <c r="P167" i="38"/>
  <c r="Q167" i="38"/>
  <c r="R167" i="38"/>
  <c r="S167" i="38"/>
  <c r="T167" i="38"/>
  <c r="B155" i="38"/>
  <c r="C155" i="38"/>
  <c r="D155" i="38"/>
  <c r="E155" i="38"/>
  <c r="F155" i="38"/>
  <c r="G155" i="38"/>
  <c r="H155" i="38"/>
  <c r="I155" i="38"/>
  <c r="J155" i="38"/>
  <c r="M155" i="38"/>
  <c r="N155" i="38"/>
  <c r="O155" i="38"/>
  <c r="P155" i="38"/>
  <c r="Q155" i="38"/>
  <c r="R155" i="38"/>
  <c r="S155" i="38"/>
  <c r="T155" i="38"/>
  <c r="B143" i="38"/>
  <c r="C143" i="38"/>
  <c r="D143" i="38"/>
  <c r="E143" i="38"/>
  <c r="F143" i="38"/>
  <c r="G143" i="38"/>
  <c r="H143" i="38"/>
  <c r="I143" i="38"/>
  <c r="J143" i="38"/>
  <c r="M143" i="38"/>
  <c r="N143" i="38"/>
  <c r="O143" i="38"/>
  <c r="P143" i="38"/>
  <c r="Q143" i="38"/>
  <c r="R143" i="38"/>
  <c r="S143" i="38"/>
  <c r="T143" i="38"/>
  <c r="B133" i="38"/>
  <c r="C133" i="38"/>
  <c r="D133" i="38"/>
  <c r="E133" i="38"/>
  <c r="F133" i="38"/>
  <c r="G133" i="38"/>
  <c r="H133" i="38"/>
  <c r="I133" i="38"/>
  <c r="J133" i="38"/>
  <c r="M133" i="38"/>
  <c r="N133" i="38"/>
  <c r="O133" i="38"/>
  <c r="P133" i="38"/>
  <c r="Q133" i="38"/>
  <c r="R133" i="38"/>
  <c r="S133" i="38"/>
  <c r="T133" i="38"/>
  <c r="B119" i="38"/>
  <c r="C119" i="38"/>
  <c r="D119" i="38"/>
  <c r="E119" i="38"/>
  <c r="F119" i="38"/>
  <c r="G119" i="38"/>
  <c r="H119" i="38"/>
  <c r="I119" i="38"/>
  <c r="J119" i="38"/>
  <c r="M119" i="38"/>
  <c r="N119" i="38"/>
  <c r="O119" i="38"/>
  <c r="P119" i="38"/>
  <c r="Q119" i="38"/>
  <c r="R119" i="38"/>
  <c r="S119" i="38"/>
  <c r="T119" i="38"/>
  <c r="B104" i="38"/>
  <c r="C104" i="38"/>
  <c r="D104" i="38"/>
  <c r="E104" i="38"/>
  <c r="F104" i="38"/>
  <c r="G104" i="38"/>
  <c r="H104" i="38"/>
  <c r="I104" i="38"/>
  <c r="J104" i="38"/>
  <c r="M104" i="38"/>
  <c r="N104" i="38"/>
  <c r="O104" i="38"/>
  <c r="P104" i="38"/>
  <c r="Q104" i="38"/>
  <c r="R104" i="38"/>
  <c r="S104" i="38"/>
  <c r="T104" i="38"/>
  <c r="B89" i="38"/>
  <c r="C89" i="38"/>
  <c r="D89" i="38"/>
  <c r="E89" i="38"/>
  <c r="F89" i="38"/>
  <c r="G89" i="38"/>
  <c r="H89" i="38"/>
  <c r="I89" i="38"/>
  <c r="J89" i="38"/>
  <c r="M89" i="38"/>
  <c r="N89" i="38"/>
  <c r="O89" i="38"/>
  <c r="P89" i="38"/>
  <c r="Q89" i="38"/>
  <c r="R89" i="38"/>
  <c r="S89" i="38"/>
  <c r="T89" i="38"/>
  <c r="B77" i="38"/>
  <c r="C77" i="38"/>
  <c r="D77" i="38"/>
  <c r="E77" i="38"/>
  <c r="F77" i="38"/>
  <c r="G77" i="38"/>
  <c r="H77" i="38"/>
  <c r="I77" i="38"/>
  <c r="J77" i="38"/>
  <c r="M77" i="38"/>
  <c r="N77" i="38"/>
  <c r="O77" i="38"/>
  <c r="P77" i="38"/>
  <c r="Q77" i="38"/>
  <c r="R77" i="38"/>
  <c r="S77" i="38"/>
  <c r="T77" i="38"/>
  <c r="B63" i="38"/>
  <c r="C63" i="38"/>
  <c r="D63" i="38"/>
  <c r="E63" i="38"/>
  <c r="F63" i="38"/>
  <c r="G63" i="38"/>
  <c r="H63" i="38"/>
  <c r="I63" i="38"/>
  <c r="J63" i="38"/>
  <c r="M63" i="38"/>
  <c r="N63" i="38"/>
  <c r="O63" i="38"/>
  <c r="P63" i="38"/>
  <c r="Q63" i="38"/>
  <c r="R63" i="38"/>
  <c r="S63" i="38"/>
  <c r="T63" i="38"/>
  <c r="B49" i="38"/>
  <c r="C49" i="38"/>
  <c r="D49" i="38"/>
  <c r="E49" i="38"/>
  <c r="F49" i="38"/>
  <c r="G49" i="38"/>
  <c r="H49" i="38"/>
  <c r="I49" i="38"/>
  <c r="J49" i="38"/>
  <c r="M49" i="38"/>
  <c r="N49" i="38"/>
  <c r="O49" i="38"/>
  <c r="P49" i="38"/>
  <c r="Q49" i="38"/>
  <c r="R49" i="38"/>
  <c r="S49" i="38"/>
  <c r="T49" i="38"/>
  <c r="B38" i="38"/>
  <c r="C38" i="38"/>
  <c r="D38" i="38"/>
  <c r="E38" i="38"/>
  <c r="F38" i="38"/>
  <c r="G38" i="38"/>
  <c r="H38" i="38"/>
  <c r="I38" i="38"/>
  <c r="J38" i="38"/>
  <c r="M38" i="38"/>
  <c r="N38" i="38"/>
  <c r="O38" i="38"/>
  <c r="P38" i="38"/>
  <c r="Q38" i="38"/>
  <c r="R38" i="38"/>
  <c r="S38" i="38"/>
  <c r="T38" i="38"/>
  <c r="B22" i="38"/>
  <c r="C22" i="38"/>
  <c r="D22" i="38"/>
  <c r="E22" i="38"/>
  <c r="F22" i="38"/>
  <c r="G22" i="38"/>
  <c r="H22" i="38"/>
  <c r="I22" i="38"/>
  <c r="J22" i="38"/>
  <c r="M22" i="38"/>
  <c r="N22" i="38"/>
  <c r="O22" i="38"/>
  <c r="P22" i="38"/>
  <c r="Q22" i="38"/>
  <c r="R22" i="38"/>
  <c r="S22" i="38"/>
  <c r="T22" i="38"/>
  <c r="C5" i="42"/>
  <c r="D5" i="42"/>
  <c r="E5" i="42"/>
  <c r="F5" i="42"/>
  <c r="G5" i="42"/>
  <c r="H5" i="42"/>
  <c r="K5" i="42"/>
  <c r="L5" i="42"/>
  <c r="M5" i="42"/>
  <c r="N5" i="42"/>
  <c r="O5" i="42"/>
  <c r="P5" i="42"/>
  <c r="C94" i="36"/>
  <c r="D94" i="36"/>
  <c r="E94" i="36"/>
  <c r="F94" i="36"/>
  <c r="G94" i="36"/>
  <c r="H94" i="36"/>
  <c r="K94" i="36"/>
  <c r="L94" i="36"/>
  <c r="M94" i="36"/>
  <c r="N94" i="36"/>
  <c r="O94" i="36"/>
  <c r="P94" i="36"/>
  <c r="Q94" i="36"/>
  <c r="R94" i="36"/>
  <c r="C80" i="36"/>
  <c r="D80" i="36"/>
  <c r="E80" i="36"/>
  <c r="F80" i="36"/>
  <c r="G80" i="36"/>
  <c r="H80" i="36"/>
  <c r="K80" i="36"/>
  <c r="L80" i="36"/>
  <c r="M80" i="36"/>
  <c r="N80" i="36"/>
  <c r="O80" i="36"/>
  <c r="P80" i="36"/>
  <c r="Q80" i="36"/>
  <c r="R80" i="36"/>
  <c r="C75" i="36"/>
  <c r="D75" i="36"/>
  <c r="E75" i="36"/>
  <c r="F75" i="36"/>
  <c r="G75" i="36"/>
  <c r="H75" i="36"/>
  <c r="K75" i="36"/>
  <c r="L75" i="36"/>
  <c r="M75" i="36"/>
  <c r="N75" i="36"/>
  <c r="O75" i="36"/>
  <c r="P75" i="36"/>
  <c r="Q75" i="36"/>
  <c r="R75" i="36"/>
  <c r="C64" i="36"/>
  <c r="D64" i="36"/>
  <c r="E64" i="36"/>
  <c r="F64" i="36"/>
  <c r="G64" i="36"/>
  <c r="H64" i="36"/>
  <c r="K64" i="36"/>
  <c r="L64" i="36"/>
  <c r="M64" i="36"/>
  <c r="N64" i="36"/>
  <c r="O64" i="36"/>
  <c r="P64" i="36"/>
  <c r="Q64" i="36"/>
  <c r="R64" i="36"/>
  <c r="C59" i="36"/>
  <c r="D59" i="36"/>
  <c r="E59" i="36"/>
  <c r="F59" i="36"/>
  <c r="G59" i="36"/>
  <c r="H59" i="36"/>
  <c r="K59" i="36"/>
  <c r="L59" i="36"/>
  <c r="M59" i="36"/>
  <c r="N59" i="36"/>
  <c r="O59" i="36"/>
  <c r="P59" i="36"/>
  <c r="Q59" i="36"/>
  <c r="R59" i="36"/>
  <c r="C53" i="36"/>
  <c r="D53" i="36"/>
  <c r="E53" i="36"/>
  <c r="F53" i="36"/>
  <c r="G53" i="36"/>
  <c r="H53" i="36"/>
  <c r="K53" i="36"/>
  <c r="L53" i="36"/>
  <c r="M53" i="36"/>
  <c r="N53" i="36"/>
  <c r="O53" i="36"/>
  <c r="P53" i="36"/>
  <c r="Q53" i="36"/>
  <c r="R53" i="36"/>
  <c r="C45" i="36"/>
  <c r="D45" i="36"/>
  <c r="E45" i="36"/>
  <c r="F45" i="36"/>
  <c r="G45" i="36"/>
  <c r="H45" i="36"/>
  <c r="K45" i="36"/>
  <c r="L45" i="36"/>
  <c r="M45" i="36"/>
  <c r="N45" i="36"/>
  <c r="O45" i="36"/>
  <c r="P45" i="36"/>
  <c r="Q45" i="36"/>
  <c r="R45" i="36"/>
  <c r="C33" i="36"/>
  <c r="D33" i="36"/>
  <c r="E33" i="36"/>
  <c r="F33" i="36"/>
  <c r="G33" i="36"/>
  <c r="H33" i="36"/>
  <c r="K33" i="36"/>
  <c r="L33" i="36"/>
  <c r="M33" i="36"/>
  <c r="N33" i="36"/>
  <c r="O33" i="36"/>
  <c r="P33" i="36"/>
  <c r="Q33" i="36"/>
  <c r="R33" i="36"/>
  <c r="C18" i="36"/>
  <c r="D18" i="36"/>
  <c r="E18" i="36"/>
  <c r="F18" i="36"/>
  <c r="G18" i="36"/>
  <c r="H18" i="36"/>
  <c r="K18" i="36"/>
  <c r="L18" i="36"/>
  <c r="M18" i="36"/>
  <c r="N18" i="36"/>
  <c r="O18" i="36"/>
  <c r="P18" i="36"/>
  <c r="Q18" i="36"/>
  <c r="R18" i="36"/>
  <c r="C5" i="36"/>
  <c r="D5" i="36"/>
  <c r="E5" i="36"/>
  <c r="F5" i="36"/>
  <c r="G5" i="36"/>
  <c r="H5" i="36"/>
  <c r="K5" i="36"/>
  <c r="L5" i="36"/>
  <c r="M5" i="36"/>
  <c r="N5" i="36"/>
  <c r="O5" i="36"/>
  <c r="P5" i="36"/>
  <c r="Q5" i="36"/>
  <c r="R5" i="36"/>
  <c r="H40" i="2"/>
  <c r="G40" i="2"/>
  <c r="F40" i="2"/>
  <c r="E40" i="2"/>
  <c r="D40" i="2"/>
  <c r="C40" i="2"/>
  <c r="C52" i="7" s="1"/>
  <c r="Q93" i="38"/>
  <c r="F52" i="43" l="1"/>
  <c r="L141" i="43"/>
  <c r="L108" i="43"/>
  <c r="F60" i="43"/>
  <c r="P170" i="43"/>
  <c r="P97" i="43"/>
  <c r="L97" i="43"/>
  <c r="P52" i="43"/>
  <c r="L50" i="43"/>
  <c r="P45" i="43"/>
  <c r="L52" i="43"/>
  <c r="L45" i="43"/>
  <c r="L221" i="43"/>
  <c r="P121" i="43"/>
  <c r="L119" i="43"/>
  <c r="L121" i="43"/>
  <c r="L143" i="43"/>
  <c r="L87" i="43"/>
  <c r="L197" i="43"/>
  <c r="L218" i="43"/>
  <c r="L63" i="43"/>
  <c r="P64" i="43"/>
  <c r="L64" i="43"/>
  <c r="F64" i="43"/>
  <c r="L267" i="43"/>
  <c r="L269" i="43"/>
  <c r="F271" i="43"/>
  <c r="C22" i="45"/>
  <c r="C37" i="13"/>
  <c r="P267" i="43"/>
  <c r="F234" i="43"/>
  <c r="F202" i="43"/>
  <c r="P197" i="43"/>
  <c r="F197" i="43"/>
  <c r="P218" i="43"/>
  <c r="P221" i="43"/>
  <c r="F221" i="43"/>
  <c r="F222" i="43"/>
  <c r="F189" i="43"/>
  <c r="F177" i="43"/>
  <c r="F169" i="43"/>
  <c r="F158" i="43"/>
  <c r="F120" i="43"/>
  <c r="L88" i="43"/>
  <c r="L79" i="43"/>
  <c r="L77" i="43"/>
  <c r="P77" i="43"/>
  <c r="L47" i="43"/>
  <c r="F48" i="43"/>
  <c r="L268" i="43"/>
  <c r="F186" i="43"/>
  <c r="P117" i="43"/>
  <c r="L117" i="43"/>
  <c r="L220" i="43"/>
  <c r="L196" i="43"/>
  <c r="F267" i="43"/>
  <c r="F185" i="43"/>
  <c r="F161" i="43"/>
  <c r="F141" i="43"/>
  <c r="F97" i="43"/>
  <c r="F89" i="43"/>
  <c r="F65" i="43"/>
  <c r="F49" i="43"/>
  <c r="F210" i="43"/>
  <c r="L272" i="43"/>
  <c r="L170" i="43"/>
  <c r="F218" i="43"/>
  <c r="F190" i="43"/>
  <c r="F170" i="43"/>
  <c r="F121" i="43"/>
  <c r="F101" i="43"/>
  <c r="F81" i="43"/>
  <c r="F61" i="43"/>
  <c r="F45" i="43"/>
  <c r="F77" i="43"/>
  <c r="F53" i="43"/>
  <c r="P108" i="43"/>
  <c r="L66" i="43"/>
  <c r="P51" i="43"/>
  <c r="L273" i="43"/>
  <c r="P271" i="43"/>
  <c r="P234" i="43"/>
  <c r="L219" i="43"/>
  <c r="P213" i="43"/>
  <c r="L191" i="43"/>
  <c r="P189" i="43"/>
  <c r="L175" i="43"/>
  <c r="P169" i="43"/>
  <c r="P120" i="43"/>
  <c r="L62" i="43"/>
  <c r="P60" i="43"/>
  <c r="L46" i="43"/>
  <c r="P222" i="43"/>
  <c r="L208" i="43"/>
  <c r="P202" i="43"/>
  <c r="L184" i="43"/>
  <c r="P178" i="43"/>
  <c r="L160" i="43"/>
  <c r="P158" i="43"/>
  <c r="L148" i="43"/>
  <c r="L111" i="43"/>
  <c r="L95" i="43"/>
  <c r="P89" i="43"/>
  <c r="L67" i="43"/>
  <c r="P65" i="43"/>
  <c r="L51" i="43"/>
  <c r="P49" i="43"/>
  <c r="L271" i="43"/>
  <c r="L234" i="43"/>
  <c r="L213" i="43"/>
  <c r="L189" i="43"/>
  <c r="L169" i="43"/>
  <c r="L120" i="43"/>
  <c r="L100" i="43"/>
  <c r="L80" i="43"/>
  <c r="L60" i="43"/>
  <c r="L222" i="43"/>
  <c r="L202" i="43"/>
  <c r="P196" i="43"/>
  <c r="L178" i="43"/>
  <c r="L158" i="43"/>
  <c r="L142" i="43"/>
  <c r="L109" i="43"/>
  <c r="L89" i="43"/>
  <c r="L65" i="43"/>
  <c r="L49" i="43"/>
  <c r="P272" i="43"/>
  <c r="P268" i="43"/>
  <c r="F272" i="43"/>
  <c r="F268" i="43"/>
  <c r="P219" i="43"/>
  <c r="F219" i="43"/>
  <c r="P207" i="43"/>
  <c r="F207" i="43"/>
  <c r="P191" i="43"/>
  <c r="P187" i="43"/>
  <c r="P179" i="43"/>
  <c r="F179" i="43"/>
  <c r="P175" i="43"/>
  <c r="F175" i="43"/>
  <c r="P118" i="43"/>
  <c r="F118" i="43"/>
  <c r="P110" i="43"/>
  <c r="F110" i="43"/>
  <c r="P98" i="43"/>
  <c r="F98" i="43"/>
  <c r="P94" i="43"/>
  <c r="F94" i="43"/>
  <c r="P78" i="43"/>
  <c r="F78" i="43"/>
  <c r="P66" i="43"/>
  <c r="F66" i="43"/>
  <c r="P62" i="43"/>
  <c r="P58" i="43"/>
  <c r="P176" i="43"/>
  <c r="F176" i="43"/>
  <c r="P168" i="43"/>
  <c r="P273" i="43"/>
  <c r="P269" i="43"/>
  <c r="F269" i="43"/>
  <c r="L211" i="43"/>
  <c r="P211" i="43"/>
  <c r="F211" i="43"/>
  <c r="P184" i="43"/>
  <c r="L167" i="43"/>
  <c r="F166" i="43"/>
  <c r="P142" i="43"/>
  <c r="F142" i="43"/>
  <c r="L139" i="43"/>
  <c r="P139" i="43"/>
  <c r="F117" i="43"/>
  <c r="L106" i="43"/>
  <c r="P106" i="43"/>
  <c r="F106" i="43"/>
  <c r="AD219" i="43"/>
  <c r="AF219" i="43"/>
  <c r="AB219" i="43"/>
  <c r="AH219" i="43"/>
  <c r="AD211" i="43"/>
  <c r="AF211" i="43"/>
  <c r="AB211" i="43"/>
  <c r="AH211" i="43"/>
  <c r="AF207" i="43"/>
  <c r="AB207" i="43"/>
  <c r="AD207" i="43"/>
  <c r="AH207" i="43"/>
  <c r="AF179" i="43"/>
  <c r="AH179" i="43"/>
  <c r="AD179" i="43"/>
  <c r="AB179" i="43"/>
  <c r="AD167" i="43"/>
  <c r="AF167" i="43"/>
  <c r="AB203" i="43"/>
  <c r="AB29" i="43" s="1"/>
  <c r="AF203" i="43"/>
  <c r="AF29" i="43" s="1"/>
  <c r="AD203" i="43"/>
  <c r="AD29" i="43" s="1"/>
  <c r="AB167" i="43"/>
  <c r="AH167" i="43"/>
  <c r="AB139" i="43"/>
  <c r="AD139" i="43"/>
  <c r="AF139" i="43"/>
  <c r="AH139" i="43"/>
  <c r="AD110" i="43"/>
  <c r="AB110" i="43"/>
  <c r="AF110" i="43"/>
  <c r="AH110" i="43"/>
  <c r="F108" i="43"/>
  <c r="AF106" i="43"/>
  <c r="AD106" i="43"/>
  <c r="AB106" i="43"/>
  <c r="AH106" i="43"/>
  <c r="P100" i="43"/>
  <c r="F100" i="43"/>
  <c r="AF98" i="43"/>
  <c r="AH98" i="43"/>
  <c r="AD98" i="43"/>
  <c r="AB98" i="43"/>
  <c r="P96" i="43"/>
  <c r="F96" i="43"/>
  <c r="AF94" i="43"/>
  <c r="AD94" i="43"/>
  <c r="AB94" i="43"/>
  <c r="AH94" i="43"/>
  <c r="P88" i="43"/>
  <c r="F88" i="43"/>
  <c r="P80" i="43"/>
  <c r="F80" i="43"/>
  <c r="AD62" i="43"/>
  <c r="AB62" i="43"/>
  <c r="AF62" i="43"/>
  <c r="AH62" i="43"/>
  <c r="AF58" i="43"/>
  <c r="AD58" i="43"/>
  <c r="AB58" i="43"/>
  <c r="AH58" i="43"/>
  <c r="AD220" i="43"/>
  <c r="AF220" i="43"/>
  <c r="AB220" i="43"/>
  <c r="AH220" i="43"/>
  <c r="AF212" i="43"/>
  <c r="AH212" i="43"/>
  <c r="AD212" i="43"/>
  <c r="AB212" i="43"/>
  <c r="AB208" i="43"/>
  <c r="AD208" i="43"/>
  <c r="AF208" i="43"/>
  <c r="AH208" i="43"/>
  <c r="AF196" i="43"/>
  <c r="AB196" i="43"/>
  <c r="AD196" i="43"/>
  <c r="AH196" i="43"/>
  <c r="AD160" i="43"/>
  <c r="AF160" i="43"/>
  <c r="AB160" i="43"/>
  <c r="AH160" i="43"/>
  <c r="AF156" i="43"/>
  <c r="AB156" i="43"/>
  <c r="AD156" i="43"/>
  <c r="AH156" i="43"/>
  <c r="AB148" i="43"/>
  <c r="AF148" i="43"/>
  <c r="AD148" i="43"/>
  <c r="AH148" i="43"/>
  <c r="AB152" i="43"/>
  <c r="AB25" i="43" s="1"/>
  <c r="AF152" i="43"/>
  <c r="AF25" i="43" s="1"/>
  <c r="AD152" i="43"/>
  <c r="AD25" i="43" s="1"/>
  <c r="AF140" i="43"/>
  <c r="AD140" i="43"/>
  <c r="AB140" i="43"/>
  <c r="AH140" i="43"/>
  <c r="AD107" i="43"/>
  <c r="AB107" i="43"/>
  <c r="AF107" i="43"/>
  <c r="AH107" i="43"/>
  <c r="AF99" i="43"/>
  <c r="AB99" i="43"/>
  <c r="AH99" i="43"/>
  <c r="AD99" i="43"/>
  <c r="AB95" i="43"/>
  <c r="AH95" i="43"/>
  <c r="AF87" i="43"/>
  <c r="AB87" i="43"/>
  <c r="AD87" i="43"/>
  <c r="AH87" i="43"/>
  <c r="AB67" i="43"/>
  <c r="AD67" i="43"/>
  <c r="AF67" i="43"/>
  <c r="AH67" i="43"/>
  <c r="AB59" i="43"/>
  <c r="AF59" i="43"/>
  <c r="AD59" i="43"/>
  <c r="AH59" i="43"/>
  <c r="F273" i="43"/>
  <c r="AB234" i="43"/>
  <c r="AF234" i="43"/>
  <c r="AD234" i="43"/>
  <c r="AH234" i="43"/>
  <c r="AF221" i="43"/>
  <c r="AD221" i="43"/>
  <c r="AH221" i="43"/>
  <c r="AB221" i="43"/>
  <c r="AF209" i="43"/>
  <c r="AD209" i="43"/>
  <c r="AB209" i="43"/>
  <c r="AH209" i="43"/>
  <c r="AF197" i="43"/>
  <c r="AB197" i="43"/>
  <c r="AD197" i="43"/>
  <c r="AH197" i="43"/>
  <c r="F191" i="43"/>
  <c r="AD177" i="43"/>
  <c r="AB177" i="43"/>
  <c r="AF177" i="43"/>
  <c r="AH177" i="43"/>
  <c r="AD169" i="43"/>
  <c r="AB169" i="43"/>
  <c r="AF169" i="43"/>
  <c r="AH169" i="43"/>
  <c r="P167" i="43"/>
  <c r="F167" i="43"/>
  <c r="P159" i="43"/>
  <c r="F159" i="43"/>
  <c r="AF157" i="43"/>
  <c r="AB157" i="43"/>
  <c r="AD157" i="43"/>
  <c r="AH157" i="43"/>
  <c r="P143" i="43"/>
  <c r="F143" i="43"/>
  <c r="AB141" i="43"/>
  <c r="AF141" i="43"/>
  <c r="AD141" i="43"/>
  <c r="AH141" i="43"/>
  <c r="F139" i="43"/>
  <c r="AD100" i="43"/>
  <c r="AB100" i="43"/>
  <c r="AF100" i="43"/>
  <c r="AH100" i="43"/>
  <c r="AD96" i="43"/>
  <c r="AF96" i="43"/>
  <c r="AB96" i="43"/>
  <c r="AH96" i="43"/>
  <c r="AF88" i="43"/>
  <c r="AB88" i="43"/>
  <c r="AD88" i="43"/>
  <c r="AH88" i="43"/>
  <c r="F62" i="43"/>
  <c r="AD60" i="43"/>
  <c r="AB60" i="43"/>
  <c r="AF60" i="43"/>
  <c r="AH60" i="43"/>
  <c r="F58" i="43"/>
  <c r="P50" i="43"/>
  <c r="F50" i="43"/>
  <c r="P46" i="43"/>
  <c r="F46" i="43"/>
  <c r="AD222" i="43"/>
  <c r="AB222" i="43"/>
  <c r="AF222" i="43"/>
  <c r="AH222" i="43"/>
  <c r="P220" i="43"/>
  <c r="F220" i="43"/>
  <c r="AF218" i="43"/>
  <c r="AD218" i="43"/>
  <c r="AB218" i="43"/>
  <c r="AH218" i="43"/>
  <c r="P212" i="43"/>
  <c r="F212" i="43"/>
  <c r="AD210" i="43"/>
  <c r="AF210" i="43"/>
  <c r="AB210" i="43"/>
  <c r="AH210" i="43"/>
  <c r="P208" i="43"/>
  <c r="F208" i="43"/>
  <c r="AB202" i="43"/>
  <c r="AF202" i="43"/>
  <c r="AD202" i="43"/>
  <c r="AH202" i="43"/>
  <c r="F196" i="43"/>
  <c r="F184" i="43"/>
  <c r="AD178" i="43"/>
  <c r="AF178" i="43"/>
  <c r="AB178" i="43"/>
  <c r="AH178" i="43"/>
  <c r="AD170" i="43"/>
  <c r="AF170" i="43"/>
  <c r="AD198" i="43"/>
  <c r="AD27" i="43" s="1"/>
  <c r="AB170" i="43"/>
  <c r="AB198" i="43"/>
  <c r="AB27" i="43" s="1"/>
  <c r="AH170" i="43"/>
  <c r="AF198" i="43"/>
  <c r="AF27" i="43" s="1"/>
  <c r="F168" i="43"/>
  <c r="AB166" i="43"/>
  <c r="AF166" i="43"/>
  <c r="AD166" i="43"/>
  <c r="AH166" i="43"/>
  <c r="P160" i="43"/>
  <c r="F160" i="43"/>
  <c r="P156" i="43"/>
  <c r="F156" i="43"/>
  <c r="P148" i="43"/>
  <c r="F148" i="43"/>
  <c r="P140" i="43"/>
  <c r="F140" i="43"/>
  <c r="P119" i="43"/>
  <c r="F119" i="43"/>
  <c r="P111" i="43"/>
  <c r="F111" i="43"/>
  <c r="P107" i="43"/>
  <c r="F107" i="43"/>
  <c r="AF101" i="43"/>
  <c r="AB101" i="43"/>
  <c r="AH101" i="43"/>
  <c r="AD101" i="43"/>
  <c r="P99" i="43"/>
  <c r="F99" i="43"/>
  <c r="AD97" i="43"/>
  <c r="AF97" i="43"/>
  <c r="AB97" i="43"/>
  <c r="AH97" i="43"/>
  <c r="P87" i="43"/>
  <c r="F87" i="43"/>
  <c r="P79" i="43"/>
  <c r="F79" i="43"/>
  <c r="P67" i="43"/>
  <c r="F67" i="43"/>
  <c r="AD65" i="43"/>
  <c r="AB65" i="43"/>
  <c r="AF65" i="43"/>
  <c r="AH65" i="43"/>
  <c r="P63" i="43"/>
  <c r="F63" i="43"/>
  <c r="AB61" i="43"/>
  <c r="AF61" i="43"/>
  <c r="AD61" i="43"/>
  <c r="AH61" i="43"/>
  <c r="P59" i="43"/>
  <c r="F59" i="43"/>
  <c r="F51" i="43"/>
  <c r="P47" i="43"/>
  <c r="F47" i="43"/>
  <c r="AD191" i="43"/>
  <c r="AF191" i="43"/>
  <c r="AH191" i="43"/>
  <c r="AB191" i="43"/>
  <c r="AD187" i="43"/>
  <c r="AB187" i="43"/>
  <c r="AH187" i="43"/>
  <c r="AF187" i="43"/>
  <c r="AB184" i="43"/>
  <c r="AF184" i="43"/>
  <c r="AD184" i="43"/>
  <c r="AH184" i="43"/>
  <c r="F187" i="43"/>
  <c r="AD185" i="43"/>
  <c r="AB185" i="43"/>
  <c r="AF185" i="43"/>
  <c r="AH185" i="43"/>
  <c r="AB186" i="43"/>
  <c r="AF186" i="43"/>
  <c r="AD186" i="43"/>
  <c r="AH186" i="43"/>
  <c r="AD189" i="43"/>
  <c r="AH189" i="43"/>
  <c r="AB189" i="43"/>
  <c r="AF189" i="43"/>
  <c r="AF188" i="43"/>
  <c r="AB188" i="43"/>
  <c r="AD188" i="43"/>
  <c r="AH188" i="43"/>
  <c r="AF190" i="43"/>
  <c r="AB190" i="43"/>
  <c r="AD190" i="43"/>
  <c r="AH190" i="43"/>
  <c r="P188" i="43"/>
  <c r="F188" i="43"/>
  <c r="P109" i="43"/>
  <c r="F109" i="43"/>
  <c r="AF109" i="43"/>
  <c r="AB109" i="43"/>
  <c r="AD109" i="43"/>
  <c r="AH109" i="43"/>
  <c r="AB86" i="43"/>
  <c r="AD86" i="43"/>
  <c r="AF86" i="43"/>
  <c r="AH86" i="43"/>
  <c r="P86" i="43"/>
  <c r="F86" i="43"/>
  <c r="L86" i="43"/>
  <c r="AF111" i="43"/>
  <c r="AD111" i="43"/>
  <c r="AB111" i="43"/>
  <c r="AH111" i="43"/>
  <c r="AF108" i="43"/>
  <c r="AD108" i="43"/>
  <c r="AB108" i="43"/>
  <c r="AH108" i="43"/>
  <c r="AB142" i="43"/>
  <c r="AD142" i="43"/>
  <c r="AF142" i="43"/>
  <c r="AH142" i="43"/>
  <c r="AD143" i="43"/>
  <c r="AF143" i="43"/>
  <c r="AB143" i="43"/>
  <c r="AH143" i="43"/>
  <c r="AF213" i="43"/>
  <c r="AD213" i="43"/>
  <c r="AB213" i="43"/>
  <c r="AH213" i="43"/>
  <c r="AF50" i="43"/>
  <c r="AD50" i="43"/>
  <c r="AB50" i="43"/>
  <c r="AH50" i="43"/>
  <c r="AD48" i="43"/>
  <c r="AF48" i="43"/>
  <c r="AB48" i="43"/>
  <c r="AH48" i="43"/>
  <c r="AF46" i="43"/>
  <c r="AD46" i="43"/>
  <c r="AB46" i="43"/>
  <c r="AH46" i="43"/>
  <c r="AH53" i="43"/>
  <c r="AD53" i="43"/>
  <c r="AF53" i="43"/>
  <c r="AB53" i="43"/>
  <c r="AH51" i="43"/>
  <c r="AB51" i="43"/>
  <c r="AD51" i="43"/>
  <c r="AF51" i="43"/>
  <c r="AD49" i="43"/>
  <c r="AF49" i="43"/>
  <c r="AB49" i="43"/>
  <c r="AH49" i="43"/>
  <c r="AH47" i="43"/>
  <c r="AB47" i="43"/>
  <c r="AD47" i="43"/>
  <c r="AF47" i="43"/>
  <c r="AH45" i="43"/>
  <c r="AB45" i="43"/>
  <c r="AF45" i="43"/>
  <c r="AD45" i="43"/>
  <c r="AF176" i="43"/>
  <c r="AD176" i="43"/>
  <c r="AB176" i="43"/>
  <c r="AH176" i="43"/>
  <c r="AF175" i="43"/>
  <c r="AD175" i="43"/>
  <c r="AB175" i="43"/>
  <c r="AH175" i="43"/>
  <c r="AF168" i="43"/>
  <c r="AD168" i="43"/>
  <c r="AB168" i="43"/>
  <c r="AH168" i="43"/>
  <c r="AD161" i="43"/>
  <c r="AF161" i="43"/>
  <c r="AB161" i="43"/>
  <c r="AH161" i="43"/>
  <c r="AD159" i="43"/>
  <c r="AF159" i="43"/>
  <c r="AB159" i="43"/>
  <c r="AH159" i="43"/>
  <c r="AB158" i="43"/>
  <c r="AD158" i="43"/>
  <c r="AF158" i="43"/>
  <c r="AH158" i="43"/>
  <c r="AF89" i="43"/>
  <c r="AD89" i="43"/>
  <c r="AB89" i="43"/>
  <c r="AH89" i="43"/>
  <c r="AD66" i="43"/>
  <c r="AF66" i="43"/>
  <c r="AB66" i="43"/>
  <c r="AH66" i="43"/>
  <c r="AD64" i="43"/>
  <c r="AF64" i="43"/>
  <c r="AB64" i="43"/>
  <c r="AH64" i="43"/>
  <c r="AB63" i="43"/>
  <c r="AD63" i="43"/>
  <c r="AF63" i="43"/>
  <c r="AH63" i="43"/>
  <c r="AF52" i="43"/>
  <c r="AH52" i="43"/>
  <c r="AB52" i="43"/>
  <c r="AD52" i="43"/>
  <c r="AH273" i="43"/>
  <c r="AF273" i="43"/>
  <c r="AD273" i="43"/>
  <c r="AB273" i="43"/>
  <c r="AH271" i="43"/>
  <c r="AF271" i="43"/>
  <c r="AD271" i="43"/>
  <c r="AB271" i="43"/>
  <c r="AH269" i="43"/>
  <c r="AF269" i="43"/>
  <c r="AD269" i="43"/>
  <c r="AB269" i="43"/>
  <c r="AD267" i="43"/>
  <c r="AB267" i="43"/>
  <c r="AF267" i="43"/>
  <c r="AH267" i="43"/>
  <c r="AD272" i="43"/>
  <c r="AF272" i="43"/>
  <c r="AB272" i="43"/>
  <c r="AH272" i="43"/>
  <c r="AD270" i="43"/>
  <c r="AF270" i="43"/>
  <c r="AB270" i="43"/>
  <c r="AH270" i="43"/>
  <c r="AD268" i="43"/>
  <c r="AF268" i="43"/>
  <c r="AB268" i="43"/>
  <c r="AH268" i="43"/>
  <c r="AF121" i="43"/>
  <c r="AD121" i="43"/>
  <c r="AB121" i="43"/>
  <c r="AH121" i="43"/>
  <c r="AD119" i="43"/>
  <c r="AB119" i="43"/>
  <c r="AF119" i="43"/>
  <c r="AH119" i="43"/>
  <c r="AF117" i="43"/>
  <c r="AD117" i="43"/>
  <c r="AB117" i="43"/>
  <c r="AH117" i="43"/>
  <c r="AF120" i="43"/>
  <c r="AD120" i="43"/>
  <c r="AB120" i="43"/>
  <c r="AH120" i="43"/>
  <c r="AB118" i="43"/>
  <c r="AF118" i="43"/>
  <c r="AD118" i="43"/>
  <c r="AH118" i="43"/>
  <c r="AF116" i="43"/>
  <c r="AD116" i="43"/>
  <c r="AB116" i="43"/>
  <c r="AH116" i="43"/>
  <c r="AD80" i="43"/>
  <c r="AF80" i="43"/>
  <c r="AB80" i="43"/>
  <c r="AH80" i="43"/>
  <c r="AD78" i="43"/>
  <c r="AF78" i="43"/>
  <c r="AB78" i="43"/>
  <c r="AH78" i="43"/>
  <c r="AD76" i="43"/>
  <c r="AF76" i="43"/>
  <c r="AB76" i="43"/>
  <c r="AH76" i="43"/>
  <c r="AF81" i="43"/>
  <c r="AB81" i="43"/>
  <c r="AH81" i="43"/>
  <c r="AD81" i="43"/>
  <c r="AH79" i="43"/>
  <c r="AD79" i="43"/>
  <c r="AB79" i="43"/>
  <c r="AF79" i="43"/>
  <c r="AF77" i="43"/>
  <c r="AB77" i="43"/>
  <c r="AH77" i="43"/>
  <c r="AD77" i="43"/>
  <c r="V272" i="43"/>
  <c r="X272" i="43"/>
  <c r="T272" i="43"/>
  <c r="Z272" i="43"/>
  <c r="V268" i="43"/>
  <c r="T268" i="43"/>
  <c r="X268" i="43"/>
  <c r="Z268" i="43"/>
  <c r="X222" i="43"/>
  <c r="T222" i="43"/>
  <c r="Z222" i="43"/>
  <c r="V222" i="43"/>
  <c r="Z220" i="43"/>
  <c r="V220" i="43"/>
  <c r="T220" i="43"/>
  <c r="X220" i="43"/>
  <c r="T218" i="43"/>
  <c r="X218" i="43"/>
  <c r="V218" i="43"/>
  <c r="Z218" i="43"/>
  <c r="V212" i="43"/>
  <c r="T212" i="43"/>
  <c r="X212" i="43"/>
  <c r="Z212" i="43"/>
  <c r="X210" i="43"/>
  <c r="V210" i="43"/>
  <c r="T210" i="43"/>
  <c r="Z210" i="43"/>
  <c r="V208" i="43"/>
  <c r="T208" i="43"/>
  <c r="X208" i="43"/>
  <c r="Z208" i="43"/>
  <c r="V202" i="43"/>
  <c r="T202" i="43"/>
  <c r="X202" i="43"/>
  <c r="Z202" i="43"/>
  <c r="V196" i="43"/>
  <c r="T196" i="43"/>
  <c r="X196" i="43"/>
  <c r="Z196" i="43"/>
  <c r="V190" i="43"/>
  <c r="T190" i="43"/>
  <c r="Z190" i="43"/>
  <c r="X190" i="43"/>
  <c r="X188" i="43"/>
  <c r="V188" i="43"/>
  <c r="T188" i="43"/>
  <c r="Z188" i="43"/>
  <c r="T186" i="43"/>
  <c r="X186" i="43"/>
  <c r="V186" i="43"/>
  <c r="Z186" i="43"/>
  <c r="X184" i="43"/>
  <c r="V184" i="43"/>
  <c r="T184" i="43"/>
  <c r="Z184" i="43"/>
  <c r="X178" i="43"/>
  <c r="T178" i="43"/>
  <c r="Z178" i="43"/>
  <c r="V178" i="43"/>
  <c r="Z176" i="43"/>
  <c r="V176" i="43"/>
  <c r="T176" i="43"/>
  <c r="X176" i="43"/>
  <c r="V170" i="43"/>
  <c r="T170" i="43"/>
  <c r="X170" i="43"/>
  <c r="T198" i="43"/>
  <c r="T27" i="43" s="1"/>
  <c r="V198" i="43"/>
  <c r="V27" i="43" s="1"/>
  <c r="X198" i="43"/>
  <c r="X27" i="43" s="1"/>
  <c r="Z170" i="43"/>
  <c r="V168" i="43"/>
  <c r="T168" i="43"/>
  <c r="X168" i="43"/>
  <c r="Z168" i="43"/>
  <c r="X166" i="43"/>
  <c r="V166" i="43"/>
  <c r="T166" i="43"/>
  <c r="Z166" i="43"/>
  <c r="T160" i="43"/>
  <c r="X160" i="43"/>
  <c r="V160" i="43"/>
  <c r="Z160" i="43"/>
  <c r="V158" i="43"/>
  <c r="X158" i="43"/>
  <c r="T158" i="43"/>
  <c r="Z158" i="43"/>
  <c r="X156" i="43"/>
  <c r="T156" i="43"/>
  <c r="V156" i="43"/>
  <c r="Z156" i="43"/>
  <c r="T152" i="43"/>
  <c r="T25" i="43" s="1"/>
  <c r="V152" i="43"/>
  <c r="V25" i="43" s="1"/>
  <c r="V148" i="43"/>
  <c r="X152" i="43"/>
  <c r="X25" i="43" s="1"/>
  <c r="X148" i="43"/>
  <c r="T148" i="43"/>
  <c r="Z148" i="43"/>
  <c r="T121" i="43"/>
  <c r="V121" i="43"/>
  <c r="X121" i="43"/>
  <c r="Z121" i="43"/>
  <c r="V119" i="43"/>
  <c r="X119" i="43"/>
  <c r="T119" i="43"/>
  <c r="Z119" i="43"/>
  <c r="X117" i="43"/>
  <c r="V117" i="43"/>
  <c r="T117" i="43"/>
  <c r="Z117" i="43"/>
  <c r="V101" i="43"/>
  <c r="T101" i="43"/>
  <c r="X101" i="43"/>
  <c r="Z101" i="43"/>
  <c r="T99" i="43"/>
  <c r="V99" i="43"/>
  <c r="X99" i="43"/>
  <c r="Z99" i="43"/>
  <c r="V97" i="43"/>
  <c r="X97" i="43"/>
  <c r="T97" i="43"/>
  <c r="Z97" i="43"/>
  <c r="Z95" i="43"/>
  <c r="T95" i="43"/>
  <c r="Z67" i="43"/>
  <c r="X67" i="43"/>
  <c r="V67" i="43"/>
  <c r="T67" i="43"/>
  <c r="V65" i="43"/>
  <c r="T65" i="43"/>
  <c r="Z65" i="43"/>
  <c r="X65" i="43"/>
  <c r="Z63" i="43"/>
  <c r="V63" i="43"/>
  <c r="T63" i="43"/>
  <c r="X63" i="43"/>
  <c r="X61" i="43"/>
  <c r="V61" i="43"/>
  <c r="T61" i="43"/>
  <c r="Z61" i="43"/>
  <c r="X59" i="43"/>
  <c r="T59" i="43"/>
  <c r="Z59" i="43"/>
  <c r="V59" i="43"/>
  <c r="X273" i="43"/>
  <c r="T273" i="43"/>
  <c r="V273" i="43"/>
  <c r="Z273" i="43"/>
  <c r="X267" i="43"/>
  <c r="T267" i="43"/>
  <c r="V267" i="43"/>
  <c r="Z267" i="43"/>
  <c r="X234" i="43"/>
  <c r="T234" i="43"/>
  <c r="V234" i="43"/>
  <c r="Z234" i="43"/>
  <c r="V221" i="43"/>
  <c r="X221" i="43"/>
  <c r="T221" i="43"/>
  <c r="Z221" i="43"/>
  <c r="V219" i="43"/>
  <c r="X219" i="43"/>
  <c r="T219" i="43"/>
  <c r="Z219" i="43"/>
  <c r="X213" i="43"/>
  <c r="V213" i="43"/>
  <c r="T213" i="43"/>
  <c r="Z213" i="43"/>
  <c r="Z211" i="43"/>
  <c r="T211" i="43"/>
  <c r="X211" i="43"/>
  <c r="V211" i="43"/>
  <c r="X209" i="43"/>
  <c r="V209" i="43"/>
  <c r="T209" i="43"/>
  <c r="Z209" i="43"/>
  <c r="T207" i="43"/>
  <c r="X207" i="43"/>
  <c r="V207" i="43"/>
  <c r="Z207" i="43"/>
  <c r="V197" i="43"/>
  <c r="Z197" i="43"/>
  <c r="X197" i="43"/>
  <c r="T197" i="43"/>
  <c r="Z191" i="43"/>
  <c r="V191" i="43"/>
  <c r="T191" i="43"/>
  <c r="X191" i="43"/>
  <c r="X189" i="43"/>
  <c r="V189" i="43"/>
  <c r="T189" i="43"/>
  <c r="Z189" i="43"/>
  <c r="X187" i="43"/>
  <c r="T187" i="43"/>
  <c r="V187" i="43"/>
  <c r="Z187" i="43"/>
  <c r="X185" i="43"/>
  <c r="V185" i="43"/>
  <c r="T185" i="43"/>
  <c r="Z185" i="43"/>
  <c r="V179" i="43"/>
  <c r="X179" i="43"/>
  <c r="T179" i="43"/>
  <c r="Z179" i="43"/>
  <c r="V177" i="43"/>
  <c r="X177" i="43"/>
  <c r="T177" i="43"/>
  <c r="Z177" i="43"/>
  <c r="V175" i="43"/>
  <c r="T175" i="43"/>
  <c r="X175" i="43"/>
  <c r="Z175" i="43"/>
  <c r="V169" i="43"/>
  <c r="X169" i="43"/>
  <c r="T169" i="43"/>
  <c r="Z169" i="43"/>
  <c r="V167" i="43"/>
  <c r="X167" i="43"/>
  <c r="T203" i="43"/>
  <c r="T29" i="43" s="1"/>
  <c r="V203" i="43"/>
  <c r="V29" i="43" s="1"/>
  <c r="X203" i="43"/>
  <c r="X29" i="43" s="1"/>
  <c r="T167" i="43"/>
  <c r="Z167" i="43"/>
  <c r="Z161" i="43"/>
  <c r="T161" i="43"/>
  <c r="X161" i="43"/>
  <c r="V161" i="43"/>
  <c r="V159" i="43"/>
  <c r="T159" i="43"/>
  <c r="X159" i="43"/>
  <c r="Z159" i="43"/>
  <c r="V157" i="43"/>
  <c r="X157" i="43"/>
  <c r="T157" i="43"/>
  <c r="Z157" i="43"/>
  <c r="X120" i="43"/>
  <c r="V120" i="43"/>
  <c r="T120" i="43"/>
  <c r="Z120" i="43"/>
  <c r="Z118" i="43"/>
  <c r="X118" i="43"/>
  <c r="V118" i="43"/>
  <c r="T118" i="43"/>
  <c r="X116" i="43"/>
  <c r="V116" i="43"/>
  <c r="T116" i="43"/>
  <c r="Z116" i="43"/>
  <c r="V100" i="43"/>
  <c r="X100" i="43"/>
  <c r="T100" i="43"/>
  <c r="Z100" i="43"/>
  <c r="X98" i="43"/>
  <c r="Z98" i="43"/>
  <c r="V98" i="43"/>
  <c r="T98" i="43"/>
  <c r="T96" i="43"/>
  <c r="V96" i="43"/>
  <c r="X96" i="43"/>
  <c r="Z96" i="43"/>
  <c r="V94" i="43"/>
  <c r="T94" i="43"/>
  <c r="X94" i="43"/>
  <c r="Z94" i="43"/>
  <c r="Z66" i="43"/>
  <c r="V66" i="43"/>
  <c r="T66" i="43"/>
  <c r="X66" i="43"/>
  <c r="X64" i="43"/>
  <c r="V64" i="43"/>
  <c r="T64" i="43"/>
  <c r="Z64" i="43"/>
  <c r="Z62" i="43"/>
  <c r="X62" i="43"/>
  <c r="T62" i="43"/>
  <c r="V62" i="43"/>
  <c r="V60" i="43"/>
  <c r="X60" i="43"/>
  <c r="T60" i="43"/>
  <c r="Z60" i="43"/>
  <c r="V58" i="43"/>
  <c r="T58" i="43"/>
  <c r="X58" i="43"/>
  <c r="Z58" i="43"/>
  <c r="X111" i="43"/>
  <c r="V111" i="43"/>
  <c r="Z111" i="43"/>
  <c r="T111" i="43"/>
  <c r="X109" i="43"/>
  <c r="V109" i="43"/>
  <c r="T109" i="43"/>
  <c r="Z109" i="43"/>
  <c r="Z107" i="43"/>
  <c r="T107" i="43"/>
  <c r="V107" i="43"/>
  <c r="X107" i="43"/>
  <c r="T110" i="43"/>
  <c r="X110" i="43"/>
  <c r="V110" i="43"/>
  <c r="Z110" i="43"/>
  <c r="X108" i="43"/>
  <c r="V108" i="43"/>
  <c r="T108" i="43"/>
  <c r="Z108" i="43"/>
  <c r="X106" i="43"/>
  <c r="V106" i="43"/>
  <c r="T106" i="43"/>
  <c r="Z106" i="43"/>
  <c r="X89" i="43"/>
  <c r="Z89" i="43"/>
  <c r="V89" i="43"/>
  <c r="T89" i="43"/>
  <c r="V87" i="43"/>
  <c r="X87" i="43"/>
  <c r="T87" i="43"/>
  <c r="Z87" i="43"/>
  <c r="X88" i="43"/>
  <c r="Z88" i="43"/>
  <c r="T88" i="43"/>
  <c r="V88" i="43"/>
  <c r="X86" i="43"/>
  <c r="T86" i="43"/>
  <c r="V86" i="43"/>
  <c r="Z86" i="43"/>
  <c r="V81" i="43"/>
  <c r="Z81" i="43"/>
  <c r="X81" i="43"/>
  <c r="T81" i="43"/>
  <c r="X79" i="43"/>
  <c r="V79" i="43"/>
  <c r="Z79" i="43"/>
  <c r="T79" i="43"/>
  <c r="V77" i="43"/>
  <c r="Z77" i="43"/>
  <c r="X77" i="43"/>
  <c r="T77" i="43"/>
  <c r="T80" i="43"/>
  <c r="X80" i="43"/>
  <c r="V80" i="43"/>
  <c r="Z80" i="43"/>
  <c r="X78" i="43"/>
  <c r="V78" i="43"/>
  <c r="T78" i="43"/>
  <c r="Z78" i="43"/>
  <c r="Z76" i="43"/>
  <c r="T76" i="43"/>
  <c r="X76" i="43"/>
  <c r="V76" i="43"/>
  <c r="Z53" i="43"/>
  <c r="V53" i="43"/>
  <c r="X53" i="43"/>
  <c r="T53" i="43"/>
  <c r="X51" i="43"/>
  <c r="V51" i="43"/>
  <c r="Z51" i="43"/>
  <c r="T51" i="43"/>
  <c r="T49" i="43"/>
  <c r="X49" i="43"/>
  <c r="Z49" i="43"/>
  <c r="V49" i="43"/>
  <c r="X47" i="43"/>
  <c r="V47" i="43"/>
  <c r="T47" i="43"/>
  <c r="Z47" i="43"/>
  <c r="X45" i="43"/>
  <c r="V45" i="43"/>
  <c r="T45" i="43"/>
  <c r="Z45" i="43"/>
  <c r="V52" i="43"/>
  <c r="X52" i="43"/>
  <c r="T52" i="43"/>
  <c r="Z52" i="43"/>
  <c r="Z50" i="43"/>
  <c r="V50" i="43"/>
  <c r="T50" i="43"/>
  <c r="X50" i="43"/>
  <c r="T48" i="43"/>
  <c r="X48" i="43"/>
  <c r="V48" i="43"/>
  <c r="Z48" i="43"/>
  <c r="X46" i="43"/>
  <c r="V46" i="43"/>
  <c r="T46" i="43"/>
  <c r="Z46" i="43"/>
  <c r="X271" i="43"/>
  <c r="T271" i="43"/>
  <c r="V271" i="43"/>
  <c r="Z271" i="43"/>
  <c r="V269" i="43"/>
  <c r="X269" i="43"/>
  <c r="T269" i="43"/>
  <c r="Z269" i="43"/>
  <c r="X270" i="43"/>
  <c r="T270" i="43"/>
  <c r="V270" i="43"/>
  <c r="Z270" i="43"/>
  <c r="V142" i="43"/>
  <c r="X142" i="43"/>
  <c r="T142" i="43"/>
  <c r="Z142" i="43"/>
  <c r="X140" i="43"/>
  <c r="T140" i="43"/>
  <c r="V140" i="43"/>
  <c r="Z140" i="43"/>
  <c r="X143" i="43"/>
  <c r="V143" i="43"/>
  <c r="Z143" i="43"/>
  <c r="T143" i="43"/>
  <c r="X141" i="43"/>
  <c r="V141" i="43"/>
  <c r="Z141" i="43"/>
  <c r="T141" i="43"/>
  <c r="V139" i="43"/>
  <c r="T139" i="43"/>
  <c r="X139" i="43"/>
  <c r="Z139" i="43"/>
  <c r="P76" i="43"/>
  <c r="O82" i="43"/>
  <c r="F76" i="43"/>
  <c r="E82" i="43"/>
  <c r="B82" i="43"/>
  <c r="G82" i="43"/>
  <c r="C82" i="43"/>
  <c r="M82" i="43"/>
  <c r="L78" i="43"/>
  <c r="K82" i="43"/>
  <c r="M275" i="43"/>
  <c r="G275" i="43"/>
  <c r="C275" i="43"/>
  <c r="C39" i="43" s="1"/>
  <c r="P270" i="43"/>
  <c r="O275" i="43"/>
  <c r="O39" i="43" s="1"/>
  <c r="L270" i="43"/>
  <c r="K275" i="43"/>
  <c r="F270" i="43"/>
  <c r="E275" i="43"/>
  <c r="E39" i="43" s="1"/>
  <c r="B203" i="43"/>
  <c r="AH203" i="43" s="1"/>
  <c r="AH29" i="43" s="1"/>
  <c r="B152" i="43"/>
  <c r="E235" i="43"/>
  <c r="F235" i="43" s="1"/>
  <c r="F35" i="43" s="1"/>
  <c r="B235" i="43"/>
  <c r="N234" i="43"/>
  <c r="H234" i="43"/>
  <c r="N220" i="43"/>
  <c r="B214" i="43"/>
  <c r="H196" i="43"/>
  <c r="N166" i="43"/>
  <c r="N81" i="43"/>
  <c r="N79" i="43"/>
  <c r="H79" i="43"/>
  <c r="N50" i="43"/>
  <c r="J114" i="42"/>
  <c r="N88" i="43"/>
  <c r="J113" i="42"/>
  <c r="J115" i="42"/>
  <c r="I248" i="43"/>
  <c r="I243" i="43"/>
  <c r="I246" i="43"/>
  <c r="I240" i="43"/>
  <c r="I245" i="43"/>
  <c r="I234" i="43"/>
  <c r="J234" i="43" s="1"/>
  <c r="O235" i="43"/>
  <c r="P235" i="43" s="1"/>
  <c r="O162" i="43"/>
  <c r="O16" i="43" s="1"/>
  <c r="J246" i="43"/>
  <c r="J245" i="43"/>
  <c r="J243" i="43"/>
  <c r="J240" i="43"/>
  <c r="N222" i="43"/>
  <c r="H166" i="43"/>
  <c r="H88" i="43"/>
  <c r="H81" i="43"/>
  <c r="D81" i="43"/>
  <c r="D79" i="43"/>
  <c r="N77" i="43"/>
  <c r="Q247" i="43"/>
  <c r="Q246" i="43"/>
  <c r="Q245" i="43"/>
  <c r="Q243" i="43"/>
  <c r="Q240" i="43"/>
  <c r="K235" i="43"/>
  <c r="L235" i="43" s="1"/>
  <c r="K223" i="43"/>
  <c r="R6" i="23"/>
  <c r="N6" i="24"/>
  <c r="H6" i="24"/>
  <c r="D6" i="24"/>
  <c r="P6" i="24"/>
  <c r="L6" i="24"/>
  <c r="F6" i="24"/>
  <c r="N269" i="43"/>
  <c r="H269" i="43"/>
  <c r="D269" i="43"/>
  <c r="N267" i="43"/>
  <c r="H267" i="43"/>
  <c r="D267" i="43"/>
  <c r="I239" i="43"/>
  <c r="I250" i="43"/>
  <c r="I247" i="43"/>
  <c r="I249" i="43"/>
  <c r="I252" i="43"/>
  <c r="H220" i="43"/>
  <c r="D88" i="43"/>
  <c r="P116" i="43"/>
  <c r="L116" i="43"/>
  <c r="F116" i="43"/>
  <c r="N179" i="43"/>
  <c r="H179" i="43"/>
  <c r="D179" i="43"/>
  <c r="N177" i="43"/>
  <c r="H177" i="43"/>
  <c r="D177" i="43"/>
  <c r="N175" i="43"/>
  <c r="H175" i="43"/>
  <c r="N167" i="43"/>
  <c r="H167" i="43"/>
  <c r="N156" i="43"/>
  <c r="H156" i="43"/>
  <c r="N142" i="43"/>
  <c r="N76" i="43"/>
  <c r="N66" i="43"/>
  <c r="H66" i="43"/>
  <c r="D66" i="43"/>
  <c r="N64" i="43"/>
  <c r="N62" i="43"/>
  <c r="N60" i="43"/>
  <c r="H60" i="43"/>
  <c r="D60" i="43"/>
  <c r="N58" i="43"/>
  <c r="H58" i="43"/>
  <c r="D58" i="43"/>
  <c r="O54" i="43"/>
  <c r="O9" i="43" s="1"/>
  <c r="N45" i="43"/>
  <c r="H184" i="43"/>
  <c r="N218" i="43"/>
  <c r="D175" i="43"/>
  <c r="D166" i="43"/>
  <c r="D156" i="43"/>
  <c r="H77" i="43"/>
  <c r="H76" i="43"/>
  <c r="H64" i="43"/>
  <c r="D64" i="43"/>
  <c r="H62" i="43"/>
  <c r="D62" i="43"/>
  <c r="B102" i="43"/>
  <c r="B275" i="43"/>
  <c r="N272" i="43"/>
  <c r="H272" i="43"/>
  <c r="H270" i="43"/>
  <c r="N221" i="43"/>
  <c r="N219" i="43"/>
  <c r="H219" i="43"/>
  <c r="N213" i="43"/>
  <c r="H213" i="43"/>
  <c r="D213" i="43"/>
  <c r="M198" i="43"/>
  <c r="N198" i="43" s="1"/>
  <c r="N27" i="43" s="1"/>
  <c r="N185" i="43"/>
  <c r="N184" i="43"/>
  <c r="I184" i="43"/>
  <c r="J184" i="43" s="1"/>
  <c r="N170" i="43"/>
  <c r="H170" i="43"/>
  <c r="H168" i="43"/>
  <c r="D77" i="43"/>
  <c r="E203" i="43"/>
  <c r="F203" i="43" s="1"/>
  <c r="F29" i="43" s="1"/>
  <c r="C223" i="43"/>
  <c r="C198" i="43"/>
  <c r="D198" i="43" s="1"/>
  <c r="D27" i="43" s="1"/>
  <c r="C180" i="43"/>
  <c r="C171" i="43"/>
  <c r="M235" i="43"/>
  <c r="N235" i="43" s="1"/>
  <c r="D167" i="43"/>
  <c r="C112" i="43"/>
  <c r="H45" i="43"/>
  <c r="E124" i="43"/>
  <c r="N273" i="43"/>
  <c r="H273" i="43"/>
  <c r="N270" i="43"/>
  <c r="H221" i="43"/>
  <c r="D221" i="43"/>
  <c r="H218" i="43"/>
  <c r="N212" i="43"/>
  <c r="H212" i="43"/>
  <c r="N210" i="43"/>
  <c r="H210" i="43"/>
  <c r="D210" i="43"/>
  <c r="N209" i="43"/>
  <c r="H209" i="43"/>
  <c r="D209" i="43"/>
  <c r="N207" i="43"/>
  <c r="H207" i="43"/>
  <c r="D207" i="43"/>
  <c r="O203" i="43"/>
  <c r="P203" i="43" s="1"/>
  <c r="P29" i="43" s="1"/>
  <c r="N202" i="43"/>
  <c r="H202" i="43"/>
  <c r="D202" i="43"/>
  <c r="G198" i="43"/>
  <c r="H198" i="43" s="1"/>
  <c r="H27" i="43" s="1"/>
  <c r="N196" i="43"/>
  <c r="I196" i="43"/>
  <c r="J196" i="43" s="1"/>
  <c r="N190" i="43"/>
  <c r="H190" i="43"/>
  <c r="D190" i="43"/>
  <c r="N188" i="43"/>
  <c r="H188" i="43"/>
  <c r="D188" i="43"/>
  <c r="N186" i="43"/>
  <c r="H186" i="43"/>
  <c r="N169" i="43"/>
  <c r="N168" i="43"/>
  <c r="E162" i="43"/>
  <c r="E16" i="43" s="1"/>
  <c r="N139" i="43"/>
  <c r="H139" i="43"/>
  <c r="D139" i="43"/>
  <c r="O124" i="43"/>
  <c r="O14" i="43" s="1"/>
  <c r="I168" i="43"/>
  <c r="J168" i="43" s="1"/>
  <c r="J6" i="24"/>
  <c r="J6" i="23"/>
  <c r="J14" i="22"/>
  <c r="H67" i="3"/>
  <c r="G67" i="3"/>
  <c r="F67" i="3"/>
  <c r="E67" i="3"/>
  <c r="D67" i="3"/>
  <c r="C67" i="3"/>
  <c r="H50" i="4"/>
  <c r="G50" i="4"/>
  <c r="F50" i="4"/>
  <c r="E50" i="4"/>
  <c r="D50" i="4"/>
  <c r="C50" i="4"/>
  <c r="H37" i="5"/>
  <c r="G37" i="5"/>
  <c r="F37" i="5"/>
  <c r="E37" i="5"/>
  <c r="D37" i="5"/>
  <c r="C37" i="5"/>
  <c r="H21" i="19"/>
  <c r="G21" i="19"/>
  <c r="F21" i="19"/>
  <c r="E21" i="19"/>
  <c r="D21" i="19"/>
  <c r="C21" i="19"/>
  <c r="H36" i="6"/>
  <c r="G36" i="6"/>
  <c r="F36" i="6"/>
  <c r="E36" i="6"/>
  <c r="D36" i="6"/>
  <c r="C36" i="6"/>
  <c r="H52" i="7"/>
  <c r="H37" i="13" s="1"/>
  <c r="G52" i="7"/>
  <c r="G37" i="13" s="1"/>
  <c r="F52" i="7"/>
  <c r="F37" i="13" s="1"/>
  <c r="E52" i="7"/>
  <c r="E37" i="13" s="1"/>
  <c r="D52" i="7"/>
  <c r="D37" i="13" s="1"/>
  <c r="I270" i="43"/>
  <c r="J270" i="43" s="1"/>
  <c r="I220" i="43"/>
  <c r="J220" i="43" s="1"/>
  <c r="H50" i="3"/>
  <c r="G50" i="3"/>
  <c r="F50" i="3"/>
  <c r="E50" i="3"/>
  <c r="D50" i="3"/>
  <c r="C50" i="3"/>
  <c r="O223" i="43"/>
  <c r="O20" i="43" s="1"/>
  <c r="H222" i="43"/>
  <c r="D212" i="43"/>
  <c r="N211" i="43"/>
  <c r="H211" i="43"/>
  <c r="M214" i="43"/>
  <c r="M171" i="43"/>
  <c r="M112" i="43"/>
  <c r="K203" i="43"/>
  <c r="L203" i="43" s="1"/>
  <c r="L29" i="43" s="1"/>
  <c r="K102" i="43"/>
  <c r="I271" i="43"/>
  <c r="J271" i="43" s="1"/>
  <c r="I268" i="43"/>
  <c r="J268" i="43" s="1"/>
  <c r="I273" i="43"/>
  <c r="J273" i="43" s="1"/>
  <c r="I157" i="43"/>
  <c r="J157" i="43" s="1"/>
  <c r="I160" i="43"/>
  <c r="J160" i="43" s="1"/>
  <c r="I159" i="43"/>
  <c r="J159" i="43" s="1"/>
  <c r="I140" i="43"/>
  <c r="J140" i="43" s="1"/>
  <c r="I143" i="43"/>
  <c r="J143" i="43" s="1"/>
  <c r="I142" i="43"/>
  <c r="J142" i="43" s="1"/>
  <c r="I141" i="43"/>
  <c r="J141" i="43" s="1"/>
  <c r="I107" i="43"/>
  <c r="J107" i="43" s="1"/>
  <c r="I106" i="43"/>
  <c r="J106" i="43" s="1"/>
  <c r="I110" i="43"/>
  <c r="J110" i="43" s="1"/>
  <c r="I109" i="43"/>
  <c r="J109" i="43" s="1"/>
  <c r="I111" i="43"/>
  <c r="J111" i="43" s="1"/>
  <c r="I108" i="43"/>
  <c r="J108" i="43" s="1"/>
  <c r="I63" i="43"/>
  <c r="J63" i="43" s="1"/>
  <c r="I67" i="43"/>
  <c r="J67" i="43" s="1"/>
  <c r="G68" i="43"/>
  <c r="I65" i="43"/>
  <c r="J65" i="43" s="1"/>
  <c r="I47" i="43"/>
  <c r="J47" i="43" s="1"/>
  <c r="I51" i="43"/>
  <c r="J51" i="43" s="1"/>
  <c r="I178" i="43"/>
  <c r="J178" i="43" s="1"/>
  <c r="I176" i="43"/>
  <c r="J176" i="43" s="1"/>
  <c r="I222" i="43"/>
  <c r="J222" i="43" s="1"/>
  <c r="G223" i="43"/>
  <c r="G20" i="43" s="1"/>
  <c r="G171" i="43"/>
  <c r="G17" i="43" s="1"/>
  <c r="I170" i="43"/>
  <c r="J170" i="43" s="1"/>
  <c r="I169" i="43"/>
  <c r="J169" i="43" s="1"/>
  <c r="I121" i="43"/>
  <c r="J121" i="43" s="1"/>
  <c r="I120" i="43"/>
  <c r="J120" i="43" s="1"/>
  <c r="I119" i="43"/>
  <c r="J119" i="43" s="1"/>
  <c r="I118" i="43"/>
  <c r="J118" i="43" s="1"/>
  <c r="I117" i="43"/>
  <c r="J117" i="43" s="1"/>
  <c r="I116" i="43"/>
  <c r="I100" i="43"/>
  <c r="J100" i="43" s="1"/>
  <c r="I98" i="43"/>
  <c r="J98" i="43" s="1"/>
  <c r="I96" i="43"/>
  <c r="J96" i="43" s="1"/>
  <c r="I95" i="43"/>
  <c r="J95" i="43" s="1"/>
  <c r="I89" i="43"/>
  <c r="J89" i="43" s="1"/>
  <c r="I87" i="43"/>
  <c r="J87" i="43" s="1"/>
  <c r="I86" i="43"/>
  <c r="J86" i="43" s="1"/>
  <c r="I197" i="43"/>
  <c r="J197" i="43" s="1"/>
  <c r="G214" i="43"/>
  <c r="H214" i="43" s="1"/>
  <c r="I211" i="43"/>
  <c r="J211" i="43" s="1"/>
  <c r="I208" i="43"/>
  <c r="J208" i="43" s="1"/>
  <c r="I189" i="43"/>
  <c r="J189" i="43" s="1"/>
  <c r="I187" i="43"/>
  <c r="J187" i="43" s="1"/>
  <c r="G192" i="43"/>
  <c r="G19" i="43" s="1"/>
  <c r="I186" i="43"/>
  <c r="J186" i="43" s="1"/>
  <c r="I185" i="43"/>
  <c r="J185" i="43" s="1"/>
  <c r="I80" i="43"/>
  <c r="J80" i="43" s="1"/>
  <c r="I78" i="43"/>
  <c r="J78" i="43" s="1"/>
  <c r="I76" i="43"/>
  <c r="J76" i="43" s="1"/>
  <c r="E152" i="43"/>
  <c r="F152" i="43" s="1"/>
  <c r="F25" i="43" s="1"/>
  <c r="I148" i="43"/>
  <c r="J148" i="43" s="1"/>
  <c r="E54" i="43"/>
  <c r="E9" i="43" s="1"/>
  <c r="I94" i="43"/>
  <c r="J94" i="43" s="1"/>
  <c r="E230" i="43"/>
  <c r="E223" i="43"/>
  <c r="E20" i="43" s="1"/>
  <c r="I218" i="43"/>
  <c r="J218" i="43" s="1"/>
  <c r="I213" i="43"/>
  <c r="J213" i="43" s="1"/>
  <c r="I191" i="43"/>
  <c r="J191" i="43" s="1"/>
  <c r="I161" i="43"/>
  <c r="J161" i="43" s="1"/>
  <c r="I49" i="43"/>
  <c r="J49" i="43" s="1"/>
  <c r="D270" i="43"/>
  <c r="S7" i="40"/>
  <c r="T7" i="40" s="1"/>
  <c r="N7" i="40"/>
  <c r="H7" i="40"/>
  <c r="J7" i="40"/>
  <c r="K7" i="40"/>
  <c r="L7" i="40" s="1"/>
  <c r="F7" i="40"/>
  <c r="R7" i="40"/>
  <c r="C235" i="43"/>
  <c r="D235" i="43" s="1"/>
  <c r="D234" i="43"/>
  <c r="D220" i="43"/>
  <c r="D196" i="43"/>
  <c r="D184" i="43"/>
  <c r="D76" i="43"/>
  <c r="I60" i="43"/>
  <c r="J60" i="43" s="1"/>
  <c r="I62" i="43"/>
  <c r="J62" i="43" s="1"/>
  <c r="I59" i="43"/>
  <c r="J59" i="43" s="1"/>
  <c r="I61" i="43"/>
  <c r="J61" i="43" s="1"/>
  <c r="I52" i="43"/>
  <c r="J52" i="43" s="1"/>
  <c r="I50" i="43"/>
  <c r="J50" i="43" s="1"/>
  <c r="I53" i="43"/>
  <c r="J53" i="43" s="1"/>
  <c r="I45" i="43"/>
  <c r="J45" i="43" s="1"/>
  <c r="I158" i="43"/>
  <c r="J158" i="43" s="1"/>
  <c r="B198" i="43"/>
  <c r="G180" i="43"/>
  <c r="D168" i="43"/>
  <c r="B162" i="43"/>
  <c r="O152" i="43"/>
  <c r="P152" i="43" s="1"/>
  <c r="K152" i="43"/>
  <c r="L152" i="43" s="1"/>
  <c r="L25" i="43" s="1"/>
  <c r="G112" i="43"/>
  <c r="N101" i="43"/>
  <c r="H101" i="43"/>
  <c r="D101" i="43"/>
  <c r="N99" i="43"/>
  <c r="H99" i="43"/>
  <c r="D99" i="43"/>
  <c r="N97" i="43"/>
  <c r="H97" i="43"/>
  <c r="D97" i="43"/>
  <c r="H50" i="43"/>
  <c r="D50" i="43"/>
  <c r="N48" i="43"/>
  <c r="H48" i="43"/>
  <c r="D48" i="43"/>
  <c r="N46" i="43"/>
  <c r="H46" i="43"/>
  <c r="D46" i="43"/>
  <c r="D45" i="43"/>
  <c r="B54" i="43"/>
  <c r="D272" i="43"/>
  <c r="D219" i="43"/>
  <c r="D218" i="43"/>
  <c r="B144" i="43"/>
  <c r="B124" i="43"/>
  <c r="B90" i="43"/>
  <c r="I46" i="43"/>
  <c r="J46" i="43" s="1"/>
  <c r="I48" i="43"/>
  <c r="J48" i="43" s="1"/>
  <c r="I58" i="43"/>
  <c r="J58" i="43" s="1"/>
  <c r="I64" i="43"/>
  <c r="J64" i="43" s="1"/>
  <c r="I66" i="43"/>
  <c r="J66" i="43" s="1"/>
  <c r="I77" i="43"/>
  <c r="J77" i="43" s="1"/>
  <c r="I79" i="43"/>
  <c r="J79" i="43" s="1"/>
  <c r="I81" i="43"/>
  <c r="J81" i="43" s="1"/>
  <c r="I88" i="43"/>
  <c r="J88" i="43" s="1"/>
  <c r="I97" i="43"/>
  <c r="J97" i="43" s="1"/>
  <c r="I99" i="43"/>
  <c r="J99" i="43" s="1"/>
  <c r="I101" i="43"/>
  <c r="J101" i="43" s="1"/>
  <c r="I139" i="43"/>
  <c r="J139" i="43" s="1"/>
  <c r="I156" i="43"/>
  <c r="J156" i="43" s="1"/>
  <c r="I166" i="43"/>
  <c r="J166" i="43" s="1"/>
  <c r="I167" i="43"/>
  <c r="J167" i="43" s="1"/>
  <c r="I175" i="43"/>
  <c r="J175" i="43" s="1"/>
  <c r="I177" i="43"/>
  <c r="J177" i="43" s="1"/>
  <c r="I179" i="43"/>
  <c r="J179" i="43" s="1"/>
  <c r="I188" i="43"/>
  <c r="J188" i="43" s="1"/>
  <c r="I190" i="43"/>
  <c r="J190" i="43" s="1"/>
  <c r="I202" i="43"/>
  <c r="J202" i="43" s="1"/>
  <c r="I207" i="43"/>
  <c r="J207" i="43" s="1"/>
  <c r="I209" i="43"/>
  <c r="J209" i="43" s="1"/>
  <c r="I210" i="43"/>
  <c r="J210" i="43" s="1"/>
  <c r="I212" i="43"/>
  <c r="J212" i="43" s="1"/>
  <c r="I219" i="43"/>
  <c r="J219" i="43" s="1"/>
  <c r="I221" i="43"/>
  <c r="J221" i="43" s="1"/>
  <c r="I227" i="43"/>
  <c r="I228" i="43"/>
  <c r="I229" i="43"/>
  <c r="I267" i="43"/>
  <c r="J267" i="43" s="1"/>
  <c r="I269" i="43"/>
  <c r="J269" i="43" s="1"/>
  <c r="I272" i="43"/>
  <c r="J272" i="43" s="1"/>
  <c r="B223" i="43"/>
  <c r="B192" i="43"/>
  <c r="B171" i="43"/>
  <c r="B68" i="43"/>
  <c r="D222" i="43"/>
  <c r="N208" i="43"/>
  <c r="H208" i="43"/>
  <c r="D208" i="43"/>
  <c r="M203" i="43"/>
  <c r="N203" i="43" s="1"/>
  <c r="N29" i="43" s="1"/>
  <c r="G203" i="43"/>
  <c r="H203" i="43" s="1"/>
  <c r="H29" i="43" s="1"/>
  <c r="C203" i="43"/>
  <c r="C29" i="43" s="1"/>
  <c r="M192" i="43"/>
  <c r="M19" i="43" s="1"/>
  <c r="C192" i="43"/>
  <c r="N187" i="43"/>
  <c r="H187" i="43"/>
  <c r="D187" i="43"/>
  <c r="D186" i="43"/>
  <c r="M180" i="43"/>
  <c r="E180" i="43"/>
  <c r="N178" i="43"/>
  <c r="H178" i="43"/>
  <c r="D178" i="43"/>
  <c r="N176" i="43"/>
  <c r="H176" i="43"/>
  <c r="D176" i="43"/>
  <c r="B180" i="43"/>
  <c r="K171" i="43"/>
  <c r="E171" i="43"/>
  <c r="D170" i="43"/>
  <c r="K162" i="43"/>
  <c r="N161" i="43"/>
  <c r="H161" i="43"/>
  <c r="D161" i="43"/>
  <c r="N159" i="43"/>
  <c r="H159" i="43"/>
  <c r="D159" i="43"/>
  <c r="N157" i="43"/>
  <c r="H157" i="43"/>
  <c r="D157" i="43"/>
  <c r="N152" i="43"/>
  <c r="N25" i="43" s="1"/>
  <c r="H152" i="43"/>
  <c r="H25" i="43" s="1"/>
  <c r="N148" i="43"/>
  <c r="H148" i="43"/>
  <c r="D148" i="43"/>
  <c r="N143" i="43"/>
  <c r="H143" i="43"/>
  <c r="D143" i="43"/>
  <c r="H142" i="43"/>
  <c r="D142" i="43"/>
  <c r="N140" i="43"/>
  <c r="H140" i="43"/>
  <c r="D140" i="43"/>
  <c r="K124" i="43"/>
  <c r="N121" i="43"/>
  <c r="H121" i="43"/>
  <c r="D121" i="43"/>
  <c r="N119" i="43"/>
  <c r="H119" i="43"/>
  <c r="D119" i="43"/>
  <c r="N117" i="43"/>
  <c r="H117" i="43"/>
  <c r="D117" i="43"/>
  <c r="N110" i="43"/>
  <c r="H110" i="43"/>
  <c r="D110" i="43"/>
  <c r="N108" i="43"/>
  <c r="H108" i="43"/>
  <c r="D108" i="43"/>
  <c r="B112" i="43"/>
  <c r="N106" i="43"/>
  <c r="H106" i="43"/>
  <c r="D106" i="43"/>
  <c r="O102" i="43"/>
  <c r="E102" i="43"/>
  <c r="N94" i="43"/>
  <c r="H94" i="43"/>
  <c r="D94" i="43"/>
  <c r="N89" i="43"/>
  <c r="H89" i="43"/>
  <c r="N87" i="43"/>
  <c r="H87" i="43"/>
  <c r="D87" i="43"/>
  <c r="N80" i="43"/>
  <c r="H80" i="43"/>
  <c r="D80" i="43"/>
  <c r="N78" i="43"/>
  <c r="H78" i="43"/>
  <c r="M68" i="43"/>
  <c r="C68" i="43"/>
  <c r="K54" i="43"/>
  <c r="N53" i="43"/>
  <c r="H53" i="43"/>
  <c r="D53" i="43"/>
  <c r="N51" i="43"/>
  <c r="H51" i="43"/>
  <c r="D51" i="43"/>
  <c r="N49" i="43"/>
  <c r="H49" i="43"/>
  <c r="D49" i="43"/>
  <c r="N47" i="43"/>
  <c r="H47" i="43"/>
  <c r="D47" i="43"/>
  <c r="D273" i="43"/>
  <c r="N271" i="43"/>
  <c r="H271" i="43"/>
  <c r="D271" i="43"/>
  <c r="N268" i="43"/>
  <c r="H268" i="43"/>
  <c r="D268" i="43"/>
  <c r="O230" i="43"/>
  <c r="M230" i="43"/>
  <c r="K230" i="43"/>
  <c r="G230" i="43"/>
  <c r="C230" i="43"/>
  <c r="M223" i="43"/>
  <c r="O214" i="43"/>
  <c r="K214" i="43"/>
  <c r="E214" i="43"/>
  <c r="C214" i="43"/>
  <c r="D211" i="43"/>
  <c r="O198" i="43"/>
  <c r="P198" i="43" s="1"/>
  <c r="K198" i="43"/>
  <c r="L198" i="43" s="1"/>
  <c r="L27" i="43" s="1"/>
  <c r="E198" i="43"/>
  <c r="F198" i="43" s="1"/>
  <c r="F27" i="43" s="1"/>
  <c r="N197" i="43"/>
  <c r="H197" i="43"/>
  <c r="D197" i="43"/>
  <c r="O192" i="43"/>
  <c r="K192" i="43"/>
  <c r="E192" i="43"/>
  <c r="N191" i="43"/>
  <c r="H191" i="43"/>
  <c r="D191" i="43"/>
  <c r="N189" i="43"/>
  <c r="H189" i="43"/>
  <c r="D189" i="43"/>
  <c r="H185" i="43"/>
  <c r="D185" i="43"/>
  <c r="O180" i="43"/>
  <c r="K180" i="43"/>
  <c r="O171" i="43"/>
  <c r="H169" i="43"/>
  <c r="D169" i="43"/>
  <c r="M162" i="43"/>
  <c r="G162" i="43"/>
  <c r="C162" i="43"/>
  <c r="N160" i="43"/>
  <c r="H160" i="43"/>
  <c r="D160" i="43"/>
  <c r="N158" i="43"/>
  <c r="H158" i="43"/>
  <c r="D158" i="43"/>
  <c r="C152" i="43"/>
  <c r="C25" i="43" s="1"/>
  <c r="O144" i="43"/>
  <c r="M144" i="43"/>
  <c r="K144" i="43"/>
  <c r="G144" i="43"/>
  <c r="E144" i="43"/>
  <c r="C144" i="43"/>
  <c r="N141" i="43"/>
  <c r="H141" i="43"/>
  <c r="D141" i="43"/>
  <c r="M124" i="43"/>
  <c r="G124" i="43"/>
  <c r="C124" i="43"/>
  <c r="C14" i="43" s="1"/>
  <c r="N120" i="43"/>
  <c r="H120" i="43"/>
  <c r="D120" i="43"/>
  <c r="N118" i="43"/>
  <c r="H118" i="43"/>
  <c r="D118" i="43"/>
  <c r="N116" i="43"/>
  <c r="H116" i="43"/>
  <c r="D116" i="43"/>
  <c r="O112" i="43"/>
  <c r="O13" i="43" s="1"/>
  <c r="K112" i="43"/>
  <c r="E112" i="43"/>
  <c r="E13" i="43" s="1"/>
  <c r="N111" i="43"/>
  <c r="H111" i="43"/>
  <c r="D111" i="43"/>
  <c r="N109" i="43"/>
  <c r="H109" i="43"/>
  <c r="D109" i="43"/>
  <c r="N107" i="43"/>
  <c r="H107" i="43"/>
  <c r="D107" i="43"/>
  <c r="M102" i="43"/>
  <c r="G102" i="43"/>
  <c r="C102" i="43"/>
  <c r="N100" i="43"/>
  <c r="H100" i="43"/>
  <c r="D100" i="43"/>
  <c r="N98" i="43"/>
  <c r="H98" i="43"/>
  <c r="D98" i="43"/>
  <c r="N96" i="43"/>
  <c r="H96" i="43"/>
  <c r="D96" i="43"/>
  <c r="O90" i="43"/>
  <c r="M90" i="43"/>
  <c r="M12" i="43" s="1"/>
  <c r="K90" i="43"/>
  <c r="G90" i="43"/>
  <c r="E90" i="43"/>
  <c r="C90" i="43"/>
  <c r="D89" i="43"/>
  <c r="N86" i="43"/>
  <c r="H86" i="43"/>
  <c r="D86" i="43"/>
  <c r="D78" i="43"/>
  <c r="O68" i="43"/>
  <c r="K68" i="43"/>
  <c r="E68" i="43"/>
  <c r="N67" i="43"/>
  <c r="H67" i="43"/>
  <c r="D67" i="43"/>
  <c r="N65" i="43"/>
  <c r="H65" i="43"/>
  <c r="D65" i="43"/>
  <c r="N63" i="43"/>
  <c r="H63" i="43"/>
  <c r="D63" i="43"/>
  <c r="N61" i="43"/>
  <c r="H61" i="43"/>
  <c r="D61" i="43"/>
  <c r="N59" i="43"/>
  <c r="H59" i="43"/>
  <c r="D59" i="43"/>
  <c r="M54" i="43"/>
  <c r="G54" i="43"/>
  <c r="C54" i="43"/>
  <c r="N52" i="43"/>
  <c r="H52" i="43"/>
  <c r="D52" i="43"/>
  <c r="Q59" i="43"/>
  <c r="R59" i="43" s="1"/>
  <c r="Q63" i="43"/>
  <c r="R63" i="43" s="1"/>
  <c r="R14" i="22"/>
  <c r="P6" i="23"/>
  <c r="N6" i="23"/>
  <c r="L6" i="23"/>
  <c r="H6" i="23"/>
  <c r="F6" i="23"/>
  <c r="D6" i="23"/>
  <c r="R6" i="24"/>
  <c r="C6" i="24"/>
  <c r="C20" i="25"/>
  <c r="C30" i="11"/>
  <c r="P14" i="22"/>
  <c r="N14" i="22"/>
  <c r="L14" i="22"/>
  <c r="H14" i="22"/>
  <c r="F14" i="22"/>
  <c r="D14" i="22"/>
  <c r="Q177" i="43"/>
  <c r="R177" i="43" s="1"/>
  <c r="H35" i="43"/>
  <c r="G35" i="43"/>
  <c r="G25" i="43"/>
  <c r="M25" i="43"/>
  <c r="Q64" i="43"/>
  <c r="R64" i="43" s="1"/>
  <c r="Q66" i="43"/>
  <c r="R66" i="43" s="1"/>
  <c r="Q78" i="43"/>
  <c r="R78" i="43" s="1"/>
  <c r="Q80" i="43"/>
  <c r="R80" i="43" s="1"/>
  <c r="Q88" i="43"/>
  <c r="R88" i="43" s="1"/>
  <c r="Q95" i="43"/>
  <c r="R95" i="43" s="1"/>
  <c r="Q96" i="43"/>
  <c r="R96" i="43" s="1"/>
  <c r="Q98" i="43"/>
  <c r="R98" i="43" s="1"/>
  <c r="Q100" i="43"/>
  <c r="R100" i="43" s="1"/>
  <c r="Q108" i="43"/>
  <c r="R108" i="43" s="1"/>
  <c r="Q110" i="43"/>
  <c r="R110" i="43" s="1"/>
  <c r="Q118" i="43"/>
  <c r="R118" i="43" s="1"/>
  <c r="Q120" i="43"/>
  <c r="R120" i="43" s="1"/>
  <c r="Q142" i="43"/>
  <c r="R142" i="43" s="1"/>
  <c r="Q50" i="43"/>
  <c r="R50" i="43" s="1"/>
  <c r="Q52" i="43"/>
  <c r="R52" i="43" s="1"/>
  <c r="Q60" i="43"/>
  <c r="R60" i="43" s="1"/>
  <c r="Q62" i="43"/>
  <c r="R62" i="43" s="1"/>
  <c r="Q77" i="43"/>
  <c r="R77" i="43" s="1"/>
  <c r="Q79" i="43"/>
  <c r="R79" i="43" s="1"/>
  <c r="Q81" i="43"/>
  <c r="R81" i="43" s="1"/>
  <c r="Q89" i="43"/>
  <c r="R89" i="43" s="1"/>
  <c r="Q97" i="43"/>
  <c r="R97" i="43" s="1"/>
  <c r="Q99" i="43"/>
  <c r="R99" i="43" s="1"/>
  <c r="Q101" i="43"/>
  <c r="R101" i="43" s="1"/>
  <c r="Q117" i="43"/>
  <c r="R117" i="43" s="1"/>
  <c r="Q119" i="43"/>
  <c r="R119" i="43" s="1"/>
  <c r="Q121" i="43"/>
  <c r="R121" i="43" s="1"/>
  <c r="Q141" i="43"/>
  <c r="R141" i="43" s="1"/>
  <c r="Q143" i="43"/>
  <c r="R143" i="43" s="1"/>
  <c r="Q158" i="43"/>
  <c r="R158" i="43" s="1"/>
  <c r="Q168" i="43"/>
  <c r="R168" i="43" s="1"/>
  <c r="Q170" i="43"/>
  <c r="R170" i="43" s="1"/>
  <c r="Q176" i="43"/>
  <c r="R176" i="43" s="1"/>
  <c r="Q178" i="43"/>
  <c r="R178" i="43" s="1"/>
  <c r="Q186" i="43"/>
  <c r="R186" i="43" s="1"/>
  <c r="Q188" i="43"/>
  <c r="R188" i="43" s="1"/>
  <c r="Q190" i="43"/>
  <c r="R190" i="43" s="1"/>
  <c r="Q208" i="43"/>
  <c r="R208" i="43" s="1"/>
  <c r="Q46" i="43"/>
  <c r="R46" i="43" s="1"/>
  <c r="Q48" i="43"/>
  <c r="R48" i="43" s="1"/>
  <c r="Q157" i="43"/>
  <c r="R157" i="43" s="1"/>
  <c r="Q58" i="43"/>
  <c r="R58" i="43" s="1"/>
  <c r="Q76" i="43"/>
  <c r="R76" i="43" s="1"/>
  <c r="Q86" i="43"/>
  <c r="R86" i="43" s="1"/>
  <c r="Q94" i="43"/>
  <c r="R94" i="43" s="1"/>
  <c r="Q106" i="43"/>
  <c r="R106" i="43" s="1"/>
  <c r="Q116" i="43"/>
  <c r="Q139" i="43"/>
  <c r="R139" i="43" s="1"/>
  <c r="Q159" i="43"/>
  <c r="R159" i="43" s="1"/>
  <c r="Q161" i="43"/>
  <c r="R161" i="43" s="1"/>
  <c r="Q213" i="43"/>
  <c r="R213" i="43" s="1"/>
  <c r="Q219" i="43"/>
  <c r="R219" i="43" s="1"/>
  <c r="Q166" i="43"/>
  <c r="R166" i="43" s="1"/>
  <c r="Q184" i="43"/>
  <c r="R184" i="43" s="1"/>
  <c r="Q196" i="43"/>
  <c r="R196" i="43" s="1"/>
  <c r="Q202" i="43"/>
  <c r="R202" i="43" s="1"/>
  <c r="Q210" i="43"/>
  <c r="R210" i="43" s="1"/>
  <c r="Q212" i="43"/>
  <c r="R212" i="43" s="1"/>
  <c r="Q218" i="43"/>
  <c r="R218" i="43" s="1"/>
  <c r="Q220" i="43"/>
  <c r="R220" i="43" s="1"/>
  <c r="Q221" i="43"/>
  <c r="R221" i="43" s="1"/>
  <c r="Q222" i="43"/>
  <c r="R222" i="43" s="1"/>
  <c r="Q227" i="43"/>
  <c r="Q229" i="43"/>
  <c r="Q234" i="43"/>
  <c r="R234" i="43" s="1"/>
  <c r="Q267" i="43"/>
  <c r="R267" i="43" s="1"/>
  <c r="Q269" i="43"/>
  <c r="R269" i="43" s="1"/>
  <c r="Q271" i="43"/>
  <c r="R271" i="43" s="1"/>
  <c r="Q273" i="43"/>
  <c r="R273" i="43" s="1"/>
  <c r="O223" i="42"/>
  <c r="M223" i="42"/>
  <c r="K223" i="42"/>
  <c r="G223" i="42"/>
  <c r="E223" i="42"/>
  <c r="C223" i="42"/>
  <c r="B223" i="42"/>
  <c r="Q223" i="42" s="1"/>
  <c r="O222" i="42"/>
  <c r="M222" i="42"/>
  <c r="K222" i="42"/>
  <c r="G222" i="42"/>
  <c r="E222" i="42"/>
  <c r="C222" i="42"/>
  <c r="B222" i="42"/>
  <c r="Q222" i="42" s="1"/>
  <c r="O221" i="42"/>
  <c r="M221" i="42"/>
  <c r="K221" i="42"/>
  <c r="G221" i="42"/>
  <c r="E221" i="42"/>
  <c r="C221" i="42"/>
  <c r="B221" i="42"/>
  <c r="Q221" i="42" s="1"/>
  <c r="O220" i="42"/>
  <c r="M220" i="42"/>
  <c r="K220" i="42"/>
  <c r="G220" i="42"/>
  <c r="E220" i="42"/>
  <c r="C220" i="42"/>
  <c r="B220" i="42"/>
  <c r="Q220" i="42" s="1"/>
  <c r="O219" i="42"/>
  <c r="M219" i="42"/>
  <c r="K219" i="42"/>
  <c r="G219" i="42"/>
  <c r="E219" i="42"/>
  <c r="C219" i="42"/>
  <c r="B219" i="42"/>
  <c r="Q219" i="42" s="1"/>
  <c r="O218" i="42"/>
  <c r="M218" i="42"/>
  <c r="K218" i="42"/>
  <c r="G218" i="42"/>
  <c r="E218" i="42"/>
  <c r="C218" i="42"/>
  <c r="B218" i="42"/>
  <c r="Q218" i="42" s="1"/>
  <c r="O217" i="42"/>
  <c r="M217" i="42"/>
  <c r="K217" i="42"/>
  <c r="G217" i="42"/>
  <c r="E217" i="42"/>
  <c r="C217" i="42"/>
  <c r="B217" i="42"/>
  <c r="Q217" i="42" s="1"/>
  <c r="O212" i="42"/>
  <c r="M212" i="42"/>
  <c r="K212" i="42"/>
  <c r="G212" i="42"/>
  <c r="E212" i="42"/>
  <c r="C212" i="42"/>
  <c r="B212" i="42"/>
  <c r="Q212" i="42" s="1"/>
  <c r="O211" i="42"/>
  <c r="M211" i="42"/>
  <c r="K211" i="42"/>
  <c r="G211" i="42"/>
  <c r="E211" i="42"/>
  <c r="C211" i="42"/>
  <c r="B211" i="42"/>
  <c r="Q211" i="42" s="1"/>
  <c r="O210" i="42"/>
  <c r="M210" i="42"/>
  <c r="K210" i="42"/>
  <c r="G210" i="42"/>
  <c r="E210" i="42"/>
  <c r="C210" i="42"/>
  <c r="B210" i="42"/>
  <c r="Q210" i="42" s="1"/>
  <c r="O209" i="42"/>
  <c r="M209" i="42"/>
  <c r="K209" i="42"/>
  <c r="G209" i="42"/>
  <c r="E209" i="42"/>
  <c r="C209" i="42"/>
  <c r="B209" i="42"/>
  <c r="Q209" i="42" s="1"/>
  <c r="O208" i="42"/>
  <c r="M208" i="42"/>
  <c r="K208" i="42"/>
  <c r="G208" i="42"/>
  <c r="E208" i="42"/>
  <c r="C208" i="42"/>
  <c r="B208" i="42"/>
  <c r="Q208" i="42" s="1"/>
  <c r="O207" i="42"/>
  <c r="M207" i="42"/>
  <c r="K207" i="42"/>
  <c r="G207" i="42"/>
  <c r="E207" i="42"/>
  <c r="C207" i="42"/>
  <c r="B207" i="42"/>
  <c r="Q207" i="42" s="1"/>
  <c r="O206" i="42"/>
  <c r="M206" i="42"/>
  <c r="K206" i="42"/>
  <c r="G206" i="42"/>
  <c r="E206" i="42"/>
  <c r="C206" i="42"/>
  <c r="B206" i="42"/>
  <c r="Q206" i="42" s="1"/>
  <c r="O205" i="42"/>
  <c r="M205" i="42"/>
  <c r="K205" i="42"/>
  <c r="G205" i="42"/>
  <c r="E205" i="42"/>
  <c r="C205" i="42"/>
  <c r="B205" i="42"/>
  <c r="Q205" i="42" s="1"/>
  <c r="O204" i="42"/>
  <c r="M204" i="42"/>
  <c r="K204" i="42"/>
  <c r="G204" i="42"/>
  <c r="E204" i="42"/>
  <c r="C204" i="42"/>
  <c r="B204" i="42"/>
  <c r="Q204" i="42" s="1"/>
  <c r="O203" i="42"/>
  <c r="M203" i="42"/>
  <c r="K203" i="42"/>
  <c r="G203" i="42"/>
  <c r="E203" i="42"/>
  <c r="C203" i="42"/>
  <c r="B203" i="42"/>
  <c r="Q203" i="42" s="1"/>
  <c r="O198" i="42"/>
  <c r="M198" i="42"/>
  <c r="K198" i="42"/>
  <c r="G198" i="42"/>
  <c r="E198" i="42"/>
  <c r="C198" i="42"/>
  <c r="B198" i="42"/>
  <c r="Q198" i="42" s="1"/>
  <c r="O193" i="42"/>
  <c r="M193" i="42"/>
  <c r="K193" i="42"/>
  <c r="G193" i="42"/>
  <c r="E193" i="42"/>
  <c r="C193" i="42"/>
  <c r="O192" i="42"/>
  <c r="M192" i="42"/>
  <c r="K192" i="42"/>
  <c r="G192" i="42"/>
  <c r="E192" i="42"/>
  <c r="C192" i="42"/>
  <c r="O191" i="42"/>
  <c r="M191" i="42"/>
  <c r="K191" i="42"/>
  <c r="G191" i="42"/>
  <c r="E191" i="42"/>
  <c r="C191" i="42"/>
  <c r="O186" i="42"/>
  <c r="M186" i="42"/>
  <c r="K186" i="42"/>
  <c r="G186" i="42"/>
  <c r="E186" i="42"/>
  <c r="C186" i="42"/>
  <c r="B186" i="42"/>
  <c r="Q186" i="42" s="1"/>
  <c r="O185" i="42"/>
  <c r="M185" i="42"/>
  <c r="K185" i="42"/>
  <c r="G185" i="42"/>
  <c r="E185" i="42"/>
  <c r="C185" i="42"/>
  <c r="B185" i="42"/>
  <c r="Q185" i="42" s="1"/>
  <c r="O184" i="42"/>
  <c r="M184" i="42"/>
  <c r="K184" i="42"/>
  <c r="G184" i="42"/>
  <c r="E184" i="42"/>
  <c r="C184" i="42"/>
  <c r="B184" i="42"/>
  <c r="Q184" i="42" s="1"/>
  <c r="O183" i="42"/>
  <c r="M183" i="42"/>
  <c r="K183" i="42"/>
  <c r="G183" i="42"/>
  <c r="E183" i="42"/>
  <c r="C183" i="42"/>
  <c r="B183" i="42"/>
  <c r="Q183" i="42" s="1"/>
  <c r="O182" i="42"/>
  <c r="M182" i="42"/>
  <c r="K182" i="42"/>
  <c r="G182" i="42"/>
  <c r="E182" i="42"/>
  <c r="C182" i="42"/>
  <c r="B182" i="42"/>
  <c r="Q182" i="42" s="1"/>
  <c r="O177" i="42"/>
  <c r="M177" i="42"/>
  <c r="K177" i="42"/>
  <c r="G177" i="42"/>
  <c r="E177" i="42"/>
  <c r="C177" i="42"/>
  <c r="B177" i="42"/>
  <c r="Q177" i="42" s="1"/>
  <c r="O176" i="42"/>
  <c r="M176" i="42"/>
  <c r="K176" i="42"/>
  <c r="G176" i="42"/>
  <c r="E176" i="42"/>
  <c r="C176" i="42"/>
  <c r="B176" i="42"/>
  <c r="Q176" i="42" s="1"/>
  <c r="O175" i="42"/>
  <c r="M175" i="42"/>
  <c r="K175" i="42"/>
  <c r="G175" i="42"/>
  <c r="E175" i="42"/>
  <c r="C175" i="42"/>
  <c r="B175" i="42"/>
  <c r="Q175" i="42" s="1"/>
  <c r="O174" i="42"/>
  <c r="M174" i="42"/>
  <c r="K174" i="42"/>
  <c r="G174" i="42"/>
  <c r="E174" i="42"/>
  <c r="C174" i="42"/>
  <c r="B174" i="42"/>
  <c r="Q174" i="42" s="1"/>
  <c r="O173" i="42"/>
  <c r="M173" i="42"/>
  <c r="K173" i="42"/>
  <c r="G173" i="42"/>
  <c r="E173" i="42"/>
  <c r="C173" i="42"/>
  <c r="B173" i="42"/>
  <c r="Q173" i="42" s="1"/>
  <c r="O172" i="42"/>
  <c r="M172" i="42"/>
  <c r="K172" i="42"/>
  <c r="G172" i="42"/>
  <c r="E172" i="42"/>
  <c r="C172" i="42"/>
  <c r="B172" i="42"/>
  <c r="Q172" i="42" s="1"/>
  <c r="O171" i="42"/>
  <c r="M171" i="42"/>
  <c r="K171" i="42"/>
  <c r="G171" i="42"/>
  <c r="E171" i="42"/>
  <c r="C171" i="42"/>
  <c r="B171" i="42"/>
  <c r="Q171" i="42" s="1"/>
  <c r="O166" i="42"/>
  <c r="M166" i="42"/>
  <c r="K166" i="42"/>
  <c r="G166" i="42"/>
  <c r="E166" i="42"/>
  <c r="C166" i="42"/>
  <c r="B166" i="42"/>
  <c r="Q166" i="42" s="1"/>
  <c r="O161" i="42"/>
  <c r="M161" i="42"/>
  <c r="K161" i="42"/>
  <c r="G161" i="42"/>
  <c r="E161" i="42"/>
  <c r="C161" i="42"/>
  <c r="B161" i="42"/>
  <c r="Q161" i="42" s="1"/>
  <c r="O160" i="42"/>
  <c r="M160" i="42"/>
  <c r="K160" i="42"/>
  <c r="G160" i="42"/>
  <c r="E160" i="42"/>
  <c r="C160" i="42"/>
  <c r="B160" i="42"/>
  <c r="Q160" i="42" s="1"/>
  <c r="O155" i="42"/>
  <c r="O17" i="42" s="1"/>
  <c r="M155" i="42"/>
  <c r="M17" i="42" s="1"/>
  <c r="K155" i="42"/>
  <c r="K17" i="42" s="1"/>
  <c r="G155" i="42"/>
  <c r="G17" i="42" s="1"/>
  <c r="E155" i="42"/>
  <c r="E17" i="42" s="1"/>
  <c r="C155" i="42"/>
  <c r="B155" i="42"/>
  <c r="Q155" i="42" s="1"/>
  <c r="O154" i="42"/>
  <c r="M154" i="42"/>
  <c r="K154" i="42"/>
  <c r="G154" i="42"/>
  <c r="E154" i="42"/>
  <c r="C154" i="42"/>
  <c r="B154" i="42"/>
  <c r="Q154" i="42" s="1"/>
  <c r="O153" i="42"/>
  <c r="O16" i="42" s="1"/>
  <c r="M153" i="42"/>
  <c r="M16" i="42" s="1"/>
  <c r="K153" i="42"/>
  <c r="K16" i="42" s="1"/>
  <c r="G153" i="42"/>
  <c r="G16" i="42" s="1"/>
  <c r="E153" i="42"/>
  <c r="E16" i="42" s="1"/>
  <c r="C153" i="42"/>
  <c r="B153" i="42"/>
  <c r="Q153" i="42" s="1"/>
  <c r="O152" i="42"/>
  <c r="M152" i="42"/>
  <c r="K152" i="42"/>
  <c r="G152" i="42"/>
  <c r="E152" i="42"/>
  <c r="C152" i="42"/>
  <c r="B152" i="42"/>
  <c r="Q152" i="42" s="1"/>
  <c r="O151" i="42"/>
  <c r="M151" i="42"/>
  <c r="K151" i="42"/>
  <c r="G151" i="42"/>
  <c r="E151" i="42"/>
  <c r="C151" i="42"/>
  <c r="B151" i="42"/>
  <c r="Q151" i="42" s="1"/>
  <c r="O150" i="42"/>
  <c r="M150" i="42"/>
  <c r="K150" i="42"/>
  <c r="G150" i="42"/>
  <c r="E150" i="42"/>
  <c r="C150" i="42"/>
  <c r="B150" i="42"/>
  <c r="Q150" i="42" s="1"/>
  <c r="O149" i="42"/>
  <c r="M149" i="42"/>
  <c r="K149" i="42"/>
  <c r="G149" i="42"/>
  <c r="E149" i="42"/>
  <c r="C149" i="42"/>
  <c r="B149" i="42"/>
  <c r="Q149" i="42" s="1"/>
  <c r="O148" i="42"/>
  <c r="M148" i="42"/>
  <c r="K148" i="42"/>
  <c r="G148" i="42"/>
  <c r="E148" i="42"/>
  <c r="C148" i="42"/>
  <c r="B148" i="42"/>
  <c r="Q148" i="42" s="1"/>
  <c r="O143" i="42"/>
  <c r="M143" i="42"/>
  <c r="K143" i="42"/>
  <c r="G143" i="42"/>
  <c r="E143" i="42"/>
  <c r="C143" i="42"/>
  <c r="B143" i="42"/>
  <c r="Q143" i="42" s="1"/>
  <c r="O142" i="42"/>
  <c r="M142" i="42"/>
  <c r="K142" i="42"/>
  <c r="G142" i="42"/>
  <c r="E142" i="42"/>
  <c r="C142" i="42"/>
  <c r="B142" i="42"/>
  <c r="Q142" i="42" s="1"/>
  <c r="O141" i="42"/>
  <c r="M141" i="42"/>
  <c r="K141" i="42"/>
  <c r="G141" i="42"/>
  <c r="E141" i="42"/>
  <c r="C141" i="42"/>
  <c r="B141" i="42"/>
  <c r="Q141" i="42" s="1"/>
  <c r="O140" i="42"/>
  <c r="M140" i="42"/>
  <c r="K140" i="42"/>
  <c r="G140" i="42"/>
  <c r="E140" i="42"/>
  <c r="C140" i="42"/>
  <c r="B140" i="42"/>
  <c r="Q140" i="42" s="1"/>
  <c r="O139" i="42"/>
  <c r="M139" i="42"/>
  <c r="K139" i="42"/>
  <c r="G139" i="42"/>
  <c r="E139" i="42"/>
  <c r="C139" i="42"/>
  <c r="B139" i="42"/>
  <c r="Q139" i="42" s="1"/>
  <c r="O134" i="42"/>
  <c r="M134" i="42"/>
  <c r="K134" i="42"/>
  <c r="G134" i="42"/>
  <c r="E134" i="42"/>
  <c r="C134" i="42"/>
  <c r="B134" i="42"/>
  <c r="Q134" i="42" s="1"/>
  <c r="O133" i="42"/>
  <c r="M133" i="42"/>
  <c r="K133" i="42"/>
  <c r="G133" i="42"/>
  <c r="E133" i="42"/>
  <c r="C133" i="42"/>
  <c r="B133" i="42"/>
  <c r="Q133" i="42" s="1"/>
  <c r="O132" i="42"/>
  <c r="M132" i="42"/>
  <c r="K132" i="42"/>
  <c r="G132" i="42"/>
  <c r="E132" i="42"/>
  <c r="C132" i="42"/>
  <c r="B132" i="42"/>
  <c r="Q132" i="42" s="1"/>
  <c r="O131" i="42"/>
  <c r="M131" i="42"/>
  <c r="K131" i="42"/>
  <c r="G131" i="42"/>
  <c r="E131" i="42"/>
  <c r="C131" i="42"/>
  <c r="B131" i="42"/>
  <c r="Q131" i="42" s="1"/>
  <c r="O130" i="42"/>
  <c r="M130" i="42"/>
  <c r="K130" i="42"/>
  <c r="G130" i="42"/>
  <c r="E130" i="42"/>
  <c r="C130" i="42"/>
  <c r="B130" i="42"/>
  <c r="Q130" i="42" s="1"/>
  <c r="O125" i="42"/>
  <c r="M125" i="42"/>
  <c r="K125" i="42"/>
  <c r="G125" i="42"/>
  <c r="E125" i="42"/>
  <c r="C125" i="42"/>
  <c r="B125" i="42"/>
  <c r="Q125" i="42" s="1"/>
  <c r="O124" i="42"/>
  <c r="M124" i="42"/>
  <c r="K124" i="42"/>
  <c r="G124" i="42"/>
  <c r="E124" i="42"/>
  <c r="C124" i="42"/>
  <c r="B124" i="42"/>
  <c r="Q124" i="42" s="1"/>
  <c r="O123" i="42"/>
  <c r="M123" i="42"/>
  <c r="K123" i="42"/>
  <c r="G123" i="42"/>
  <c r="E123" i="42"/>
  <c r="C123" i="42"/>
  <c r="B123" i="42"/>
  <c r="Q123" i="42" s="1"/>
  <c r="O122" i="42"/>
  <c r="M122" i="42"/>
  <c r="K122" i="42"/>
  <c r="G122" i="42"/>
  <c r="E122" i="42"/>
  <c r="C122" i="42"/>
  <c r="B122" i="42"/>
  <c r="Q122" i="42" s="1"/>
  <c r="O121" i="42"/>
  <c r="M121" i="42"/>
  <c r="K121" i="42"/>
  <c r="G121" i="42"/>
  <c r="E121" i="42"/>
  <c r="C121" i="42"/>
  <c r="B121" i="42"/>
  <c r="Q121" i="42" s="1"/>
  <c r="O120" i="42"/>
  <c r="M120" i="42"/>
  <c r="K120" i="42"/>
  <c r="G120" i="42"/>
  <c r="E120" i="42"/>
  <c r="C120" i="42"/>
  <c r="B120" i="42"/>
  <c r="Q120" i="42" s="1"/>
  <c r="R115" i="42"/>
  <c r="S115" i="42" s="1"/>
  <c r="P115" i="42"/>
  <c r="N115" i="42"/>
  <c r="L115" i="42"/>
  <c r="H115" i="42"/>
  <c r="F115" i="42"/>
  <c r="D115" i="42"/>
  <c r="R114" i="42"/>
  <c r="S114" i="42" s="1"/>
  <c r="P114" i="42"/>
  <c r="N114" i="42"/>
  <c r="L114" i="42"/>
  <c r="H114" i="42"/>
  <c r="F114" i="42"/>
  <c r="D114" i="42"/>
  <c r="R113" i="42"/>
  <c r="S113" i="42" s="1"/>
  <c r="P113" i="42"/>
  <c r="N113" i="42"/>
  <c r="L113" i="42"/>
  <c r="H113" i="42"/>
  <c r="F113" i="42"/>
  <c r="D113" i="42"/>
  <c r="O112" i="42"/>
  <c r="O116" i="42" s="1"/>
  <c r="M112" i="42"/>
  <c r="M116" i="42" s="1"/>
  <c r="K112" i="42"/>
  <c r="G112" i="42"/>
  <c r="G116" i="42" s="1"/>
  <c r="E112" i="42"/>
  <c r="E116" i="42" s="1"/>
  <c r="C112" i="42"/>
  <c r="B112" i="42"/>
  <c r="Q112" i="42" s="1"/>
  <c r="O107" i="42"/>
  <c r="M107" i="42"/>
  <c r="K107" i="42"/>
  <c r="G107" i="42"/>
  <c r="E107" i="42"/>
  <c r="C107" i="42"/>
  <c r="B107" i="42"/>
  <c r="Q107" i="42" s="1"/>
  <c r="O106" i="42"/>
  <c r="M106" i="42"/>
  <c r="K106" i="42"/>
  <c r="G106" i="42"/>
  <c r="E106" i="42"/>
  <c r="C106" i="42"/>
  <c r="B106" i="42"/>
  <c r="Q106" i="42" s="1"/>
  <c r="O105" i="42"/>
  <c r="M105" i="42"/>
  <c r="K105" i="42"/>
  <c r="G105" i="42"/>
  <c r="E105" i="42"/>
  <c r="C105" i="42"/>
  <c r="B105" i="42"/>
  <c r="Q105" i="42" s="1"/>
  <c r="O104" i="42"/>
  <c r="M104" i="42"/>
  <c r="K104" i="42"/>
  <c r="G104" i="42"/>
  <c r="E104" i="42"/>
  <c r="C104" i="42"/>
  <c r="B104" i="42"/>
  <c r="Q104" i="42" s="1"/>
  <c r="O103" i="42"/>
  <c r="M103" i="42"/>
  <c r="K103" i="42"/>
  <c r="G103" i="42"/>
  <c r="E103" i="42"/>
  <c r="C103" i="42"/>
  <c r="B103" i="42"/>
  <c r="Q103" i="42" s="1"/>
  <c r="R98" i="42"/>
  <c r="B98" i="42"/>
  <c r="Q98" i="42" s="1"/>
  <c r="J98" i="42" s="1"/>
  <c r="O97" i="42"/>
  <c r="M97" i="42"/>
  <c r="K97" i="42"/>
  <c r="G97" i="42"/>
  <c r="E97" i="42"/>
  <c r="C97" i="42"/>
  <c r="B97" i="42"/>
  <c r="Q97" i="42" s="1"/>
  <c r="O96" i="42"/>
  <c r="O15" i="42" s="1"/>
  <c r="M96" i="42"/>
  <c r="M15" i="42" s="1"/>
  <c r="K96" i="42"/>
  <c r="G96" i="42"/>
  <c r="G15" i="42" s="1"/>
  <c r="E96" i="42"/>
  <c r="E15" i="42" s="1"/>
  <c r="C96" i="42"/>
  <c r="B96" i="42"/>
  <c r="Q96" i="42" s="1"/>
  <c r="O95" i="42"/>
  <c r="M95" i="42"/>
  <c r="K95" i="42"/>
  <c r="G95" i="42"/>
  <c r="E95" i="42"/>
  <c r="C95" i="42"/>
  <c r="B95" i="42"/>
  <c r="Q95" i="42" s="1"/>
  <c r="O94" i="42"/>
  <c r="M94" i="42"/>
  <c r="K94" i="42"/>
  <c r="G94" i="42"/>
  <c r="E94" i="42"/>
  <c r="C94" i="42"/>
  <c r="B94" i="42"/>
  <c r="Q94" i="42" s="1"/>
  <c r="O93" i="42"/>
  <c r="M93" i="42"/>
  <c r="K93" i="42"/>
  <c r="G93" i="42"/>
  <c r="E93" i="42"/>
  <c r="C93" i="42"/>
  <c r="B93" i="42"/>
  <c r="Q93" i="42" s="1"/>
  <c r="O92" i="42"/>
  <c r="M92" i="42"/>
  <c r="K92" i="42"/>
  <c r="G92" i="42"/>
  <c r="E92" i="42"/>
  <c r="C92" i="42"/>
  <c r="B92" i="42"/>
  <c r="Q92" i="42" s="1"/>
  <c r="O87" i="42"/>
  <c r="M87" i="42"/>
  <c r="K87" i="42"/>
  <c r="G87" i="42"/>
  <c r="E87" i="42"/>
  <c r="C87" i="42"/>
  <c r="B87" i="42"/>
  <c r="Q87" i="42" s="1"/>
  <c r="O86" i="42"/>
  <c r="M86" i="42"/>
  <c r="K86" i="42"/>
  <c r="G86" i="42"/>
  <c r="E86" i="42"/>
  <c r="C86" i="42"/>
  <c r="B86" i="42"/>
  <c r="Q86" i="42" s="1"/>
  <c r="O85" i="42"/>
  <c r="M85" i="42"/>
  <c r="K85" i="42"/>
  <c r="G85" i="42"/>
  <c r="E85" i="42"/>
  <c r="C85" i="42"/>
  <c r="B85" i="42"/>
  <c r="Q85" i="42" s="1"/>
  <c r="O84" i="42"/>
  <c r="M84" i="42"/>
  <c r="K84" i="42"/>
  <c r="G84" i="42"/>
  <c r="E84" i="42"/>
  <c r="C84" i="42"/>
  <c r="B84" i="42"/>
  <c r="Q84" i="42" s="1"/>
  <c r="O83" i="42"/>
  <c r="M83" i="42"/>
  <c r="K83" i="42"/>
  <c r="G83" i="42"/>
  <c r="E83" i="42"/>
  <c r="C83" i="42"/>
  <c r="B83" i="42"/>
  <c r="Q83" i="42" s="1"/>
  <c r="O82" i="42"/>
  <c r="M82" i="42"/>
  <c r="K82" i="42"/>
  <c r="G82" i="42"/>
  <c r="E82" i="42"/>
  <c r="C82" i="42"/>
  <c r="B82" i="42"/>
  <c r="Q82" i="42" s="1"/>
  <c r="O77" i="42"/>
  <c r="M77" i="42"/>
  <c r="K77" i="42"/>
  <c r="G77" i="42"/>
  <c r="E77" i="42"/>
  <c r="C77" i="42"/>
  <c r="B77" i="42"/>
  <c r="Q77" i="42" s="1"/>
  <c r="O76" i="42"/>
  <c r="M76" i="42"/>
  <c r="K76" i="42"/>
  <c r="G76" i="42"/>
  <c r="E76" i="42"/>
  <c r="C76" i="42"/>
  <c r="B76" i="42"/>
  <c r="Q76" i="42" s="1"/>
  <c r="O75" i="42"/>
  <c r="M75" i="42"/>
  <c r="K75" i="42"/>
  <c r="G75" i="42"/>
  <c r="E75" i="42"/>
  <c r="C75" i="42"/>
  <c r="B75" i="42"/>
  <c r="Q75" i="42" s="1"/>
  <c r="O74" i="42"/>
  <c r="M74" i="42"/>
  <c r="K74" i="42"/>
  <c r="G74" i="42"/>
  <c r="E74" i="42"/>
  <c r="C74" i="42"/>
  <c r="B74" i="42"/>
  <c r="Q74" i="42" s="1"/>
  <c r="O73" i="42"/>
  <c r="M73" i="42"/>
  <c r="K73" i="42"/>
  <c r="G73" i="42"/>
  <c r="E73" i="42"/>
  <c r="C73" i="42"/>
  <c r="B73" i="42"/>
  <c r="Q73" i="42" s="1"/>
  <c r="O72" i="42"/>
  <c r="M72" i="42"/>
  <c r="K72" i="42"/>
  <c r="G72" i="42"/>
  <c r="E72" i="42"/>
  <c r="C72" i="42"/>
  <c r="B72" i="42"/>
  <c r="Q72" i="42" s="1"/>
  <c r="O71" i="42"/>
  <c r="M71" i="42"/>
  <c r="K71" i="42"/>
  <c r="G71" i="42"/>
  <c r="E71" i="42"/>
  <c r="C71" i="42"/>
  <c r="B71" i="42"/>
  <c r="Q71" i="42" s="1"/>
  <c r="O70" i="42"/>
  <c r="M70" i="42"/>
  <c r="K70" i="42"/>
  <c r="G70" i="42"/>
  <c r="E70" i="42"/>
  <c r="C70" i="42"/>
  <c r="B70" i="42"/>
  <c r="Q70" i="42" s="1"/>
  <c r="O65" i="42"/>
  <c r="M65" i="42"/>
  <c r="K65" i="42"/>
  <c r="G65" i="42"/>
  <c r="E65" i="42"/>
  <c r="C65" i="42"/>
  <c r="B65" i="42"/>
  <c r="Q65" i="42" s="1"/>
  <c r="O64" i="42"/>
  <c r="M64" i="42"/>
  <c r="K64" i="42"/>
  <c r="G64" i="42"/>
  <c r="E64" i="42"/>
  <c r="C64" i="42"/>
  <c r="B64" i="42"/>
  <c r="Q64" i="42" s="1"/>
  <c r="O63" i="42"/>
  <c r="M63" i="42"/>
  <c r="K63" i="42"/>
  <c r="G63" i="42"/>
  <c r="E63" i="42"/>
  <c r="C63" i="42"/>
  <c r="B63" i="42"/>
  <c r="Q63" i="42" s="1"/>
  <c r="O62" i="42"/>
  <c r="M62" i="42"/>
  <c r="K62" i="42"/>
  <c r="G62" i="42"/>
  <c r="E62" i="42"/>
  <c r="C62" i="42"/>
  <c r="B62" i="42"/>
  <c r="Q62" i="42" s="1"/>
  <c r="O57" i="42"/>
  <c r="M57" i="42"/>
  <c r="K57" i="42"/>
  <c r="G57" i="42"/>
  <c r="E57" i="42"/>
  <c r="C57" i="42"/>
  <c r="B57" i="42"/>
  <c r="Q57" i="42" s="1"/>
  <c r="O56" i="42"/>
  <c r="M56" i="42"/>
  <c r="K56" i="42"/>
  <c r="G56" i="42"/>
  <c r="E56" i="42"/>
  <c r="C56" i="42"/>
  <c r="B56" i="42"/>
  <c r="Q56" i="42" s="1"/>
  <c r="O55" i="42"/>
  <c r="M55" i="42"/>
  <c r="K55" i="42"/>
  <c r="G55" i="42"/>
  <c r="E55" i="42"/>
  <c r="C55" i="42"/>
  <c r="B55" i="42"/>
  <c r="Q55" i="42" s="1"/>
  <c r="O54" i="42"/>
  <c r="M54" i="42"/>
  <c r="K54" i="42"/>
  <c r="G54" i="42"/>
  <c r="E54" i="42"/>
  <c r="C54" i="42"/>
  <c r="B54" i="42"/>
  <c r="Q54" i="42" s="1"/>
  <c r="O53" i="42"/>
  <c r="M53" i="42"/>
  <c r="K53" i="42"/>
  <c r="G53" i="42"/>
  <c r="E53" i="42"/>
  <c r="C53" i="42"/>
  <c r="B53" i="42"/>
  <c r="Q53" i="42" s="1"/>
  <c r="O52" i="42"/>
  <c r="M52" i="42"/>
  <c r="K52" i="42"/>
  <c r="G52" i="42"/>
  <c r="E52" i="42"/>
  <c r="C52" i="42"/>
  <c r="B52" i="42"/>
  <c r="Q52" i="42" s="1"/>
  <c r="O46" i="42"/>
  <c r="M46" i="42"/>
  <c r="K46" i="42"/>
  <c r="G46" i="42"/>
  <c r="E46" i="42"/>
  <c r="C46" i="42"/>
  <c r="B46" i="42"/>
  <c r="Q46" i="42" s="1"/>
  <c r="O45" i="42"/>
  <c r="M45" i="42"/>
  <c r="K45" i="42"/>
  <c r="G45" i="42"/>
  <c r="E45" i="42"/>
  <c r="C45" i="42"/>
  <c r="B45" i="42"/>
  <c r="Q45" i="42" s="1"/>
  <c r="O44" i="42"/>
  <c r="M44" i="42"/>
  <c r="K44" i="42"/>
  <c r="G44" i="42"/>
  <c r="E44" i="42"/>
  <c r="C44" i="42"/>
  <c r="B44" i="42"/>
  <c r="Q44" i="42" s="1"/>
  <c r="O43" i="42"/>
  <c r="M43" i="42"/>
  <c r="K43" i="42"/>
  <c r="G43" i="42"/>
  <c r="E43" i="42"/>
  <c r="C43" i="42"/>
  <c r="B43" i="42"/>
  <c r="Q43" i="42" s="1"/>
  <c r="O42" i="42"/>
  <c r="M42" i="42"/>
  <c r="K42" i="42"/>
  <c r="G42" i="42"/>
  <c r="E42" i="42"/>
  <c r="C42" i="42"/>
  <c r="B42" i="42"/>
  <c r="Q42" i="42" s="1"/>
  <c r="O41" i="42"/>
  <c r="M41" i="42"/>
  <c r="K41" i="42"/>
  <c r="G41" i="42"/>
  <c r="E41" i="42"/>
  <c r="C41" i="42"/>
  <c r="B41" i="42"/>
  <c r="Q41" i="42" s="1"/>
  <c r="O40" i="42"/>
  <c r="M40" i="42"/>
  <c r="K40" i="42"/>
  <c r="G40" i="42"/>
  <c r="E40" i="42"/>
  <c r="C40" i="42"/>
  <c r="B40" i="42"/>
  <c r="Q40" i="42" s="1"/>
  <c r="O39" i="42"/>
  <c r="M39" i="42"/>
  <c r="K39" i="42"/>
  <c r="G39" i="42"/>
  <c r="E39" i="42"/>
  <c r="C39" i="42"/>
  <c r="B39" i="42"/>
  <c r="Q39" i="42" s="1"/>
  <c r="O38" i="42"/>
  <c r="M38" i="42"/>
  <c r="K38" i="42"/>
  <c r="G38" i="42"/>
  <c r="E38" i="42"/>
  <c r="C38" i="42"/>
  <c r="B38" i="42"/>
  <c r="Q38" i="42" s="1"/>
  <c r="O37" i="42"/>
  <c r="M37" i="42"/>
  <c r="K37" i="42"/>
  <c r="G37" i="42"/>
  <c r="E37" i="42"/>
  <c r="C37" i="42"/>
  <c r="B37" i="42"/>
  <c r="Q37" i="42" s="1"/>
  <c r="O32" i="42"/>
  <c r="M32" i="42"/>
  <c r="K32" i="42"/>
  <c r="G32" i="42"/>
  <c r="E32" i="42"/>
  <c r="C32" i="42"/>
  <c r="B32" i="42"/>
  <c r="Q32" i="42" s="1"/>
  <c r="O31" i="42"/>
  <c r="M31" i="42"/>
  <c r="K31" i="42"/>
  <c r="G31" i="42"/>
  <c r="E31" i="42"/>
  <c r="C31" i="42"/>
  <c r="B31" i="42"/>
  <c r="Q31" i="42" s="1"/>
  <c r="O30" i="42"/>
  <c r="M30" i="42"/>
  <c r="K30" i="42"/>
  <c r="G30" i="42"/>
  <c r="E30" i="42"/>
  <c r="C30" i="42"/>
  <c r="B30" i="42"/>
  <c r="Q30" i="42" s="1"/>
  <c r="O29" i="42"/>
  <c r="M29" i="42"/>
  <c r="K29" i="42"/>
  <c r="G29" i="42"/>
  <c r="E29" i="42"/>
  <c r="C29" i="42"/>
  <c r="B29" i="42"/>
  <c r="Q29" i="42" s="1"/>
  <c r="O28" i="42"/>
  <c r="M28" i="42"/>
  <c r="K28" i="42"/>
  <c r="G28" i="42"/>
  <c r="E28" i="42"/>
  <c r="C28" i="42"/>
  <c r="B28" i="42"/>
  <c r="Q28" i="42" s="1"/>
  <c r="O27" i="42"/>
  <c r="M27" i="42"/>
  <c r="K27" i="42"/>
  <c r="G27" i="42"/>
  <c r="E27" i="42"/>
  <c r="C27" i="42"/>
  <c r="B27" i="42"/>
  <c r="Q27" i="42" s="1"/>
  <c r="O26" i="42"/>
  <c r="M26" i="42"/>
  <c r="K26" i="42"/>
  <c r="G26" i="42"/>
  <c r="E26" i="42"/>
  <c r="C26" i="42"/>
  <c r="B26" i="42"/>
  <c r="Q26" i="42" s="1"/>
  <c r="O25" i="42"/>
  <c r="M25" i="42"/>
  <c r="K25" i="42"/>
  <c r="G25" i="42"/>
  <c r="E25" i="42"/>
  <c r="C25" i="42"/>
  <c r="B25" i="42"/>
  <c r="Q25" i="42" s="1"/>
  <c r="O24" i="42"/>
  <c r="M24" i="42"/>
  <c r="K24" i="42"/>
  <c r="G24" i="42"/>
  <c r="E24" i="42"/>
  <c r="C24" i="42"/>
  <c r="B24" i="42"/>
  <c r="Q24" i="42" s="1"/>
  <c r="B136" i="38"/>
  <c r="W12" i="27"/>
  <c r="Q12" i="27"/>
  <c r="K12" i="27"/>
  <c r="Y11" i="27"/>
  <c r="S11" i="27"/>
  <c r="M11" i="27"/>
  <c r="I11" i="27"/>
  <c r="U10" i="27"/>
  <c r="O10" i="27"/>
  <c r="I10" i="27"/>
  <c r="W9" i="27"/>
  <c r="Q9" i="27"/>
  <c r="K9" i="27"/>
  <c r="Y8" i="27"/>
  <c r="M8" i="27"/>
  <c r="S7" i="27"/>
  <c r="U6" i="27"/>
  <c r="O6" i="27"/>
  <c r="I6" i="27"/>
  <c r="Y5" i="27"/>
  <c r="W5" i="27"/>
  <c r="U5" i="27"/>
  <c r="S5" i="27"/>
  <c r="Q5" i="27"/>
  <c r="O5" i="27"/>
  <c r="M5" i="27"/>
  <c r="K5" i="27"/>
  <c r="I5" i="27"/>
  <c r="G37" i="8" l="1"/>
  <c r="E14" i="22"/>
  <c r="D30" i="11"/>
  <c r="D22" i="45"/>
  <c r="F30" i="11"/>
  <c r="F22" i="45"/>
  <c r="G30" i="11"/>
  <c r="G22" i="45"/>
  <c r="H33" i="9"/>
  <c r="H22" i="45"/>
  <c r="E30" i="11"/>
  <c r="E22" i="45"/>
  <c r="M29" i="43"/>
  <c r="Y13" i="27"/>
  <c r="N223" i="43"/>
  <c r="N20" i="43" s="1"/>
  <c r="AB223" i="43"/>
  <c r="AB20" i="43" s="1"/>
  <c r="AF223" i="43"/>
  <c r="AF20" i="43" s="1"/>
  <c r="AD223" i="43"/>
  <c r="AD20" i="43" s="1"/>
  <c r="AH223" i="43"/>
  <c r="AH20" i="43" s="1"/>
  <c r="AB102" i="43"/>
  <c r="AB23" i="43" s="1"/>
  <c r="AF102" i="43"/>
  <c r="AF23" i="43" s="1"/>
  <c r="AD102" i="43"/>
  <c r="AD23" i="43" s="1"/>
  <c r="AH102" i="43"/>
  <c r="AH23" i="43" s="1"/>
  <c r="Z235" i="43"/>
  <c r="Z35" i="43" s="1"/>
  <c r="AH235" i="43"/>
  <c r="AH35" i="43" s="1"/>
  <c r="K13" i="27"/>
  <c r="Z198" i="43"/>
  <c r="Z27" i="43" s="1"/>
  <c r="AH198" i="43"/>
  <c r="AH27" i="43" s="1"/>
  <c r="Z152" i="43"/>
  <c r="Z25" i="43" s="1"/>
  <c r="AH152" i="43"/>
  <c r="AH25" i="43" s="1"/>
  <c r="AD192" i="43"/>
  <c r="AD19" i="43" s="1"/>
  <c r="AB192" i="43"/>
  <c r="AB19" i="43" s="1"/>
  <c r="AF192" i="43"/>
  <c r="AF19" i="43" s="1"/>
  <c r="AH192" i="43"/>
  <c r="AH19" i="43" s="1"/>
  <c r="AD112" i="43"/>
  <c r="AD13" i="43" s="1"/>
  <c r="AF112" i="43"/>
  <c r="AF13" i="43" s="1"/>
  <c r="AB112" i="43"/>
  <c r="AB13" i="43" s="1"/>
  <c r="AH112" i="43"/>
  <c r="AH13" i="43" s="1"/>
  <c r="AD144" i="43"/>
  <c r="AD15" i="43" s="1"/>
  <c r="AB144" i="43"/>
  <c r="AB15" i="43" s="1"/>
  <c r="AF144" i="43"/>
  <c r="AF15" i="43" s="1"/>
  <c r="AH144" i="43"/>
  <c r="AH15" i="43" s="1"/>
  <c r="AF214" i="43"/>
  <c r="AF33" i="43" s="1"/>
  <c r="AB214" i="43"/>
  <c r="AB33" i="43" s="1"/>
  <c r="AH214" i="43"/>
  <c r="AH33" i="43" s="1"/>
  <c r="AD214" i="43"/>
  <c r="AD33" i="43" s="1"/>
  <c r="E33" i="30"/>
  <c r="G33" i="12"/>
  <c r="AB180" i="43"/>
  <c r="AB18" i="43" s="1"/>
  <c r="AF180" i="43"/>
  <c r="AF18" i="43" s="1"/>
  <c r="AH180" i="43"/>
  <c r="AH18" i="43" s="1"/>
  <c r="AD180" i="43"/>
  <c r="AD18" i="43" s="1"/>
  <c r="AF171" i="43"/>
  <c r="AF17" i="43" s="1"/>
  <c r="AD171" i="43"/>
  <c r="AD17" i="43" s="1"/>
  <c r="AB171" i="43"/>
  <c r="AB17" i="43" s="1"/>
  <c r="AH171" i="43"/>
  <c r="AH17" i="43" s="1"/>
  <c r="AB162" i="43"/>
  <c r="AB16" i="43" s="1"/>
  <c r="AF162" i="43"/>
  <c r="AF16" i="43" s="1"/>
  <c r="AD162" i="43"/>
  <c r="AD16" i="43" s="1"/>
  <c r="AH162" i="43"/>
  <c r="AH16" i="43" s="1"/>
  <c r="AD90" i="43"/>
  <c r="AD12" i="43" s="1"/>
  <c r="AB90" i="43"/>
  <c r="AB12" i="43" s="1"/>
  <c r="AF90" i="43"/>
  <c r="AF12" i="43" s="1"/>
  <c r="AH90" i="43"/>
  <c r="AH12" i="43" s="1"/>
  <c r="AB68" i="43"/>
  <c r="AB10" i="43" s="1"/>
  <c r="AF68" i="43"/>
  <c r="AF10" i="43" s="1"/>
  <c r="AD68" i="43"/>
  <c r="AD10" i="43" s="1"/>
  <c r="AH68" i="43"/>
  <c r="AH10" i="43" s="1"/>
  <c r="AD54" i="43"/>
  <c r="AD9" i="43" s="1"/>
  <c r="AF54" i="43"/>
  <c r="AF9" i="43" s="1"/>
  <c r="AB54" i="43"/>
  <c r="AB9" i="43" s="1"/>
  <c r="AH54" i="43"/>
  <c r="AH9" i="43" s="1"/>
  <c r="AH275" i="43"/>
  <c r="AF275" i="43"/>
  <c r="AD275" i="43"/>
  <c r="AB275" i="43"/>
  <c r="AB124" i="43"/>
  <c r="AB14" i="43" s="1"/>
  <c r="AD124" i="43"/>
  <c r="AD14" i="43" s="1"/>
  <c r="AF124" i="43"/>
  <c r="AF14" i="43" s="1"/>
  <c r="AH124" i="43"/>
  <c r="AH14" i="43" s="1"/>
  <c r="B14" i="43"/>
  <c r="AF82" i="43"/>
  <c r="AF11" i="43" s="1"/>
  <c r="AB82" i="43"/>
  <c r="AB11" i="43" s="1"/>
  <c r="AD82" i="43"/>
  <c r="AD11" i="43" s="1"/>
  <c r="AH82" i="43"/>
  <c r="AH11" i="43" s="1"/>
  <c r="G17" i="31"/>
  <c r="L214" i="43"/>
  <c r="L33" i="43" s="1"/>
  <c r="D68" i="43"/>
  <c r="D10" i="43" s="1"/>
  <c r="T171" i="43"/>
  <c r="T17" i="43" s="1"/>
  <c r="X171" i="43"/>
  <c r="X17" i="43" s="1"/>
  <c r="Z171" i="43"/>
  <c r="Z17" i="43" s="1"/>
  <c r="V171" i="43"/>
  <c r="V17" i="43" s="1"/>
  <c r="T223" i="43"/>
  <c r="T20" i="43" s="1"/>
  <c r="V223" i="43"/>
  <c r="V20" i="43" s="1"/>
  <c r="Z223" i="43"/>
  <c r="Z20" i="43" s="1"/>
  <c r="X223" i="43"/>
  <c r="X20" i="43" s="1"/>
  <c r="T124" i="43"/>
  <c r="T14" i="43" s="1"/>
  <c r="V124" i="43"/>
  <c r="V14" i="43" s="1"/>
  <c r="X124" i="43"/>
  <c r="X14" i="43" s="1"/>
  <c r="Z124" i="43"/>
  <c r="Z14" i="43" s="1"/>
  <c r="V102" i="43"/>
  <c r="V23" i="43" s="1"/>
  <c r="T102" i="43"/>
  <c r="T23" i="43" s="1"/>
  <c r="X102" i="43"/>
  <c r="X23" i="43" s="1"/>
  <c r="Z102" i="43"/>
  <c r="Z23" i="43" s="1"/>
  <c r="B29" i="43"/>
  <c r="Z203" i="43"/>
  <c r="Z29" i="43" s="1"/>
  <c r="E35" i="43"/>
  <c r="H30" i="11"/>
  <c r="X180" i="43"/>
  <c r="X18" i="43" s="1"/>
  <c r="T180" i="43"/>
  <c r="T18" i="43" s="1"/>
  <c r="V180" i="43"/>
  <c r="V18" i="43" s="1"/>
  <c r="Z180" i="43"/>
  <c r="Z18" i="43" s="1"/>
  <c r="T68" i="43"/>
  <c r="T10" i="43" s="1"/>
  <c r="V68" i="43"/>
  <c r="V10" i="43" s="1"/>
  <c r="Z68" i="43"/>
  <c r="Z10" i="43" s="1"/>
  <c r="X68" i="43"/>
  <c r="X10" i="43" s="1"/>
  <c r="T192" i="43"/>
  <c r="T19" i="43" s="1"/>
  <c r="V192" i="43"/>
  <c r="V19" i="43" s="1"/>
  <c r="X192" i="43"/>
  <c r="X19" i="43" s="1"/>
  <c r="Z192" i="43"/>
  <c r="Z19" i="43" s="1"/>
  <c r="V162" i="43"/>
  <c r="V16" i="43" s="1"/>
  <c r="X162" i="43"/>
  <c r="X16" i="43" s="1"/>
  <c r="Z162" i="43"/>
  <c r="Z16" i="43" s="1"/>
  <c r="T162" i="43"/>
  <c r="T16" i="43" s="1"/>
  <c r="X214" i="43"/>
  <c r="X33" i="43" s="1"/>
  <c r="V214" i="43"/>
  <c r="V33" i="43" s="1"/>
  <c r="T214" i="43"/>
  <c r="T33" i="43" s="1"/>
  <c r="Z214" i="43"/>
  <c r="Z33" i="43" s="1"/>
  <c r="T112" i="43"/>
  <c r="T13" i="43" s="1"/>
  <c r="V112" i="43"/>
  <c r="V13" i="43" s="1"/>
  <c r="X112" i="43"/>
  <c r="X13" i="43" s="1"/>
  <c r="Z112" i="43"/>
  <c r="Z13" i="43" s="1"/>
  <c r="T90" i="43"/>
  <c r="T12" i="43" s="1"/>
  <c r="V90" i="43"/>
  <c r="V12" i="43" s="1"/>
  <c r="X90" i="43"/>
  <c r="X12" i="43" s="1"/>
  <c r="Z90" i="43"/>
  <c r="Z12" i="43" s="1"/>
  <c r="T82" i="43"/>
  <c r="T11" i="43" s="1"/>
  <c r="X82" i="43"/>
  <c r="X11" i="43" s="1"/>
  <c r="V82" i="43"/>
  <c r="V11" i="43" s="1"/>
  <c r="Z82" i="43"/>
  <c r="Z11" i="43" s="1"/>
  <c r="V54" i="43"/>
  <c r="V9" i="43" s="1"/>
  <c r="T54" i="43"/>
  <c r="T9" i="43" s="1"/>
  <c r="Z54" i="43"/>
  <c r="Z9" i="43" s="1"/>
  <c r="X54" i="43"/>
  <c r="X9" i="43" s="1"/>
  <c r="E16" i="29"/>
  <c r="V275" i="43"/>
  <c r="T275" i="43"/>
  <c r="X275" i="43"/>
  <c r="Z275" i="43"/>
  <c r="T144" i="43"/>
  <c r="T15" i="43" s="1"/>
  <c r="V144" i="43"/>
  <c r="V15" i="43" s="1"/>
  <c r="X144" i="43"/>
  <c r="X15" i="43" s="1"/>
  <c r="Z144" i="43"/>
  <c r="Z15" i="43" s="1"/>
  <c r="D192" i="43"/>
  <c r="D19" i="43" s="1"/>
  <c r="L112" i="43"/>
  <c r="D82" i="43"/>
  <c r="D11" i="43" s="1"/>
  <c r="P275" i="43"/>
  <c r="G27" i="43"/>
  <c r="N214" i="43"/>
  <c r="F192" i="43"/>
  <c r="F19" i="43" s="1"/>
  <c r="P192" i="43"/>
  <c r="C19" i="43"/>
  <c r="B25" i="43"/>
  <c r="B18" i="43"/>
  <c r="B20" i="43"/>
  <c r="B12" i="43"/>
  <c r="B9" i="43"/>
  <c r="B33" i="43"/>
  <c r="N82" i="43"/>
  <c r="N11" i="43" s="1"/>
  <c r="B19" i="43"/>
  <c r="B27" i="43"/>
  <c r="B35" i="43"/>
  <c r="B39" i="43"/>
  <c r="K29" i="43"/>
  <c r="F68" i="43"/>
  <c r="F10" i="43" s="1"/>
  <c r="P68" i="43"/>
  <c r="P171" i="43"/>
  <c r="P17" i="43" s="1"/>
  <c r="H180" i="43"/>
  <c r="H18" i="43" s="1"/>
  <c r="D180" i="43"/>
  <c r="D18" i="43" s="1"/>
  <c r="O27" i="43"/>
  <c r="N54" i="43"/>
  <c r="N9" i="43" s="1"/>
  <c r="F90" i="43"/>
  <c r="F12" i="43" s="1"/>
  <c r="L90" i="43"/>
  <c r="P90" i="43"/>
  <c r="N102" i="43"/>
  <c r="N23" i="43" s="1"/>
  <c r="H144" i="43"/>
  <c r="H15" i="43" s="1"/>
  <c r="N144" i="43"/>
  <c r="N15" i="43" s="1"/>
  <c r="F214" i="43"/>
  <c r="F33" i="43" s="1"/>
  <c r="P214" i="43"/>
  <c r="F102" i="43"/>
  <c r="F23" i="43" s="1"/>
  <c r="L162" i="43"/>
  <c r="L16" i="43" s="1"/>
  <c r="L102" i="43"/>
  <c r="B11" i="43"/>
  <c r="E29" i="43"/>
  <c r="Q203" i="43"/>
  <c r="R203" i="43" s="1"/>
  <c r="R29" i="43" s="1"/>
  <c r="F82" i="43"/>
  <c r="F11" i="43" s="1"/>
  <c r="P82" i="43"/>
  <c r="N124" i="43"/>
  <c r="N14" i="43" s="1"/>
  <c r="L192" i="43"/>
  <c r="L19" i="43" s="1"/>
  <c r="H171" i="43"/>
  <c r="H17" i="43" s="1"/>
  <c r="O10" i="43"/>
  <c r="M15" i="43"/>
  <c r="O35" i="43"/>
  <c r="B17" i="43"/>
  <c r="C17" i="31"/>
  <c r="C33" i="12"/>
  <c r="E35" i="10"/>
  <c r="E33" i="9"/>
  <c r="G20" i="25"/>
  <c r="C37" i="8"/>
  <c r="M6" i="24"/>
  <c r="C14" i="22"/>
  <c r="G14" i="22"/>
  <c r="O33" i="43"/>
  <c r="M35" i="43"/>
  <c r="M20" i="43"/>
  <c r="K19" i="43"/>
  <c r="P54" i="43"/>
  <c r="P9" i="43" s="1"/>
  <c r="I223" i="43"/>
  <c r="I20" i="43" s="1"/>
  <c r="I13" i="27"/>
  <c r="G6" i="42"/>
  <c r="M6" i="42"/>
  <c r="E7" i="42"/>
  <c r="G8" i="42"/>
  <c r="M8" i="42"/>
  <c r="E9" i="42"/>
  <c r="M10" i="42"/>
  <c r="R29" i="42"/>
  <c r="S29" i="42" s="1"/>
  <c r="I30" i="42"/>
  <c r="J30" i="42" s="1"/>
  <c r="O13" i="42"/>
  <c r="G14" i="42"/>
  <c r="R37" i="42"/>
  <c r="S37" i="42" s="1"/>
  <c r="R39" i="42"/>
  <c r="S39" i="42" s="1"/>
  <c r="I40" i="42"/>
  <c r="J40" i="42" s="1"/>
  <c r="R41" i="42"/>
  <c r="S41" i="42" s="1"/>
  <c r="I42" i="42"/>
  <c r="J42" i="42" s="1"/>
  <c r="R43" i="42"/>
  <c r="S43" i="42" s="1"/>
  <c r="I44" i="42"/>
  <c r="J44" i="42" s="1"/>
  <c r="R45" i="42"/>
  <c r="S45" i="42" s="1"/>
  <c r="I55" i="42"/>
  <c r="J55" i="42" s="1"/>
  <c r="I57" i="42"/>
  <c r="J57" i="42" s="1"/>
  <c r="I71" i="42"/>
  <c r="J71" i="42" s="1"/>
  <c r="I73" i="42"/>
  <c r="J73" i="42" s="1"/>
  <c r="I77" i="42"/>
  <c r="J77" i="42" s="1"/>
  <c r="I93" i="42"/>
  <c r="J93" i="42" s="1"/>
  <c r="I95" i="42"/>
  <c r="J95" i="42" s="1"/>
  <c r="O25" i="43"/>
  <c r="C35" i="43"/>
  <c r="E17" i="31"/>
  <c r="C16" i="29"/>
  <c r="G16" i="29"/>
  <c r="C33" i="30"/>
  <c r="G33" i="30"/>
  <c r="E33" i="12"/>
  <c r="C35" i="10"/>
  <c r="G35" i="10"/>
  <c r="C33" i="9"/>
  <c r="G33" i="9"/>
  <c r="E20" i="25"/>
  <c r="E37" i="8"/>
  <c r="G6" i="24"/>
  <c r="M14" i="22"/>
  <c r="L68" i="43"/>
  <c r="H102" i="43"/>
  <c r="H23" i="43" s="1"/>
  <c r="H124" i="43"/>
  <c r="H14" i="43" s="1"/>
  <c r="N68" i="43"/>
  <c r="N10" i="43" s="1"/>
  <c r="P102" i="43"/>
  <c r="D112" i="43"/>
  <c r="D13" i="43" s="1"/>
  <c r="L124" i="43"/>
  <c r="I235" i="43"/>
  <c r="I35" i="43" s="1"/>
  <c r="P162" i="43"/>
  <c r="N180" i="43"/>
  <c r="N18" i="43" s="1"/>
  <c r="N171" i="43"/>
  <c r="N17" i="43" s="1"/>
  <c r="L223" i="43"/>
  <c r="O12" i="43"/>
  <c r="O11" i="43"/>
  <c r="E23" i="43"/>
  <c r="O29" i="43"/>
  <c r="K25" i="43"/>
  <c r="E25" i="43"/>
  <c r="G29" i="43"/>
  <c r="M27" i="43"/>
  <c r="C27" i="43"/>
  <c r="D16" i="29"/>
  <c r="F16" i="29"/>
  <c r="H16" i="29"/>
  <c r="D33" i="9"/>
  <c r="D37" i="8"/>
  <c r="F37" i="8"/>
  <c r="H37" i="8"/>
  <c r="O14" i="22"/>
  <c r="H54" i="43"/>
  <c r="H9" i="43" s="1"/>
  <c r="H90" i="43"/>
  <c r="H12" i="43" s="1"/>
  <c r="N90" i="43"/>
  <c r="N12" i="43" s="1"/>
  <c r="F144" i="43"/>
  <c r="F15" i="43" s="1"/>
  <c r="L144" i="43"/>
  <c r="L15" i="43" s="1"/>
  <c r="P144" i="43"/>
  <c r="N162" i="43"/>
  <c r="N16" i="43" s="1"/>
  <c r="L180" i="43"/>
  <c r="L18" i="43" s="1"/>
  <c r="L54" i="43"/>
  <c r="L9" i="43" s="1"/>
  <c r="I180" i="43"/>
  <c r="I18" i="43" s="1"/>
  <c r="F54" i="43"/>
  <c r="F9" i="43" s="1"/>
  <c r="P223" i="43"/>
  <c r="F275" i="43"/>
  <c r="P124" i="43"/>
  <c r="I53" i="42"/>
  <c r="J53" i="42" s="1"/>
  <c r="F33" i="9"/>
  <c r="K14" i="22"/>
  <c r="J262" i="43"/>
  <c r="J38" i="43" s="1"/>
  <c r="J249" i="43"/>
  <c r="J248" i="43"/>
  <c r="J247" i="43"/>
  <c r="J239" i="43"/>
  <c r="J252" i="43"/>
  <c r="L82" i="43"/>
  <c r="H82" i="43"/>
  <c r="H11" i="43" s="1"/>
  <c r="J250" i="43"/>
  <c r="C6" i="23"/>
  <c r="G6" i="23"/>
  <c r="M6" i="23"/>
  <c r="E6" i="23"/>
  <c r="K6" i="23"/>
  <c r="O6" i="23"/>
  <c r="I253" i="43"/>
  <c r="I37" i="43" s="1"/>
  <c r="E15" i="43"/>
  <c r="B13" i="43"/>
  <c r="E27" i="43"/>
  <c r="M16" i="43"/>
  <c r="F112" i="43"/>
  <c r="F13" i="43" s="1"/>
  <c r="P112" i="43"/>
  <c r="H275" i="43"/>
  <c r="G39" i="43"/>
  <c r="N275" i="43"/>
  <c r="M39" i="43"/>
  <c r="L275" i="43"/>
  <c r="K39" i="43"/>
  <c r="J116" i="43"/>
  <c r="R116" i="43"/>
  <c r="L171" i="43"/>
  <c r="L17" i="43" s="1"/>
  <c r="F124" i="43"/>
  <c r="F14" i="43" s="1"/>
  <c r="E14" i="43"/>
  <c r="D17" i="31"/>
  <c r="F17" i="31"/>
  <c r="H17" i="31"/>
  <c r="D33" i="30"/>
  <c r="F33" i="30"/>
  <c r="H33" i="30"/>
  <c r="D33" i="12"/>
  <c r="F33" i="12"/>
  <c r="H33" i="12"/>
  <c r="D35" i="10"/>
  <c r="F35" i="10"/>
  <c r="H35" i="10"/>
  <c r="D20" i="25"/>
  <c r="F20" i="25"/>
  <c r="H20" i="25"/>
  <c r="E6" i="24"/>
  <c r="K6" i="24"/>
  <c r="O6" i="24"/>
  <c r="I104" i="42"/>
  <c r="J104" i="42" s="1"/>
  <c r="I106" i="42"/>
  <c r="J106" i="42" s="1"/>
  <c r="I112" i="42"/>
  <c r="J112" i="42" s="1"/>
  <c r="I120" i="42"/>
  <c r="J120" i="42" s="1"/>
  <c r="I130" i="42"/>
  <c r="J130" i="42" s="1"/>
  <c r="I132" i="42"/>
  <c r="J132" i="42" s="1"/>
  <c r="I140" i="42"/>
  <c r="J140" i="42" s="1"/>
  <c r="I142" i="42"/>
  <c r="J142" i="42" s="1"/>
  <c r="I148" i="42"/>
  <c r="J148" i="42" s="1"/>
  <c r="I150" i="42"/>
  <c r="J150" i="42" s="1"/>
  <c r="I154" i="42"/>
  <c r="J154" i="42" s="1"/>
  <c r="I160" i="42"/>
  <c r="J160" i="42" s="1"/>
  <c r="I166" i="42"/>
  <c r="J166" i="42" s="1"/>
  <c r="I172" i="42"/>
  <c r="J172" i="42" s="1"/>
  <c r="I174" i="42"/>
  <c r="J174" i="42" s="1"/>
  <c r="I176" i="42"/>
  <c r="J176" i="42" s="1"/>
  <c r="N112" i="43"/>
  <c r="N13" i="43" s="1"/>
  <c r="F171" i="43"/>
  <c r="F17" i="43" s="1"/>
  <c r="F162" i="43"/>
  <c r="F16" i="43" s="1"/>
  <c r="I97" i="42"/>
  <c r="J97" i="42" s="1"/>
  <c r="I134" i="42"/>
  <c r="J134" i="42" s="1"/>
  <c r="I124" i="42"/>
  <c r="J124" i="42" s="1"/>
  <c r="N192" i="43"/>
  <c r="N19" i="43" s="1"/>
  <c r="I83" i="42"/>
  <c r="J83" i="42" s="1"/>
  <c r="I85" i="42"/>
  <c r="J85" i="42" s="1"/>
  <c r="I87" i="42"/>
  <c r="J87" i="42" s="1"/>
  <c r="I65" i="42"/>
  <c r="J65" i="42" s="1"/>
  <c r="I182" i="42"/>
  <c r="J182" i="42" s="1"/>
  <c r="I184" i="42"/>
  <c r="J184" i="42" s="1"/>
  <c r="I186" i="42"/>
  <c r="J186" i="42" s="1"/>
  <c r="I192" i="42"/>
  <c r="I203" i="42"/>
  <c r="J203" i="42" s="1"/>
  <c r="I205" i="42"/>
  <c r="J205" i="42" s="1"/>
  <c r="I207" i="42"/>
  <c r="J207" i="42" s="1"/>
  <c r="I209" i="42"/>
  <c r="J209" i="42" s="1"/>
  <c r="I217" i="42"/>
  <c r="J217" i="42" s="1"/>
  <c r="I219" i="42"/>
  <c r="J219" i="42" s="1"/>
  <c r="I221" i="42"/>
  <c r="J221" i="42" s="1"/>
  <c r="I223" i="42"/>
  <c r="J223" i="42" s="1"/>
  <c r="E18" i="43"/>
  <c r="W13" i="27"/>
  <c r="U13" i="27"/>
  <c r="O17" i="43"/>
  <c r="E6" i="42"/>
  <c r="O8" i="42"/>
  <c r="E10" i="42"/>
  <c r="E12" i="42"/>
  <c r="O12" i="42"/>
  <c r="F223" i="43"/>
  <c r="F20" i="43" s="1"/>
  <c r="I29" i="42"/>
  <c r="J29" i="42" s="1"/>
  <c r="I31" i="42"/>
  <c r="J31" i="42" s="1"/>
  <c r="R32" i="42"/>
  <c r="S32" i="42" s="1"/>
  <c r="H37" i="42"/>
  <c r="N37" i="42"/>
  <c r="R38" i="42"/>
  <c r="S38" i="42" s="1"/>
  <c r="H39" i="42"/>
  <c r="N39" i="42"/>
  <c r="R40" i="42"/>
  <c r="S40" i="42" s="1"/>
  <c r="H41" i="42"/>
  <c r="N41" i="42"/>
  <c r="R44" i="42"/>
  <c r="S44" i="42" s="1"/>
  <c r="I45" i="42"/>
  <c r="J45" i="42" s="1"/>
  <c r="I52" i="42"/>
  <c r="J52" i="42" s="1"/>
  <c r="I54" i="42"/>
  <c r="J54" i="42" s="1"/>
  <c r="I56" i="42"/>
  <c r="J56" i="42" s="1"/>
  <c r="I64" i="42"/>
  <c r="J64" i="42" s="1"/>
  <c r="I70" i="42"/>
  <c r="J70" i="42" s="1"/>
  <c r="I72" i="42"/>
  <c r="J72" i="42" s="1"/>
  <c r="I74" i="42"/>
  <c r="J74" i="42" s="1"/>
  <c r="I76" i="42"/>
  <c r="J76" i="42" s="1"/>
  <c r="I82" i="42"/>
  <c r="J82" i="42" s="1"/>
  <c r="I84" i="42"/>
  <c r="J84" i="42" s="1"/>
  <c r="I86" i="42"/>
  <c r="J86" i="42" s="1"/>
  <c r="I92" i="42"/>
  <c r="J92" i="42" s="1"/>
  <c r="I94" i="42"/>
  <c r="J94" i="42" s="1"/>
  <c r="I103" i="42"/>
  <c r="J103" i="42" s="1"/>
  <c r="I105" i="42"/>
  <c r="J105" i="42" s="1"/>
  <c r="I107" i="42"/>
  <c r="J107" i="42" s="1"/>
  <c r="R112" i="42"/>
  <c r="S112" i="42" s="1"/>
  <c r="I121" i="42"/>
  <c r="J121" i="42" s="1"/>
  <c r="I123" i="42"/>
  <c r="J123" i="42" s="1"/>
  <c r="I125" i="42"/>
  <c r="J125" i="42" s="1"/>
  <c r="I133" i="42"/>
  <c r="J133" i="42" s="1"/>
  <c r="I139" i="42"/>
  <c r="J139" i="42" s="1"/>
  <c r="I141" i="42"/>
  <c r="J141" i="42" s="1"/>
  <c r="I143" i="42"/>
  <c r="J143" i="42" s="1"/>
  <c r="I149" i="42"/>
  <c r="J149" i="42" s="1"/>
  <c r="I151" i="42"/>
  <c r="J151" i="42" s="1"/>
  <c r="I171" i="42"/>
  <c r="J171" i="42" s="1"/>
  <c r="I173" i="42"/>
  <c r="J173" i="42" s="1"/>
  <c r="I175" i="42"/>
  <c r="J175" i="42" s="1"/>
  <c r="I183" i="42"/>
  <c r="J183" i="42" s="1"/>
  <c r="I185" i="42"/>
  <c r="J185" i="42" s="1"/>
  <c r="I204" i="42"/>
  <c r="J204" i="42" s="1"/>
  <c r="H208" i="42"/>
  <c r="H210" i="42"/>
  <c r="N210" i="42"/>
  <c r="H212" i="42"/>
  <c r="N212" i="42"/>
  <c r="I218" i="42"/>
  <c r="J218" i="42" s="1"/>
  <c r="I220" i="42"/>
  <c r="J220" i="42" s="1"/>
  <c r="I222" i="42"/>
  <c r="J222" i="42" s="1"/>
  <c r="I6" i="24"/>
  <c r="I6" i="23"/>
  <c r="I14" i="22"/>
  <c r="H112" i="43"/>
  <c r="H13" i="43" s="1"/>
  <c r="H68" i="43"/>
  <c r="H10" i="43" s="1"/>
  <c r="R42" i="42"/>
  <c r="S42" i="42" s="1"/>
  <c r="K10" i="42"/>
  <c r="R28" i="42"/>
  <c r="S28" i="42" s="1"/>
  <c r="K9" i="42"/>
  <c r="R27" i="42"/>
  <c r="S27" i="42" s="1"/>
  <c r="K13" i="42"/>
  <c r="R31" i="42"/>
  <c r="S31" i="42" s="1"/>
  <c r="K12" i="42"/>
  <c r="R30" i="42"/>
  <c r="S30" i="42" s="1"/>
  <c r="K8" i="42"/>
  <c r="R26" i="42"/>
  <c r="S26" i="42" s="1"/>
  <c r="K7" i="42"/>
  <c r="R25" i="42"/>
  <c r="S25" i="42" s="1"/>
  <c r="K6" i="42"/>
  <c r="R24" i="42"/>
  <c r="S24" i="42" s="1"/>
  <c r="Q13" i="27"/>
  <c r="S13" i="27"/>
  <c r="O13" i="27"/>
  <c r="M13" i="27"/>
  <c r="G13" i="43"/>
  <c r="I43" i="42"/>
  <c r="J43" i="42" s="1"/>
  <c r="G10" i="42"/>
  <c r="G10" i="43"/>
  <c r="I63" i="42"/>
  <c r="J63" i="42" s="1"/>
  <c r="H192" i="43"/>
  <c r="H19" i="43" s="1"/>
  <c r="I75" i="42"/>
  <c r="J75" i="42" s="1"/>
  <c r="I161" i="42"/>
  <c r="J161" i="42" s="1"/>
  <c r="I211" i="42"/>
  <c r="J211" i="42" s="1"/>
  <c r="I193" i="42"/>
  <c r="I191" i="42"/>
  <c r="I177" i="42"/>
  <c r="J177" i="42" s="1"/>
  <c r="E13" i="42"/>
  <c r="I152" i="42"/>
  <c r="J152" i="42" s="1"/>
  <c r="I131" i="42"/>
  <c r="J131" i="42" s="1"/>
  <c r="I46" i="42"/>
  <c r="J46" i="42" s="1"/>
  <c r="I38" i="42"/>
  <c r="J38" i="42" s="1"/>
  <c r="I25" i="42"/>
  <c r="J25" i="42" s="1"/>
  <c r="D206" i="42"/>
  <c r="I206" i="42"/>
  <c r="J206" i="42" s="1"/>
  <c r="D208" i="42"/>
  <c r="I208" i="42"/>
  <c r="J208" i="42" s="1"/>
  <c r="D210" i="42"/>
  <c r="I210" i="42"/>
  <c r="J210" i="42" s="1"/>
  <c r="D212" i="42"/>
  <c r="I212" i="42"/>
  <c r="J212" i="42" s="1"/>
  <c r="D198" i="42"/>
  <c r="I198" i="42"/>
  <c r="J198" i="42" s="1"/>
  <c r="C16" i="42"/>
  <c r="I16" i="42" s="1"/>
  <c r="I153" i="42"/>
  <c r="J153" i="42" s="1"/>
  <c r="C17" i="42"/>
  <c r="I17" i="42" s="1"/>
  <c r="I155" i="42"/>
  <c r="J155" i="42" s="1"/>
  <c r="D122" i="42"/>
  <c r="I122" i="42"/>
  <c r="J122" i="42" s="1"/>
  <c r="C15" i="42"/>
  <c r="I15" i="42" s="1"/>
  <c r="I96" i="42"/>
  <c r="J96" i="42" s="1"/>
  <c r="D62" i="42"/>
  <c r="I62" i="42"/>
  <c r="J62" i="42" s="1"/>
  <c r="D37" i="42"/>
  <c r="I37" i="42"/>
  <c r="J37" i="42" s="1"/>
  <c r="D39" i="42"/>
  <c r="I39" i="42"/>
  <c r="J39" i="42" s="1"/>
  <c r="D41" i="42"/>
  <c r="I41" i="42"/>
  <c r="J41" i="42" s="1"/>
  <c r="I27" i="42"/>
  <c r="J27" i="42" s="1"/>
  <c r="C14" i="42"/>
  <c r="I32" i="42"/>
  <c r="J32" i="42" s="1"/>
  <c r="C10" i="42"/>
  <c r="I28" i="42"/>
  <c r="J28" i="42" s="1"/>
  <c r="C8" i="42"/>
  <c r="I26" i="42"/>
  <c r="J26" i="42" s="1"/>
  <c r="C6" i="42"/>
  <c r="I24" i="42"/>
  <c r="J24" i="42" s="1"/>
  <c r="B8" i="42"/>
  <c r="Q8" i="42" s="1"/>
  <c r="B10" i="42"/>
  <c r="P93" i="42"/>
  <c r="P95" i="42"/>
  <c r="P97" i="42"/>
  <c r="P104" i="42"/>
  <c r="P106" i="42"/>
  <c r="B116" i="42"/>
  <c r="Q116" i="42" s="1"/>
  <c r="B135" i="42"/>
  <c r="Q135" i="42" s="1"/>
  <c r="B167" i="42"/>
  <c r="Q167" i="42" s="1"/>
  <c r="B213" i="42"/>
  <c r="Q213" i="42" s="1"/>
  <c r="B224" i="42"/>
  <c r="Q224" i="42" s="1"/>
  <c r="B7" i="42"/>
  <c r="B9" i="42"/>
  <c r="B13" i="42"/>
  <c r="P94" i="42"/>
  <c r="P96" i="42"/>
  <c r="N98" i="42"/>
  <c r="B108" i="42"/>
  <c r="Q108" i="42" s="1"/>
  <c r="P105" i="42"/>
  <c r="P107" i="42"/>
  <c r="B16" i="42"/>
  <c r="N16" i="42" s="1"/>
  <c r="B17" i="42"/>
  <c r="H17" i="42" s="1"/>
  <c r="B178" i="42"/>
  <c r="Q178" i="42" s="1"/>
  <c r="B199" i="42"/>
  <c r="Q199" i="42" s="1"/>
  <c r="I162" i="43"/>
  <c r="I16" i="43" s="1"/>
  <c r="D54" i="43"/>
  <c r="D9" i="43" s="1"/>
  <c r="I54" i="43"/>
  <c r="I9" i="43" s="1"/>
  <c r="D102" i="43"/>
  <c r="D23" i="43" s="1"/>
  <c r="I102" i="43"/>
  <c r="D124" i="43"/>
  <c r="D14" i="43" s="1"/>
  <c r="I124" i="43"/>
  <c r="D144" i="43"/>
  <c r="D15" i="43" s="1"/>
  <c r="I144" i="43"/>
  <c r="D152" i="43"/>
  <c r="D25" i="43" s="1"/>
  <c r="I152" i="43"/>
  <c r="I230" i="43"/>
  <c r="D275" i="43"/>
  <c r="I275" i="43"/>
  <c r="I39" i="43" s="1"/>
  <c r="D203" i="43"/>
  <c r="D29" i="43" s="1"/>
  <c r="I203" i="43"/>
  <c r="I192" i="43"/>
  <c r="I198" i="43"/>
  <c r="I112" i="43"/>
  <c r="D90" i="43"/>
  <c r="D12" i="43" s="1"/>
  <c r="I90" i="43"/>
  <c r="D214" i="43"/>
  <c r="D33" i="43" s="1"/>
  <c r="I214" i="43"/>
  <c r="I68" i="43"/>
  <c r="I82" i="43"/>
  <c r="I171" i="43"/>
  <c r="D171" i="43"/>
  <c r="D17" i="43" s="1"/>
  <c r="H223" i="43"/>
  <c r="H20" i="43" s="1"/>
  <c r="F180" i="43"/>
  <c r="F18" i="43" s="1"/>
  <c r="D223" i="43"/>
  <c r="D20" i="43" s="1"/>
  <c r="D162" i="43"/>
  <c r="D16" i="43" s="1"/>
  <c r="C16" i="43"/>
  <c r="H162" i="43"/>
  <c r="H16" i="43" s="1"/>
  <c r="G16" i="43"/>
  <c r="P180" i="43"/>
  <c r="P18" i="43" s="1"/>
  <c r="O18" i="43"/>
  <c r="O15" i="43"/>
  <c r="G14" i="43"/>
  <c r="K33" i="43"/>
  <c r="Q198" i="43"/>
  <c r="R198" i="43" s="1"/>
  <c r="R27" i="43" s="1"/>
  <c r="N35" i="43"/>
  <c r="Q189" i="43"/>
  <c r="R189" i="43" s="1"/>
  <c r="Q187" i="43"/>
  <c r="R187" i="43" s="1"/>
  <c r="Q185" i="43"/>
  <c r="R185" i="43" s="1"/>
  <c r="Q53" i="43"/>
  <c r="R53" i="43" s="1"/>
  <c r="Q51" i="43"/>
  <c r="R51" i="43" s="1"/>
  <c r="Q49" i="43"/>
  <c r="R49" i="43" s="1"/>
  <c r="Q47" i="43"/>
  <c r="R47" i="43" s="1"/>
  <c r="K9" i="43"/>
  <c r="D35" i="43"/>
  <c r="Q169" i="43"/>
  <c r="R169" i="43" s="1"/>
  <c r="Q167" i="43"/>
  <c r="R167" i="43" s="1"/>
  <c r="K18" i="43"/>
  <c r="M17" i="43"/>
  <c r="Q272" i="43"/>
  <c r="R272" i="43" s="1"/>
  <c r="Q270" i="43"/>
  <c r="R270" i="43" s="1"/>
  <c r="Q268" i="43"/>
  <c r="R268" i="43" s="1"/>
  <c r="Q228" i="43"/>
  <c r="Q207" i="43"/>
  <c r="R207" i="43" s="1"/>
  <c r="Q175" i="43"/>
  <c r="R175" i="43" s="1"/>
  <c r="Q211" i="43"/>
  <c r="R211" i="43" s="1"/>
  <c r="K16" i="43"/>
  <c r="Q160" i="43"/>
  <c r="R160" i="43" s="1"/>
  <c r="Q156" i="43"/>
  <c r="R156" i="43" s="1"/>
  <c r="Q45" i="43"/>
  <c r="R45" i="43" s="1"/>
  <c r="Q111" i="43"/>
  <c r="R111" i="43" s="1"/>
  <c r="Q109" i="43"/>
  <c r="R109" i="43" s="1"/>
  <c r="Q107" i="43"/>
  <c r="R107" i="43" s="1"/>
  <c r="M23" i="43"/>
  <c r="Q87" i="43"/>
  <c r="R87" i="43" s="1"/>
  <c r="M11" i="43"/>
  <c r="Q67" i="43"/>
  <c r="R67" i="43" s="1"/>
  <c r="Q65" i="43"/>
  <c r="R65" i="43" s="1"/>
  <c r="E10" i="43"/>
  <c r="Q148" i="43"/>
  <c r="R148" i="43" s="1"/>
  <c r="Q140" i="43"/>
  <c r="R140" i="43" s="1"/>
  <c r="G15" i="43"/>
  <c r="E12" i="43"/>
  <c r="E11" i="43"/>
  <c r="Q209" i="43"/>
  <c r="R209" i="43" s="1"/>
  <c r="Q197" i="43"/>
  <c r="R197" i="43" s="1"/>
  <c r="K27" i="43"/>
  <c r="Q152" i="43"/>
  <c r="Q25" i="43" s="1"/>
  <c r="Q179" i="43"/>
  <c r="R179" i="43" s="1"/>
  <c r="Q191" i="43"/>
  <c r="R191" i="43" s="1"/>
  <c r="Q61" i="43"/>
  <c r="R61" i="43" s="1"/>
  <c r="M10" i="43"/>
  <c r="C33" i="43"/>
  <c r="C17" i="43"/>
  <c r="C12" i="43"/>
  <c r="C11" i="43"/>
  <c r="C15" i="43"/>
  <c r="P35" i="43"/>
  <c r="C21" i="43"/>
  <c r="C20" i="43"/>
  <c r="C18" i="43"/>
  <c r="C23" i="43"/>
  <c r="P27" i="43"/>
  <c r="P25" i="43"/>
  <c r="C10" i="43"/>
  <c r="E11" i="42"/>
  <c r="K11" i="42"/>
  <c r="B156" i="42"/>
  <c r="Q156" i="42" s="1"/>
  <c r="E14" i="42"/>
  <c r="K14" i="42"/>
  <c r="O14" i="42"/>
  <c r="D54" i="42"/>
  <c r="B33" i="42"/>
  <c r="Q33" i="42" s="1"/>
  <c r="D29" i="42"/>
  <c r="H29" i="42"/>
  <c r="N29" i="42"/>
  <c r="D31" i="42"/>
  <c r="H31" i="42"/>
  <c r="N31" i="42"/>
  <c r="Q6" i="24"/>
  <c r="Q6" i="23"/>
  <c r="Q14" i="22"/>
  <c r="R106" i="42"/>
  <c r="S106" i="42" s="1"/>
  <c r="E108" i="42"/>
  <c r="M14" i="42"/>
  <c r="O7" i="42"/>
  <c r="O9" i="42"/>
  <c r="H33" i="43"/>
  <c r="G33" i="43"/>
  <c r="N33" i="43"/>
  <c r="M33" i="43"/>
  <c r="E33" i="43"/>
  <c r="Q214" i="43"/>
  <c r="Q90" i="43"/>
  <c r="Q12" i="43" s="1"/>
  <c r="Q82" i="43"/>
  <c r="R82" i="43" s="1"/>
  <c r="R11" i="43" s="1"/>
  <c r="G23" i="43"/>
  <c r="B23" i="43"/>
  <c r="O23" i="43"/>
  <c r="Q102" i="43"/>
  <c r="M21" i="43"/>
  <c r="G21" i="43"/>
  <c r="E17" i="43"/>
  <c r="G18" i="43"/>
  <c r="G9" i="43"/>
  <c r="O21" i="43"/>
  <c r="E21" i="43"/>
  <c r="Q192" i="43"/>
  <c r="O19" i="43"/>
  <c r="E19" i="43"/>
  <c r="M18" i="43"/>
  <c r="K17" i="43"/>
  <c r="B16" i="43"/>
  <c r="Q144" i="43"/>
  <c r="K15" i="43"/>
  <c r="B15" i="43"/>
  <c r="Q124" i="43"/>
  <c r="M14" i="43"/>
  <c r="Q112" i="43"/>
  <c r="M13" i="43"/>
  <c r="C13" i="43"/>
  <c r="G12" i="43"/>
  <c r="G11" i="43"/>
  <c r="B10" i="43"/>
  <c r="M9" i="43"/>
  <c r="C9" i="43"/>
  <c r="Q171" i="43"/>
  <c r="Q180" i="43"/>
  <c r="Q68" i="43"/>
  <c r="Q54" i="43"/>
  <c r="Q9" i="43" s="1"/>
  <c r="Q223" i="43"/>
  <c r="Q275" i="43"/>
  <c r="Q39" i="43" s="1"/>
  <c r="Q230" i="43"/>
  <c r="Q162" i="43"/>
  <c r="O6" i="42"/>
  <c r="O10" i="42"/>
  <c r="D25" i="42"/>
  <c r="H25" i="42"/>
  <c r="N25" i="42"/>
  <c r="D27" i="42"/>
  <c r="H27" i="42"/>
  <c r="N27" i="42"/>
  <c r="K108" i="42"/>
  <c r="O108" i="42"/>
  <c r="B126" i="42"/>
  <c r="Q126" i="42" s="1"/>
  <c r="D124" i="42"/>
  <c r="B144" i="42"/>
  <c r="Q144" i="42" s="1"/>
  <c r="O11" i="42"/>
  <c r="C12" i="42"/>
  <c r="G12" i="42"/>
  <c r="M12" i="42"/>
  <c r="B66" i="42"/>
  <c r="Q66" i="42" s="1"/>
  <c r="B78" i="42"/>
  <c r="Q78" i="42" s="1"/>
  <c r="R71" i="42"/>
  <c r="S71" i="42" s="1"/>
  <c r="D77" i="42"/>
  <c r="H77" i="42"/>
  <c r="B88" i="42"/>
  <c r="Q88" i="42" s="1"/>
  <c r="E88" i="42"/>
  <c r="K88" i="42"/>
  <c r="O88" i="42"/>
  <c r="D83" i="42"/>
  <c r="H83" i="42"/>
  <c r="N83" i="42"/>
  <c r="R86" i="42"/>
  <c r="S86" i="42" s="1"/>
  <c r="B99" i="42"/>
  <c r="Q99" i="42" s="1"/>
  <c r="E99" i="42"/>
  <c r="K99" i="42"/>
  <c r="O99" i="42"/>
  <c r="R94" i="42"/>
  <c r="S94" i="42" s="1"/>
  <c r="R96" i="42"/>
  <c r="S96" i="42" s="1"/>
  <c r="C108" i="42"/>
  <c r="G108" i="42"/>
  <c r="M108" i="42"/>
  <c r="R104" i="42"/>
  <c r="S104" i="42" s="1"/>
  <c r="B162" i="42"/>
  <c r="Q162" i="42" s="1"/>
  <c r="C178" i="42"/>
  <c r="G178" i="42"/>
  <c r="R16" i="42"/>
  <c r="R17" i="42"/>
  <c r="B58" i="42"/>
  <c r="Q58" i="42" s="1"/>
  <c r="M178" i="42"/>
  <c r="D173" i="42"/>
  <c r="R174" i="42"/>
  <c r="S174" i="42" s="1"/>
  <c r="B187" i="42"/>
  <c r="Q187" i="42" s="1"/>
  <c r="B15" i="42"/>
  <c r="Q15" i="42" s="1"/>
  <c r="C7" i="42"/>
  <c r="C9" i="42"/>
  <c r="C11" i="42"/>
  <c r="C13" i="42"/>
  <c r="G7" i="42"/>
  <c r="G9" i="42"/>
  <c r="G11" i="42"/>
  <c r="G13" i="42"/>
  <c r="K15" i="42"/>
  <c r="M7" i="42"/>
  <c r="M9" i="42"/>
  <c r="M11" i="42"/>
  <c r="M13" i="42"/>
  <c r="F26" i="42"/>
  <c r="D64" i="42"/>
  <c r="D70" i="42"/>
  <c r="H70" i="42"/>
  <c r="N70" i="42"/>
  <c r="C88" i="42"/>
  <c r="G88" i="42"/>
  <c r="M88" i="42"/>
  <c r="R87" i="42"/>
  <c r="S87" i="42" s="1"/>
  <c r="C99" i="42"/>
  <c r="G99" i="42"/>
  <c r="M99" i="42"/>
  <c r="R105" i="42"/>
  <c r="S105" i="42" s="1"/>
  <c r="R107" i="42"/>
  <c r="S107" i="42" s="1"/>
  <c r="D152" i="42"/>
  <c r="B6" i="42"/>
  <c r="Q6" i="42" s="1"/>
  <c r="E8" i="42"/>
  <c r="L24" i="42"/>
  <c r="L26" i="42"/>
  <c r="P28" i="42"/>
  <c r="F30" i="42"/>
  <c r="P30" i="42"/>
  <c r="F32" i="42"/>
  <c r="P32" i="42"/>
  <c r="P38" i="42"/>
  <c r="L40" i="42"/>
  <c r="F24" i="42"/>
  <c r="P24" i="42"/>
  <c r="P26" i="42"/>
  <c r="F28" i="42"/>
  <c r="L28" i="42"/>
  <c r="L30" i="42"/>
  <c r="L32" i="42"/>
  <c r="F38" i="42"/>
  <c r="L38" i="42"/>
  <c r="F40" i="42"/>
  <c r="P40" i="42"/>
  <c r="D24" i="42"/>
  <c r="H24" i="42"/>
  <c r="N24" i="42"/>
  <c r="F25" i="42"/>
  <c r="L25" i="42"/>
  <c r="P25" i="42"/>
  <c r="D26" i="42"/>
  <c r="H26" i="42"/>
  <c r="N26" i="42"/>
  <c r="F27" i="42"/>
  <c r="L27" i="42"/>
  <c r="P27" i="42"/>
  <c r="D28" i="42"/>
  <c r="H28" i="42"/>
  <c r="N28" i="42"/>
  <c r="F29" i="42"/>
  <c r="L29" i="42"/>
  <c r="P29" i="42"/>
  <c r="D30" i="42"/>
  <c r="H30" i="42"/>
  <c r="N30" i="42"/>
  <c r="F31" i="42"/>
  <c r="L31" i="42"/>
  <c r="P31" i="42"/>
  <c r="D32" i="42"/>
  <c r="H32" i="42"/>
  <c r="N32" i="42"/>
  <c r="B47" i="42"/>
  <c r="Q47" i="42" s="1"/>
  <c r="F37" i="42"/>
  <c r="L37" i="42"/>
  <c r="P37" i="42"/>
  <c r="D38" i="42"/>
  <c r="H38" i="42"/>
  <c r="N38" i="42"/>
  <c r="F39" i="42"/>
  <c r="L39" i="42"/>
  <c r="P39" i="42"/>
  <c r="D40" i="42"/>
  <c r="H40" i="42"/>
  <c r="N40" i="42"/>
  <c r="F41" i="42"/>
  <c r="L41" i="42"/>
  <c r="P41" i="42"/>
  <c r="F42" i="42"/>
  <c r="L42" i="42"/>
  <c r="P42" i="42"/>
  <c r="D43" i="42"/>
  <c r="H43" i="42"/>
  <c r="N43" i="42"/>
  <c r="F44" i="42"/>
  <c r="L44" i="42"/>
  <c r="P44" i="42"/>
  <c r="D45" i="42"/>
  <c r="H45" i="42"/>
  <c r="N45" i="42"/>
  <c r="F46" i="42"/>
  <c r="L46" i="42"/>
  <c r="P46" i="42"/>
  <c r="D52" i="42"/>
  <c r="H52" i="42"/>
  <c r="N52" i="42"/>
  <c r="F53" i="42"/>
  <c r="L53" i="42"/>
  <c r="P53" i="42"/>
  <c r="H54" i="42"/>
  <c r="N54" i="42"/>
  <c r="F55" i="42"/>
  <c r="L55" i="42"/>
  <c r="P55" i="42"/>
  <c r="D56" i="42"/>
  <c r="H56" i="42"/>
  <c r="N56" i="42"/>
  <c r="F57" i="42"/>
  <c r="L57" i="42"/>
  <c r="P57" i="42"/>
  <c r="H62" i="42"/>
  <c r="N62" i="42"/>
  <c r="F63" i="42"/>
  <c r="L63" i="42"/>
  <c r="P63" i="42"/>
  <c r="H64" i="42"/>
  <c r="N64" i="42"/>
  <c r="F65" i="42"/>
  <c r="L65" i="42"/>
  <c r="P65" i="42"/>
  <c r="D72" i="42"/>
  <c r="H72" i="42"/>
  <c r="N72" i="42"/>
  <c r="F73" i="42"/>
  <c r="L73" i="42"/>
  <c r="P73" i="42"/>
  <c r="D74" i="42"/>
  <c r="H74" i="42"/>
  <c r="N74" i="42"/>
  <c r="F75" i="42"/>
  <c r="L75" i="42"/>
  <c r="P75" i="42"/>
  <c r="D76" i="42"/>
  <c r="H76" i="42"/>
  <c r="N76" i="42"/>
  <c r="F77" i="42"/>
  <c r="L77" i="42"/>
  <c r="P77" i="42"/>
  <c r="F83" i="42"/>
  <c r="L83" i="42"/>
  <c r="P83" i="42"/>
  <c r="D84" i="42"/>
  <c r="H84" i="42"/>
  <c r="N84" i="42"/>
  <c r="D85" i="42"/>
  <c r="H86" i="42"/>
  <c r="N86" i="42"/>
  <c r="F87" i="42"/>
  <c r="P87" i="42"/>
  <c r="R93" i="42"/>
  <c r="S93" i="42" s="1"/>
  <c r="R95" i="42"/>
  <c r="S95" i="42" s="1"/>
  <c r="R97" i="42"/>
  <c r="S97" i="42" s="1"/>
  <c r="K116" i="42"/>
  <c r="L116" i="42" s="1"/>
  <c r="D120" i="42"/>
  <c r="H120" i="42"/>
  <c r="N120" i="42"/>
  <c r="F121" i="42"/>
  <c r="L121" i="42"/>
  <c r="P121" i="42"/>
  <c r="H122" i="42"/>
  <c r="N122" i="42"/>
  <c r="F123" i="42"/>
  <c r="L123" i="42"/>
  <c r="P123" i="42"/>
  <c r="H124" i="42"/>
  <c r="N124" i="42"/>
  <c r="F125" i="42"/>
  <c r="L125" i="42"/>
  <c r="P125" i="42"/>
  <c r="D130" i="42"/>
  <c r="H130" i="42"/>
  <c r="N130" i="42"/>
  <c r="F131" i="42"/>
  <c r="L131" i="42"/>
  <c r="P131" i="42"/>
  <c r="D132" i="42"/>
  <c r="H132" i="42"/>
  <c r="N132" i="42"/>
  <c r="F133" i="42"/>
  <c r="L133" i="42"/>
  <c r="P133" i="42"/>
  <c r="D134" i="42"/>
  <c r="H134" i="42"/>
  <c r="N134" i="42"/>
  <c r="F139" i="42"/>
  <c r="L139" i="42"/>
  <c r="P139" i="42"/>
  <c r="D140" i="42"/>
  <c r="H140" i="42"/>
  <c r="N140" i="42"/>
  <c r="F141" i="42"/>
  <c r="L141" i="42"/>
  <c r="P141" i="42"/>
  <c r="D142" i="42"/>
  <c r="H142" i="42"/>
  <c r="N142" i="42"/>
  <c r="F143" i="42"/>
  <c r="L143" i="42"/>
  <c r="P143" i="42"/>
  <c r="D148" i="42"/>
  <c r="H148" i="42"/>
  <c r="N148" i="42"/>
  <c r="F149" i="42"/>
  <c r="L149" i="42"/>
  <c r="P149" i="42"/>
  <c r="D150" i="42"/>
  <c r="H150" i="42"/>
  <c r="N150" i="42"/>
  <c r="F151" i="42"/>
  <c r="L151" i="42"/>
  <c r="P151" i="42"/>
  <c r="H152" i="42"/>
  <c r="N152" i="42"/>
  <c r="F153" i="42"/>
  <c r="L153" i="42"/>
  <c r="P153" i="42"/>
  <c r="D154" i="42"/>
  <c r="H154" i="42"/>
  <c r="N154" i="42"/>
  <c r="F155" i="42"/>
  <c r="L155" i="42"/>
  <c r="P155" i="42"/>
  <c r="D160" i="42"/>
  <c r="H160" i="42"/>
  <c r="N160" i="42"/>
  <c r="F161" i="42"/>
  <c r="L161" i="42"/>
  <c r="P161" i="42"/>
  <c r="D166" i="42"/>
  <c r="H166" i="42"/>
  <c r="N166" i="42"/>
  <c r="F171" i="42"/>
  <c r="L171" i="42"/>
  <c r="P171" i="42"/>
  <c r="D172" i="42"/>
  <c r="H172" i="42"/>
  <c r="N172" i="42"/>
  <c r="F173" i="42"/>
  <c r="L173" i="42"/>
  <c r="P173" i="42"/>
  <c r="F175" i="42"/>
  <c r="L175" i="42"/>
  <c r="P175" i="42"/>
  <c r="D176" i="42"/>
  <c r="H176" i="42"/>
  <c r="N176" i="42"/>
  <c r="F177" i="42"/>
  <c r="L177" i="42"/>
  <c r="P177" i="42"/>
  <c r="F183" i="42"/>
  <c r="L183" i="42"/>
  <c r="P183" i="42"/>
  <c r="D184" i="42"/>
  <c r="H184" i="42"/>
  <c r="N184" i="42"/>
  <c r="F185" i="42"/>
  <c r="L185" i="42"/>
  <c r="P185" i="42"/>
  <c r="H186" i="42"/>
  <c r="N186" i="42"/>
  <c r="H198" i="42"/>
  <c r="N198" i="42"/>
  <c r="F203" i="42"/>
  <c r="L203" i="42"/>
  <c r="P203" i="42"/>
  <c r="D204" i="42"/>
  <c r="H204" i="42"/>
  <c r="N204" i="42"/>
  <c r="F205" i="42"/>
  <c r="L205" i="42"/>
  <c r="P205" i="42"/>
  <c r="H206" i="42"/>
  <c r="N206" i="42"/>
  <c r="F207" i="42"/>
  <c r="L207" i="42"/>
  <c r="P207" i="42"/>
  <c r="N208" i="42"/>
  <c r="F209" i="42"/>
  <c r="L209" i="42"/>
  <c r="P209" i="42"/>
  <c r="F211" i="42"/>
  <c r="L211" i="42"/>
  <c r="P211" i="42"/>
  <c r="F217" i="42"/>
  <c r="L217" i="42"/>
  <c r="P217" i="42"/>
  <c r="D218" i="42"/>
  <c r="H218" i="42"/>
  <c r="N218" i="42"/>
  <c r="F219" i="42"/>
  <c r="L219" i="42"/>
  <c r="P219" i="42"/>
  <c r="D220" i="42"/>
  <c r="H220" i="42"/>
  <c r="N220" i="42"/>
  <c r="F221" i="42"/>
  <c r="L221" i="42"/>
  <c r="P221" i="42"/>
  <c r="D222" i="42"/>
  <c r="H222" i="42"/>
  <c r="N222" i="42"/>
  <c r="F223" i="42"/>
  <c r="L223" i="42"/>
  <c r="P223" i="42"/>
  <c r="D42" i="42"/>
  <c r="H42" i="42"/>
  <c r="N42" i="42"/>
  <c r="F43" i="42"/>
  <c r="L43" i="42"/>
  <c r="P43" i="42"/>
  <c r="D44" i="42"/>
  <c r="H44" i="42"/>
  <c r="N44" i="42"/>
  <c r="F45" i="42"/>
  <c r="L45" i="42"/>
  <c r="P45" i="42"/>
  <c r="D46" i="42"/>
  <c r="H46" i="42"/>
  <c r="N46" i="42"/>
  <c r="F52" i="42"/>
  <c r="L52" i="42"/>
  <c r="P52" i="42"/>
  <c r="D53" i="42"/>
  <c r="H53" i="42"/>
  <c r="N53" i="42"/>
  <c r="F54" i="42"/>
  <c r="L54" i="42"/>
  <c r="P54" i="42"/>
  <c r="D55" i="42"/>
  <c r="H55" i="42"/>
  <c r="N55" i="42"/>
  <c r="F56" i="42"/>
  <c r="L56" i="42"/>
  <c r="P56" i="42"/>
  <c r="D57" i="42"/>
  <c r="H57" i="42"/>
  <c r="N57" i="42"/>
  <c r="F62" i="42"/>
  <c r="L62" i="42"/>
  <c r="P62" i="42"/>
  <c r="D63" i="42"/>
  <c r="H63" i="42"/>
  <c r="N63" i="42"/>
  <c r="F64" i="42"/>
  <c r="L64" i="42"/>
  <c r="P64" i="42"/>
  <c r="D65" i="42"/>
  <c r="H65" i="42"/>
  <c r="N65" i="42"/>
  <c r="F70" i="42"/>
  <c r="L70" i="42"/>
  <c r="P70" i="42"/>
  <c r="F72" i="42"/>
  <c r="L72" i="42"/>
  <c r="P72" i="42"/>
  <c r="D73" i="42"/>
  <c r="H73" i="42"/>
  <c r="N73" i="42"/>
  <c r="F74" i="42"/>
  <c r="L74" i="42"/>
  <c r="P74" i="42"/>
  <c r="D75" i="42"/>
  <c r="H75" i="42"/>
  <c r="N75" i="42"/>
  <c r="F76" i="42"/>
  <c r="L76" i="42"/>
  <c r="P76" i="42"/>
  <c r="N77" i="42"/>
  <c r="F84" i="42"/>
  <c r="L84" i="42"/>
  <c r="P84" i="42"/>
  <c r="F86" i="42"/>
  <c r="P86" i="42"/>
  <c r="H87" i="42"/>
  <c r="N87" i="42"/>
  <c r="C116" i="42"/>
  <c r="I116" i="42" s="1"/>
  <c r="F120" i="42"/>
  <c r="L120" i="42"/>
  <c r="P120" i="42"/>
  <c r="D121" i="42"/>
  <c r="H121" i="42"/>
  <c r="N121" i="42"/>
  <c r="F122" i="42"/>
  <c r="L122" i="42"/>
  <c r="P122" i="42"/>
  <c r="D123" i="42"/>
  <c r="H123" i="42"/>
  <c r="N123" i="42"/>
  <c r="F124" i="42"/>
  <c r="L124" i="42"/>
  <c r="P124" i="42"/>
  <c r="D125" i="42"/>
  <c r="H125" i="42"/>
  <c r="N125" i="42"/>
  <c r="F130" i="42"/>
  <c r="L130" i="42"/>
  <c r="P130" i="42"/>
  <c r="D131" i="42"/>
  <c r="H131" i="42"/>
  <c r="N131" i="42"/>
  <c r="F132" i="42"/>
  <c r="L132" i="42"/>
  <c r="P132" i="42"/>
  <c r="D133" i="42"/>
  <c r="H133" i="42"/>
  <c r="N133" i="42"/>
  <c r="F134" i="42"/>
  <c r="L134" i="42"/>
  <c r="P134" i="42"/>
  <c r="D139" i="42"/>
  <c r="H139" i="42"/>
  <c r="N139" i="42"/>
  <c r="F140" i="42"/>
  <c r="L140" i="42"/>
  <c r="P140" i="42"/>
  <c r="D141" i="42"/>
  <c r="H141" i="42"/>
  <c r="N141" i="42"/>
  <c r="F142" i="42"/>
  <c r="L142" i="42"/>
  <c r="P142" i="42"/>
  <c r="D143" i="42"/>
  <c r="H143" i="42"/>
  <c r="N143" i="42"/>
  <c r="F148" i="42"/>
  <c r="L148" i="42"/>
  <c r="P148" i="42"/>
  <c r="D149" i="42"/>
  <c r="H149" i="42"/>
  <c r="N149" i="42"/>
  <c r="F150" i="42"/>
  <c r="L150" i="42"/>
  <c r="P150" i="42"/>
  <c r="D151" i="42"/>
  <c r="H151" i="42"/>
  <c r="N151" i="42"/>
  <c r="F152" i="42"/>
  <c r="L152" i="42"/>
  <c r="P152" i="42"/>
  <c r="D153" i="42"/>
  <c r="H153" i="42"/>
  <c r="N153" i="42"/>
  <c r="F154" i="42"/>
  <c r="L154" i="42"/>
  <c r="P154" i="42"/>
  <c r="D155" i="42"/>
  <c r="H155" i="42"/>
  <c r="N155" i="42"/>
  <c r="F160" i="42"/>
  <c r="L160" i="42"/>
  <c r="P160" i="42"/>
  <c r="D161" i="42"/>
  <c r="H161" i="42"/>
  <c r="N161" i="42"/>
  <c r="F166" i="42"/>
  <c r="L166" i="42"/>
  <c r="P166" i="42"/>
  <c r="F172" i="42"/>
  <c r="L172" i="42"/>
  <c r="P172" i="42"/>
  <c r="H173" i="42"/>
  <c r="N173" i="42"/>
  <c r="F174" i="42"/>
  <c r="D175" i="42"/>
  <c r="H175" i="42"/>
  <c r="N175" i="42"/>
  <c r="F176" i="42"/>
  <c r="L176" i="42"/>
  <c r="P176" i="42"/>
  <c r="D177" i="42"/>
  <c r="H177" i="42"/>
  <c r="N177" i="42"/>
  <c r="D183" i="42"/>
  <c r="H183" i="42"/>
  <c r="N183" i="42"/>
  <c r="F184" i="42"/>
  <c r="L184" i="42"/>
  <c r="P184" i="42"/>
  <c r="D185" i="42"/>
  <c r="H185" i="42"/>
  <c r="N185" i="42"/>
  <c r="F186" i="42"/>
  <c r="P186" i="42"/>
  <c r="F198" i="42"/>
  <c r="L198" i="42"/>
  <c r="P198" i="42"/>
  <c r="D203" i="42"/>
  <c r="H203" i="42"/>
  <c r="N203" i="42"/>
  <c r="F204" i="42"/>
  <c r="L204" i="42"/>
  <c r="P204" i="42"/>
  <c r="D205" i="42"/>
  <c r="H205" i="42"/>
  <c r="N205" i="42"/>
  <c r="F206" i="42"/>
  <c r="L206" i="42"/>
  <c r="P206" i="42"/>
  <c r="D207" i="42"/>
  <c r="H207" i="42"/>
  <c r="N207" i="42"/>
  <c r="F208" i="42"/>
  <c r="L208" i="42"/>
  <c r="P208" i="42"/>
  <c r="D209" i="42"/>
  <c r="H209" i="42"/>
  <c r="N209" i="42"/>
  <c r="F210" i="42"/>
  <c r="L210" i="42"/>
  <c r="P210" i="42"/>
  <c r="D211" i="42"/>
  <c r="H211" i="42"/>
  <c r="N211" i="42"/>
  <c r="F212" i="42"/>
  <c r="L212" i="42"/>
  <c r="P212" i="42"/>
  <c r="D217" i="42"/>
  <c r="H217" i="42"/>
  <c r="N217" i="42"/>
  <c r="F218" i="42"/>
  <c r="L218" i="42"/>
  <c r="P218" i="42"/>
  <c r="D219" i="42"/>
  <c r="H219" i="42"/>
  <c r="N219" i="42"/>
  <c r="F220" i="42"/>
  <c r="L220" i="42"/>
  <c r="P220" i="42"/>
  <c r="D221" i="42"/>
  <c r="H221" i="42"/>
  <c r="N221" i="42"/>
  <c r="F222" i="42"/>
  <c r="L222" i="42"/>
  <c r="P222" i="42"/>
  <c r="D223" i="42"/>
  <c r="H223" i="42"/>
  <c r="N223" i="42"/>
  <c r="D86" i="42"/>
  <c r="C33" i="42"/>
  <c r="G33" i="42"/>
  <c r="M33" i="42"/>
  <c r="O33" i="42"/>
  <c r="R46" i="42"/>
  <c r="S46" i="42" s="1"/>
  <c r="C47" i="42"/>
  <c r="E47" i="42"/>
  <c r="G47" i="42"/>
  <c r="K47" i="42"/>
  <c r="M47" i="42"/>
  <c r="O47" i="42"/>
  <c r="R52" i="42"/>
  <c r="S52" i="42" s="1"/>
  <c r="R53" i="42"/>
  <c r="S53" i="42" s="1"/>
  <c r="R54" i="42"/>
  <c r="S54" i="42" s="1"/>
  <c r="R55" i="42"/>
  <c r="S55" i="42" s="1"/>
  <c r="R56" i="42"/>
  <c r="S56" i="42" s="1"/>
  <c r="R57" i="42"/>
  <c r="S57" i="42" s="1"/>
  <c r="C58" i="42"/>
  <c r="E58" i="42"/>
  <c r="G58" i="42"/>
  <c r="K58" i="42"/>
  <c r="M58" i="42"/>
  <c r="O58" i="42"/>
  <c r="R62" i="42"/>
  <c r="S62" i="42" s="1"/>
  <c r="R63" i="42"/>
  <c r="S63" i="42" s="1"/>
  <c r="R64" i="42"/>
  <c r="S64" i="42" s="1"/>
  <c r="R65" i="42"/>
  <c r="S65" i="42" s="1"/>
  <c r="C66" i="42"/>
  <c r="E66" i="42"/>
  <c r="G66" i="42"/>
  <c r="K66" i="42"/>
  <c r="M66" i="42"/>
  <c r="O66" i="42"/>
  <c r="R70" i="42"/>
  <c r="S70" i="42" s="1"/>
  <c r="R72" i="42"/>
  <c r="S72" i="42" s="1"/>
  <c r="R73" i="42"/>
  <c r="S73" i="42" s="1"/>
  <c r="R74" i="42"/>
  <c r="S74" i="42" s="1"/>
  <c r="R75" i="42"/>
  <c r="S75" i="42" s="1"/>
  <c r="R76" i="42"/>
  <c r="S76" i="42" s="1"/>
  <c r="R77" i="42"/>
  <c r="S77" i="42" s="1"/>
  <c r="C78" i="42"/>
  <c r="E78" i="42"/>
  <c r="G78" i="42"/>
  <c r="K78" i="42"/>
  <c r="M78" i="42"/>
  <c r="O78" i="42"/>
  <c r="R82" i="42"/>
  <c r="S82" i="42" s="1"/>
  <c r="R83" i="42"/>
  <c r="S83" i="42" s="1"/>
  <c r="R84" i="42"/>
  <c r="S84" i="42" s="1"/>
  <c r="F85" i="42"/>
  <c r="L85" i="42"/>
  <c r="P85" i="42"/>
  <c r="F116" i="42"/>
  <c r="P116" i="42"/>
  <c r="E33" i="42"/>
  <c r="K33" i="42"/>
  <c r="D82" i="42"/>
  <c r="F82" i="42"/>
  <c r="H82" i="42"/>
  <c r="L82" i="42"/>
  <c r="N82" i="42"/>
  <c r="P82" i="42"/>
  <c r="H85" i="42"/>
  <c r="N85" i="42"/>
  <c r="R85" i="42"/>
  <c r="S85" i="42" s="1"/>
  <c r="H116" i="42"/>
  <c r="N116" i="42"/>
  <c r="D182" i="42"/>
  <c r="C187" i="42"/>
  <c r="H182" i="42"/>
  <c r="G187" i="42"/>
  <c r="N182" i="42"/>
  <c r="M187" i="42"/>
  <c r="D186" i="42"/>
  <c r="L86" i="42"/>
  <c r="D87" i="42"/>
  <c r="L87" i="42"/>
  <c r="D92" i="42"/>
  <c r="F92" i="42"/>
  <c r="H92" i="42"/>
  <c r="L92" i="42"/>
  <c r="N92" i="42"/>
  <c r="P92" i="42"/>
  <c r="D93" i="42"/>
  <c r="F93" i="42"/>
  <c r="H93" i="42"/>
  <c r="L93" i="42"/>
  <c r="N93" i="42"/>
  <c r="D94" i="42"/>
  <c r="F94" i="42"/>
  <c r="H94" i="42"/>
  <c r="L94" i="42"/>
  <c r="N94" i="42"/>
  <c r="D95" i="42"/>
  <c r="F95" i="42"/>
  <c r="H95" i="42"/>
  <c r="L95" i="42"/>
  <c r="N95" i="42"/>
  <c r="D96" i="42"/>
  <c r="F96" i="42"/>
  <c r="H96" i="42"/>
  <c r="L96" i="42"/>
  <c r="N96" i="42"/>
  <c r="D97" i="42"/>
  <c r="F97" i="42"/>
  <c r="H97" i="42"/>
  <c r="L97" i="42"/>
  <c r="N97" i="42"/>
  <c r="F98" i="42"/>
  <c r="L98" i="42"/>
  <c r="P98" i="42"/>
  <c r="S98" i="42"/>
  <c r="D103" i="42"/>
  <c r="F103" i="42"/>
  <c r="H103" i="42"/>
  <c r="L103" i="42"/>
  <c r="N103" i="42"/>
  <c r="P103" i="42"/>
  <c r="D104" i="42"/>
  <c r="F104" i="42"/>
  <c r="H104" i="42"/>
  <c r="L104" i="42"/>
  <c r="N104" i="42"/>
  <c r="D105" i="42"/>
  <c r="F105" i="42"/>
  <c r="H105" i="42"/>
  <c r="L105" i="42"/>
  <c r="N105" i="42"/>
  <c r="D106" i="42"/>
  <c r="F106" i="42"/>
  <c r="H106" i="42"/>
  <c r="L106" i="42"/>
  <c r="N106" i="42"/>
  <c r="D107" i="42"/>
  <c r="F107" i="42"/>
  <c r="H107" i="42"/>
  <c r="L107" i="42"/>
  <c r="N107" i="42"/>
  <c r="D112" i="42"/>
  <c r="F112" i="42"/>
  <c r="H112" i="42"/>
  <c r="L112" i="42"/>
  <c r="N112" i="42"/>
  <c r="P112" i="42"/>
  <c r="R120" i="42"/>
  <c r="S120" i="42" s="1"/>
  <c r="R121" i="42"/>
  <c r="S121" i="42" s="1"/>
  <c r="R122" i="42"/>
  <c r="S122" i="42" s="1"/>
  <c r="R123" i="42"/>
  <c r="S123" i="42" s="1"/>
  <c r="R124" i="42"/>
  <c r="S124" i="42" s="1"/>
  <c r="R125" i="42"/>
  <c r="S125" i="42" s="1"/>
  <c r="C126" i="42"/>
  <c r="E126" i="42"/>
  <c r="G126" i="42"/>
  <c r="K126" i="42"/>
  <c r="M126" i="42"/>
  <c r="O126" i="42"/>
  <c r="R130" i="42"/>
  <c r="S130" i="42" s="1"/>
  <c r="R131" i="42"/>
  <c r="S131" i="42" s="1"/>
  <c r="R132" i="42"/>
  <c r="S132" i="42" s="1"/>
  <c r="R133" i="42"/>
  <c r="S133" i="42" s="1"/>
  <c r="R134" i="42"/>
  <c r="S134" i="42" s="1"/>
  <c r="C135" i="42"/>
  <c r="E135" i="42"/>
  <c r="G135" i="42"/>
  <c r="K135" i="42"/>
  <c r="M135" i="42"/>
  <c r="O135" i="42"/>
  <c r="R139" i="42"/>
  <c r="S139" i="42" s="1"/>
  <c r="R140" i="42"/>
  <c r="S140" i="42" s="1"/>
  <c r="R141" i="42"/>
  <c r="S141" i="42" s="1"/>
  <c r="R142" i="42"/>
  <c r="S142" i="42" s="1"/>
  <c r="R143" i="42"/>
  <c r="S143" i="42" s="1"/>
  <c r="C144" i="42"/>
  <c r="E144" i="42"/>
  <c r="G144" i="42"/>
  <c r="K144" i="42"/>
  <c r="M144" i="42"/>
  <c r="O144" i="42"/>
  <c r="R148" i="42"/>
  <c r="S148" i="42" s="1"/>
  <c r="R149" i="42"/>
  <c r="S149" i="42" s="1"/>
  <c r="R150" i="42"/>
  <c r="S150" i="42" s="1"/>
  <c r="R151" i="42"/>
  <c r="S151" i="42" s="1"/>
  <c r="R152" i="42"/>
  <c r="S152" i="42" s="1"/>
  <c r="R153" i="42"/>
  <c r="S153" i="42" s="1"/>
  <c r="R154" i="42"/>
  <c r="S154" i="42" s="1"/>
  <c r="R155" i="42"/>
  <c r="S155" i="42" s="1"/>
  <c r="C156" i="42"/>
  <c r="E156" i="42"/>
  <c r="G156" i="42"/>
  <c r="K156" i="42"/>
  <c r="M156" i="42"/>
  <c r="O156" i="42"/>
  <c r="R160" i="42"/>
  <c r="S160" i="42" s="1"/>
  <c r="R161" i="42"/>
  <c r="S161" i="42" s="1"/>
  <c r="C162" i="42"/>
  <c r="E162" i="42"/>
  <c r="F162" i="42" s="1"/>
  <c r="G162" i="42"/>
  <c r="H162" i="42" s="1"/>
  <c r="K162" i="42"/>
  <c r="M162" i="42"/>
  <c r="N162" i="42" s="1"/>
  <c r="O162" i="42"/>
  <c r="P162" i="42" s="1"/>
  <c r="R166" i="42"/>
  <c r="S166" i="42" s="1"/>
  <c r="C167" i="42"/>
  <c r="E167" i="42"/>
  <c r="F167" i="42" s="1"/>
  <c r="G167" i="42"/>
  <c r="H167" i="42" s="1"/>
  <c r="K167" i="42"/>
  <c r="M167" i="42"/>
  <c r="N167" i="42" s="1"/>
  <c r="O167" i="42"/>
  <c r="P167" i="42" s="1"/>
  <c r="R171" i="42"/>
  <c r="S171" i="42" s="1"/>
  <c r="R172" i="42"/>
  <c r="S172" i="42" s="1"/>
  <c r="R173" i="42"/>
  <c r="S173" i="42" s="1"/>
  <c r="H174" i="42"/>
  <c r="N174" i="42"/>
  <c r="R176" i="42"/>
  <c r="S176" i="42" s="1"/>
  <c r="E178" i="42"/>
  <c r="K178" i="42"/>
  <c r="O178" i="42"/>
  <c r="R182" i="42"/>
  <c r="S182" i="42" s="1"/>
  <c r="R184" i="42"/>
  <c r="S184" i="42" s="1"/>
  <c r="F182" i="42"/>
  <c r="E187" i="42"/>
  <c r="L182" i="42"/>
  <c r="K187" i="42"/>
  <c r="P182" i="42"/>
  <c r="O187" i="42"/>
  <c r="L186" i="42"/>
  <c r="R186" i="42"/>
  <c r="S186" i="42" s="1"/>
  <c r="R92" i="42"/>
  <c r="S92" i="42" s="1"/>
  <c r="D98" i="42"/>
  <c r="H98" i="42"/>
  <c r="R103" i="42"/>
  <c r="S103" i="42" s="1"/>
  <c r="D171" i="42"/>
  <c r="H171" i="42"/>
  <c r="N171" i="42"/>
  <c r="D174" i="42"/>
  <c r="L174" i="42"/>
  <c r="P174" i="42"/>
  <c r="R175" i="42"/>
  <c r="S175" i="42" s="1"/>
  <c r="R177" i="42"/>
  <c r="S177" i="42" s="1"/>
  <c r="R183" i="42"/>
  <c r="S183" i="42" s="1"/>
  <c r="R185" i="42"/>
  <c r="S185" i="42" s="1"/>
  <c r="R191" i="42"/>
  <c r="R192" i="42"/>
  <c r="R193" i="42"/>
  <c r="C194" i="42"/>
  <c r="E194" i="42"/>
  <c r="G194" i="42"/>
  <c r="K194" i="42"/>
  <c r="M194" i="42"/>
  <c r="O194" i="42"/>
  <c r="R198" i="42"/>
  <c r="S198" i="42" s="1"/>
  <c r="C199" i="42"/>
  <c r="E199" i="42"/>
  <c r="F199" i="42" s="1"/>
  <c r="G199" i="42"/>
  <c r="H199" i="42" s="1"/>
  <c r="K199" i="42"/>
  <c r="M199" i="42"/>
  <c r="N199" i="42" s="1"/>
  <c r="O199" i="42"/>
  <c r="P199" i="42" s="1"/>
  <c r="R203" i="42"/>
  <c r="S203" i="42" s="1"/>
  <c r="R204" i="42"/>
  <c r="S204" i="42" s="1"/>
  <c r="R205" i="42"/>
  <c r="S205" i="42" s="1"/>
  <c r="R206" i="42"/>
  <c r="S206" i="42" s="1"/>
  <c r="R207" i="42"/>
  <c r="S207" i="42" s="1"/>
  <c r="R208" i="42"/>
  <c r="S208" i="42" s="1"/>
  <c r="R209" i="42"/>
  <c r="S209" i="42" s="1"/>
  <c r="R210" i="42"/>
  <c r="S210" i="42" s="1"/>
  <c r="R211" i="42"/>
  <c r="S211" i="42" s="1"/>
  <c r="R212" i="42"/>
  <c r="S212" i="42" s="1"/>
  <c r="C213" i="42"/>
  <c r="E213" i="42"/>
  <c r="G213" i="42"/>
  <c r="K213" i="42"/>
  <c r="M213" i="42"/>
  <c r="O213" i="42"/>
  <c r="R217" i="42"/>
  <c r="S217" i="42" s="1"/>
  <c r="R218" i="42"/>
  <c r="S218" i="42" s="1"/>
  <c r="R219" i="42"/>
  <c r="S219" i="42" s="1"/>
  <c r="R220" i="42"/>
  <c r="S220" i="42" s="1"/>
  <c r="R221" i="42"/>
  <c r="S221" i="42" s="1"/>
  <c r="R222" i="42"/>
  <c r="S222" i="42" s="1"/>
  <c r="R223" i="42"/>
  <c r="S223" i="42" s="1"/>
  <c r="C224" i="42"/>
  <c r="E224" i="42"/>
  <c r="G224" i="42"/>
  <c r="K224" i="42"/>
  <c r="M224" i="42"/>
  <c r="O224" i="42"/>
  <c r="B17" i="41"/>
  <c r="B36" i="41"/>
  <c r="B33" i="41"/>
  <c r="B20" i="41"/>
  <c r="B11" i="41"/>
  <c r="B8" i="41"/>
  <c r="E56" i="41"/>
  <c r="E55" i="41"/>
  <c r="B147" i="41"/>
  <c r="Q146" i="41"/>
  <c r="Q34" i="41" s="1"/>
  <c r="O146" i="41"/>
  <c r="O34" i="41" s="1"/>
  <c r="M146" i="41"/>
  <c r="M34" i="41" s="1"/>
  <c r="I146" i="41"/>
  <c r="I34" i="41" s="1"/>
  <c r="G146" i="41"/>
  <c r="G34" i="41" s="1"/>
  <c r="E146" i="41"/>
  <c r="C146" i="41"/>
  <c r="D146" i="41" s="1"/>
  <c r="Q145" i="41"/>
  <c r="Q35" i="41" s="1"/>
  <c r="O145" i="41"/>
  <c r="O35" i="41" s="1"/>
  <c r="M145" i="41"/>
  <c r="M35" i="41" s="1"/>
  <c r="I145" i="41"/>
  <c r="I35" i="41" s="1"/>
  <c r="G145" i="41"/>
  <c r="G35" i="41" s="1"/>
  <c r="E145" i="41"/>
  <c r="C145" i="41"/>
  <c r="D145" i="41" s="1"/>
  <c r="B141" i="41"/>
  <c r="Q140" i="41"/>
  <c r="Q31" i="41" s="1"/>
  <c r="O140" i="41"/>
  <c r="O31" i="41" s="1"/>
  <c r="M140" i="41"/>
  <c r="M31" i="41" s="1"/>
  <c r="I140" i="41"/>
  <c r="I31" i="41" s="1"/>
  <c r="G140" i="41"/>
  <c r="G31" i="41" s="1"/>
  <c r="E140" i="41"/>
  <c r="C140" i="41"/>
  <c r="D140" i="41" s="1"/>
  <c r="Q139" i="41"/>
  <c r="Q32" i="41" s="1"/>
  <c r="O139" i="41"/>
  <c r="O32" i="41" s="1"/>
  <c r="M139" i="41"/>
  <c r="M32" i="41" s="1"/>
  <c r="I139" i="41"/>
  <c r="I32" i="41" s="1"/>
  <c r="G139" i="41"/>
  <c r="G32" i="41" s="1"/>
  <c r="E139" i="41"/>
  <c r="C139" i="41"/>
  <c r="D139" i="41" s="1"/>
  <c r="B135" i="41"/>
  <c r="Q134" i="41"/>
  <c r="Q135" i="41" s="1"/>
  <c r="O134" i="41"/>
  <c r="O135" i="41" s="1"/>
  <c r="M134" i="41"/>
  <c r="M135" i="41" s="1"/>
  <c r="I134" i="41"/>
  <c r="I135" i="41" s="1"/>
  <c r="G134" i="41"/>
  <c r="G135" i="41" s="1"/>
  <c r="E134" i="41"/>
  <c r="C134" i="41"/>
  <c r="D134" i="41" s="1"/>
  <c r="B130" i="41"/>
  <c r="Q129" i="41"/>
  <c r="Q130" i="41" s="1"/>
  <c r="O129" i="41"/>
  <c r="O130" i="41" s="1"/>
  <c r="M129" i="41"/>
  <c r="M29" i="41" s="1"/>
  <c r="I129" i="41"/>
  <c r="I130" i="41" s="1"/>
  <c r="G129" i="41"/>
  <c r="G130" i="41" s="1"/>
  <c r="E129" i="41"/>
  <c r="C129" i="41"/>
  <c r="D129" i="41" s="1"/>
  <c r="B125" i="41"/>
  <c r="Q124" i="41"/>
  <c r="Q125" i="41" s="1"/>
  <c r="O124" i="41"/>
  <c r="O28" i="41" s="1"/>
  <c r="M124" i="41"/>
  <c r="M28" i="41" s="1"/>
  <c r="I124" i="41"/>
  <c r="I125" i="41" s="1"/>
  <c r="G124" i="41"/>
  <c r="G125" i="41" s="1"/>
  <c r="E124" i="41"/>
  <c r="C124" i="41"/>
  <c r="D124" i="41" s="1"/>
  <c r="B120" i="41"/>
  <c r="Q119" i="41"/>
  <c r="Q120" i="41" s="1"/>
  <c r="O119" i="41"/>
  <c r="O27" i="41" s="1"/>
  <c r="M119" i="41"/>
  <c r="M120" i="41" s="1"/>
  <c r="I119" i="41"/>
  <c r="I120" i="41" s="1"/>
  <c r="G119" i="41"/>
  <c r="G120" i="41" s="1"/>
  <c r="E119" i="41"/>
  <c r="C119" i="41"/>
  <c r="D119" i="41" s="1"/>
  <c r="B115" i="41"/>
  <c r="Q114" i="41"/>
  <c r="Q115" i="41" s="1"/>
  <c r="O114" i="41"/>
  <c r="O26" i="41" s="1"/>
  <c r="M114" i="41"/>
  <c r="M26" i="41" s="1"/>
  <c r="I114" i="41"/>
  <c r="I115" i="41" s="1"/>
  <c r="G114" i="41"/>
  <c r="G115" i="41" s="1"/>
  <c r="E114" i="41"/>
  <c r="C114" i="41"/>
  <c r="D114" i="41" s="1"/>
  <c r="B110" i="41"/>
  <c r="Q109" i="41"/>
  <c r="Q110" i="41" s="1"/>
  <c r="O109" i="41"/>
  <c r="O110" i="41" s="1"/>
  <c r="M109" i="41"/>
  <c r="M25" i="41" s="1"/>
  <c r="I109" i="41"/>
  <c r="I110" i="41" s="1"/>
  <c r="G109" i="41"/>
  <c r="G110" i="41" s="1"/>
  <c r="E109" i="41"/>
  <c r="C109" i="41"/>
  <c r="D109" i="41" s="1"/>
  <c r="B105" i="41"/>
  <c r="Q104" i="41"/>
  <c r="Q105" i="41" s="1"/>
  <c r="O104" i="41"/>
  <c r="O105" i="41" s="1"/>
  <c r="M104" i="41"/>
  <c r="M105" i="41" s="1"/>
  <c r="I104" i="41"/>
  <c r="I105" i="41" s="1"/>
  <c r="G104" i="41"/>
  <c r="G105" i="41" s="1"/>
  <c r="E104" i="41"/>
  <c r="C104" i="41"/>
  <c r="D104" i="41" s="1"/>
  <c r="B100" i="41"/>
  <c r="Q99" i="41"/>
  <c r="Q100" i="41" s="1"/>
  <c r="O99" i="41"/>
  <c r="O100" i="41" s="1"/>
  <c r="M99" i="41"/>
  <c r="M23" i="41" s="1"/>
  <c r="I99" i="41"/>
  <c r="I100" i="41" s="1"/>
  <c r="G99" i="41"/>
  <c r="G100" i="41" s="1"/>
  <c r="E99" i="41"/>
  <c r="C99" i="41"/>
  <c r="D99" i="41" s="1"/>
  <c r="D100" i="41" s="1"/>
  <c r="B95" i="41"/>
  <c r="Q94" i="41"/>
  <c r="Q95" i="41" s="1"/>
  <c r="O94" i="41"/>
  <c r="O95" i="41" s="1"/>
  <c r="M94" i="41"/>
  <c r="M22" i="41" s="1"/>
  <c r="I94" i="41"/>
  <c r="I22" i="41" s="1"/>
  <c r="G94" i="41"/>
  <c r="G95" i="41" s="1"/>
  <c r="E94" i="41"/>
  <c r="C94" i="41"/>
  <c r="D94" i="41" s="1"/>
  <c r="D95" i="41" s="1"/>
  <c r="B90" i="41"/>
  <c r="Q89" i="41"/>
  <c r="O89" i="41"/>
  <c r="M89" i="41"/>
  <c r="I89" i="41"/>
  <c r="G89" i="41"/>
  <c r="E89" i="41"/>
  <c r="C89" i="41"/>
  <c r="D89" i="41" s="1"/>
  <c r="Q88" i="41"/>
  <c r="O88" i="41"/>
  <c r="M88" i="41"/>
  <c r="I88" i="41"/>
  <c r="G88" i="41"/>
  <c r="E88" i="41"/>
  <c r="C88" i="41"/>
  <c r="D88" i="41" s="1"/>
  <c r="B84" i="41"/>
  <c r="Q83" i="41"/>
  <c r="Q19" i="41" s="1"/>
  <c r="O83" i="41"/>
  <c r="O19" i="41" s="1"/>
  <c r="M83" i="41"/>
  <c r="M19" i="41" s="1"/>
  <c r="I83" i="41"/>
  <c r="I19" i="41" s="1"/>
  <c r="G83" i="41"/>
  <c r="G19" i="41" s="1"/>
  <c r="E83" i="41"/>
  <c r="C83" i="41"/>
  <c r="D83" i="41" s="1"/>
  <c r="Q82" i="41"/>
  <c r="Q18" i="41" s="1"/>
  <c r="O82" i="41"/>
  <c r="O18" i="41" s="1"/>
  <c r="M82" i="41"/>
  <c r="M18" i="41" s="1"/>
  <c r="I82" i="41"/>
  <c r="I18" i="41" s="1"/>
  <c r="G82" i="41"/>
  <c r="G18" i="41" s="1"/>
  <c r="E82" i="41"/>
  <c r="C82" i="41"/>
  <c r="D82" i="41" s="1"/>
  <c r="B78" i="41"/>
  <c r="Q77" i="41"/>
  <c r="Q16" i="41" s="1"/>
  <c r="O77" i="41"/>
  <c r="O16" i="41" s="1"/>
  <c r="M77" i="41"/>
  <c r="M16" i="41" s="1"/>
  <c r="I77" i="41"/>
  <c r="I16" i="41" s="1"/>
  <c r="G77" i="41"/>
  <c r="G16" i="41" s="1"/>
  <c r="E77" i="41"/>
  <c r="C77" i="41"/>
  <c r="D77" i="41" s="1"/>
  <c r="Q76" i="41"/>
  <c r="Q15" i="41" s="1"/>
  <c r="O76" i="41"/>
  <c r="O15" i="41" s="1"/>
  <c r="M76" i="41"/>
  <c r="M15" i="41" s="1"/>
  <c r="I76" i="41"/>
  <c r="I15" i="41" s="1"/>
  <c r="G76" i="41"/>
  <c r="G15" i="41" s="1"/>
  <c r="E76" i="41"/>
  <c r="C76" i="41"/>
  <c r="D76" i="41" s="1"/>
  <c r="B72" i="41"/>
  <c r="Q71" i="41"/>
  <c r="O71" i="41"/>
  <c r="M71" i="41"/>
  <c r="I71" i="41"/>
  <c r="G71" i="41"/>
  <c r="E71" i="41"/>
  <c r="C71" i="41"/>
  <c r="D71" i="41" s="1"/>
  <c r="Q70" i="41"/>
  <c r="O70" i="41"/>
  <c r="M70" i="41"/>
  <c r="I70" i="41"/>
  <c r="G70" i="41"/>
  <c r="E70" i="41"/>
  <c r="C70" i="41"/>
  <c r="D70" i="41" s="1"/>
  <c r="Q69" i="41"/>
  <c r="O69" i="41"/>
  <c r="M69" i="41"/>
  <c r="I69" i="41"/>
  <c r="G69" i="41"/>
  <c r="E69" i="41"/>
  <c r="C69" i="41"/>
  <c r="D69" i="41" s="1"/>
  <c r="B65" i="41"/>
  <c r="Q64" i="41"/>
  <c r="O64" i="41"/>
  <c r="M64" i="41"/>
  <c r="I64" i="41"/>
  <c r="G64" i="41"/>
  <c r="E64" i="41"/>
  <c r="D64" i="41"/>
  <c r="Q63" i="41"/>
  <c r="O63" i="41"/>
  <c r="M63" i="41"/>
  <c r="I63" i="41"/>
  <c r="G63" i="41"/>
  <c r="E63" i="41"/>
  <c r="D63" i="41"/>
  <c r="Q62" i="41"/>
  <c r="O62" i="41"/>
  <c r="M62" i="41"/>
  <c r="I62" i="41"/>
  <c r="G62" i="41"/>
  <c r="E62" i="41"/>
  <c r="C62" i="41"/>
  <c r="D62" i="41" s="1"/>
  <c r="B58" i="41"/>
  <c r="Q57" i="41"/>
  <c r="O57" i="41"/>
  <c r="M57" i="41"/>
  <c r="I57" i="41"/>
  <c r="G57" i="41"/>
  <c r="E57" i="41"/>
  <c r="D57" i="41"/>
  <c r="Q56" i="41"/>
  <c r="O56" i="41"/>
  <c r="M56" i="41"/>
  <c r="I56" i="41"/>
  <c r="G56" i="41"/>
  <c r="D56" i="41"/>
  <c r="Q55" i="41"/>
  <c r="O55" i="41"/>
  <c r="M55" i="41"/>
  <c r="I55" i="41"/>
  <c r="G55" i="41"/>
  <c r="C55" i="41"/>
  <c r="D55" i="41" s="1"/>
  <c r="B51" i="41"/>
  <c r="Q50" i="41"/>
  <c r="Q9" i="41" s="1"/>
  <c r="O50" i="41"/>
  <c r="O9" i="41" s="1"/>
  <c r="M50" i="41"/>
  <c r="M9" i="41" s="1"/>
  <c r="I50" i="41"/>
  <c r="I9" i="41" s="1"/>
  <c r="G50" i="41"/>
  <c r="G9" i="41" s="1"/>
  <c r="E50" i="41"/>
  <c r="C50" i="41"/>
  <c r="D50" i="41" s="1"/>
  <c r="Q49" i="41"/>
  <c r="Q10" i="41" s="1"/>
  <c r="O49" i="41"/>
  <c r="O10" i="41" s="1"/>
  <c r="M49" i="41"/>
  <c r="M10" i="41" s="1"/>
  <c r="I49" i="41"/>
  <c r="I10" i="41" s="1"/>
  <c r="G49" i="41"/>
  <c r="G10" i="41" s="1"/>
  <c r="E49" i="41"/>
  <c r="C49" i="41"/>
  <c r="D49" i="41" s="1"/>
  <c r="B45" i="41"/>
  <c r="Q44" i="41"/>
  <c r="Q6" i="41" s="1"/>
  <c r="O44" i="41"/>
  <c r="O6" i="41" s="1"/>
  <c r="M44" i="41"/>
  <c r="M6" i="41" s="1"/>
  <c r="I44" i="41"/>
  <c r="I6" i="41" s="1"/>
  <c r="G44" i="41"/>
  <c r="G6" i="41" s="1"/>
  <c r="E44" i="41"/>
  <c r="C44" i="41"/>
  <c r="D44" i="41" s="1"/>
  <c r="Q43" i="41"/>
  <c r="Q7" i="41" s="1"/>
  <c r="O43" i="41"/>
  <c r="O7" i="41" s="1"/>
  <c r="M43" i="41"/>
  <c r="M7" i="41" s="1"/>
  <c r="I43" i="41"/>
  <c r="I7" i="41" s="1"/>
  <c r="G43" i="41"/>
  <c r="G7" i="41" s="1"/>
  <c r="E43" i="41"/>
  <c r="C43" i="41"/>
  <c r="D43" i="41" s="1"/>
  <c r="B48" i="40"/>
  <c r="B19" i="40"/>
  <c r="B32" i="40"/>
  <c r="B88" i="40"/>
  <c r="Q87" i="40"/>
  <c r="Q88" i="40" s="1"/>
  <c r="O87" i="40"/>
  <c r="O88" i="40" s="1"/>
  <c r="M87" i="40"/>
  <c r="M88" i="40" s="1"/>
  <c r="I87" i="40"/>
  <c r="I88" i="40" s="1"/>
  <c r="G87" i="40"/>
  <c r="G88" i="40" s="1"/>
  <c r="E87" i="40"/>
  <c r="C87" i="40"/>
  <c r="C88" i="40" s="1"/>
  <c r="B83" i="40"/>
  <c r="Q82" i="40"/>
  <c r="Q17" i="40" s="1"/>
  <c r="O82" i="40"/>
  <c r="O83" i="40" s="1"/>
  <c r="M82" i="40"/>
  <c r="M17" i="40" s="1"/>
  <c r="I82" i="40"/>
  <c r="I83" i="40" s="1"/>
  <c r="G82" i="40"/>
  <c r="G17" i="40" s="1"/>
  <c r="E82" i="40"/>
  <c r="C82" i="40"/>
  <c r="D82" i="40" s="1"/>
  <c r="B78" i="40"/>
  <c r="Q77" i="40"/>
  <c r="Q16" i="40" s="1"/>
  <c r="O77" i="40"/>
  <c r="O16" i="40" s="1"/>
  <c r="M77" i="40"/>
  <c r="M16" i="40" s="1"/>
  <c r="I77" i="40"/>
  <c r="I16" i="40" s="1"/>
  <c r="G77" i="40"/>
  <c r="G16" i="40" s="1"/>
  <c r="E77" i="40"/>
  <c r="C77" i="40"/>
  <c r="D77" i="40" s="1"/>
  <c r="B73" i="40"/>
  <c r="Q72" i="40"/>
  <c r="Q15" i="40" s="1"/>
  <c r="O72" i="40"/>
  <c r="O15" i="40" s="1"/>
  <c r="M72" i="40"/>
  <c r="M15" i="40" s="1"/>
  <c r="I72" i="40"/>
  <c r="I15" i="40" s="1"/>
  <c r="G72" i="40"/>
  <c r="G15" i="40" s="1"/>
  <c r="E72" i="40"/>
  <c r="C72" i="40"/>
  <c r="C15" i="40" s="1"/>
  <c r="D15" i="40" s="1"/>
  <c r="B68" i="40"/>
  <c r="Q67" i="40"/>
  <c r="Q14" i="40" s="1"/>
  <c r="O67" i="40"/>
  <c r="O68" i="40" s="1"/>
  <c r="M67" i="40"/>
  <c r="M68" i="40" s="1"/>
  <c r="I67" i="40"/>
  <c r="I68" i="40" s="1"/>
  <c r="G67" i="40"/>
  <c r="G68" i="40" s="1"/>
  <c r="E67" i="40"/>
  <c r="C67" i="40"/>
  <c r="C14" i="40" s="1"/>
  <c r="D14" i="40" s="1"/>
  <c r="B63" i="40"/>
  <c r="Q62" i="40"/>
  <c r="Q13" i="40" s="1"/>
  <c r="O62" i="40"/>
  <c r="O63" i="40" s="1"/>
  <c r="M62" i="40"/>
  <c r="M13" i="40" s="1"/>
  <c r="I62" i="40"/>
  <c r="I63" i="40" s="1"/>
  <c r="G62" i="40"/>
  <c r="G13" i="40" s="1"/>
  <c r="E62" i="40"/>
  <c r="C62" i="40"/>
  <c r="C13" i="40" s="1"/>
  <c r="D13" i="40" s="1"/>
  <c r="B58" i="40"/>
  <c r="Q57" i="40"/>
  <c r="Q12" i="40" s="1"/>
  <c r="O57" i="40"/>
  <c r="O12" i="40" s="1"/>
  <c r="M57" i="40"/>
  <c r="M12" i="40" s="1"/>
  <c r="I57" i="40"/>
  <c r="I12" i="40" s="1"/>
  <c r="G57" i="40"/>
  <c r="G12" i="40" s="1"/>
  <c r="E57" i="40"/>
  <c r="C57" i="40"/>
  <c r="D57" i="40" s="1"/>
  <c r="B53" i="40"/>
  <c r="Q52" i="40"/>
  <c r="Q53" i="40" s="1"/>
  <c r="O52" i="40"/>
  <c r="O11" i="40" s="1"/>
  <c r="M52" i="40"/>
  <c r="M53" i="40" s="1"/>
  <c r="I52" i="40"/>
  <c r="I11" i="40" s="1"/>
  <c r="G52" i="40"/>
  <c r="G53" i="40" s="1"/>
  <c r="E52" i="40"/>
  <c r="C52" i="40"/>
  <c r="C11" i="40" s="1"/>
  <c r="D11" i="40" s="1"/>
  <c r="Q47" i="40"/>
  <c r="O47" i="40"/>
  <c r="M47" i="40"/>
  <c r="I47" i="40"/>
  <c r="G47" i="40"/>
  <c r="E47" i="40"/>
  <c r="C47" i="40"/>
  <c r="D47" i="40" s="1"/>
  <c r="R47" i="40" s="1"/>
  <c r="Q46" i="40"/>
  <c r="O46" i="40"/>
  <c r="M46" i="40"/>
  <c r="I46" i="40"/>
  <c r="G46" i="40"/>
  <c r="E46" i="40"/>
  <c r="C46" i="40"/>
  <c r="D46" i="40" s="1"/>
  <c r="Q45" i="40"/>
  <c r="O45" i="40"/>
  <c r="M45" i="40"/>
  <c r="I45" i="40"/>
  <c r="G45" i="40"/>
  <c r="E45" i="40"/>
  <c r="C45" i="40"/>
  <c r="D45" i="40" s="1"/>
  <c r="Q44" i="40"/>
  <c r="O44" i="40"/>
  <c r="M44" i="40"/>
  <c r="I44" i="40"/>
  <c r="G44" i="40"/>
  <c r="E44" i="40"/>
  <c r="C44" i="40"/>
  <c r="D44" i="40" s="1"/>
  <c r="Q43" i="40"/>
  <c r="O43" i="40"/>
  <c r="M43" i="40"/>
  <c r="I43" i="40"/>
  <c r="G43" i="40"/>
  <c r="E43" i="40"/>
  <c r="C43" i="40"/>
  <c r="D43" i="40" s="1"/>
  <c r="Q42" i="40"/>
  <c r="O42" i="40"/>
  <c r="M42" i="40"/>
  <c r="I42" i="40"/>
  <c r="G42" i="40"/>
  <c r="E42" i="40"/>
  <c r="C42" i="40"/>
  <c r="D42" i="40" s="1"/>
  <c r="Q41" i="40"/>
  <c r="O41" i="40"/>
  <c r="M41" i="40"/>
  <c r="I41" i="40"/>
  <c r="G41" i="40"/>
  <c r="E41" i="40"/>
  <c r="C41" i="40"/>
  <c r="B37" i="40"/>
  <c r="Q36" i="40"/>
  <c r="Q37" i="40" s="1"/>
  <c r="O36" i="40"/>
  <c r="O37" i="40" s="1"/>
  <c r="M36" i="40"/>
  <c r="M10" i="40" s="1"/>
  <c r="I36" i="40"/>
  <c r="I37" i="40" s="1"/>
  <c r="G36" i="40"/>
  <c r="G37" i="40" s="1"/>
  <c r="E36" i="40"/>
  <c r="C36" i="40"/>
  <c r="C37" i="40" s="1"/>
  <c r="Q31" i="40"/>
  <c r="Q9" i="40" s="1"/>
  <c r="O31" i="40"/>
  <c r="O9" i="40" s="1"/>
  <c r="M31" i="40"/>
  <c r="M9" i="40" s="1"/>
  <c r="I31" i="40"/>
  <c r="I9" i="40" s="1"/>
  <c r="G31" i="40"/>
  <c r="G9" i="40" s="1"/>
  <c r="E31" i="40"/>
  <c r="C31" i="40"/>
  <c r="D31" i="40" s="1"/>
  <c r="Q30" i="40"/>
  <c r="Q8" i="40" s="1"/>
  <c r="O30" i="40"/>
  <c r="M30" i="40"/>
  <c r="M8" i="40" s="1"/>
  <c r="I30" i="40"/>
  <c r="G30" i="40"/>
  <c r="G8" i="40" s="1"/>
  <c r="E30" i="40"/>
  <c r="C30" i="40"/>
  <c r="D30" i="40" s="1"/>
  <c r="Q24" i="40"/>
  <c r="O24" i="40"/>
  <c r="O26" i="40" s="1"/>
  <c r="M24" i="40"/>
  <c r="I24" i="40"/>
  <c r="I26" i="40" s="1"/>
  <c r="G24" i="40"/>
  <c r="E24" i="40"/>
  <c r="C24" i="40"/>
  <c r="R43" i="40" l="1"/>
  <c r="M12" i="41"/>
  <c r="O12" i="41"/>
  <c r="F144" i="42"/>
  <c r="P144" i="42"/>
  <c r="P58" i="42"/>
  <c r="J116" i="42"/>
  <c r="P17" i="42"/>
  <c r="N17" i="42"/>
  <c r="P187" i="42"/>
  <c r="H108" i="42"/>
  <c r="F58" i="42"/>
  <c r="N78" i="42"/>
  <c r="F187" i="42"/>
  <c r="H16" i="42"/>
  <c r="I95" i="41"/>
  <c r="H178" i="42"/>
  <c r="R104" i="41"/>
  <c r="R76" i="41"/>
  <c r="P13" i="42"/>
  <c r="R82" i="41"/>
  <c r="O120" i="41"/>
  <c r="O115" i="41"/>
  <c r="H15" i="42"/>
  <c r="J235" i="43"/>
  <c r="J35" i="43" s="1"/>
  <c r="G12" i="41"/>
  <c r="Q12" i="41"/>
  <c r="R89" i="41"/>
  <c r="H78" i="42"/>
  <c r="F16" i="42"/>
  <c r="N47" i="42"/>
  <c r="H47" i="42"/>
  <c r="P126" i="42"/>
  <c r="F126" i="42"/>
  <c r="F108" i="42"/>
  <c r="L99" i="42"/>
  <c r="I12" i="41"/>
  <c r="O125" i="41"/>
  <c r="R140" i="41"/>
  <c r="P7" i="42"/>
  <c r="C115" i="41"/>
  <c r="R129" i="41"/>
  <c r="R134" i="41"/>
  <c r="R152" i="43"/>
  <c r="R25" i="43" s="1"/>
  <c r="R39" i="43"/>
  <c r="J39" i="43"/>
  <c r="N88" i="42"/>
  <c r="L88" i="42"/>
  <c r="AF39" i="43"/>
  <c r="AB39" i="43"/>
  <c r="AD39" i="43"/>
  <c r="AH39" i="43"/>
  <c r="Q29" i="43"/>
  <c r="D17" i="42"/>
  <c r="P213" i="42"/>
  <c r="F213" i="42"/>
  <c r="N135" i="42"/>
  <c r="H135" i="42"/>
  <c r="P66" i="42"/>
  <c r="F66" i="42"/>
  <c r="F17" i="42"/>
  <c r="H7" i="42"/>
  <c r="L108" i="42"/>
  <c r="N33" i="42"/>
  <c r="D39" i="43"/>
  <c r="T39" i="43"/>
  <c r="V39" i="43"/>
  <c r="X39" i="43"/>
  <c r="Z39" i="43"/>
  <c r="L39" i="43"/>
  <c r="N39" i="43"/>
  <c r="H39" i="43"/>
  <c r="F39" i="43"/>
  <c r="N13" i="42"/>
  <c r="N156" i="42"/>
  <c r="H156" i="42"/>
  <c r="N144" i="42"/>
  <c r="H144" i="42"/>
  <c r="N187" i="42"/>
  <c r="H187" i="42"/>
  <c r="F99" i="42"/>
  <c r="P78" i="42"/>
  <c r="F78" i="42"/>
  <c r="N58" i="42"/>
  <c r="H58" i="42"/>
  <c r="R88" i="42"/>
  <c r="S88" i="42" s="1"/>
  <c r="F88" i="42"/>
  <c r="H9" i="42"/>
  <c r="Q16" i="42"/>
  <c r="S16" i="42" s="1"/>
  <c r="L10" i="42"/>
  <c r="H99" i="42"/>
  <c r="H88" i="42"/>
  <c r="P47" i="42"/>
  <c r="F47" i="42"/>
  <c r="J180" i="43"/>
  <c r="J18" i="43" s="1"/>
  <c r="P224" i="42"/>
  <c r="F224" i="42"/>
  <c r="P178" i="42"/>
  <c r="F178" i="42"/>
  <c r="D178" i="42"/>
  <c r="N178" i="42"/>
  <c r="D16" i="42"/>
  <c r="P16" i="42"/>
  <c r="L16" i="42"/>
  <c r="P9" i="42"/>
  <c r="N10" i="42"/>
  <c r="F9" i="42"/>
  <c r="P10" i="42"/>
  <c r="R8" i="42"/>
  <c r="S8" i="42" s="1"/>
  <c r="F7" i="42"/>
  <c r="P39" i="43"/>
  <c r="D15" i="42"/>
  <c r="I8" i="42"/>
  <c r="J8" i="42" s="1"/>
  <c r="D10" i="42"/>
  <c r="J223" i="43"/>
  <c r="J20" i="43" s="1"/>
  <c r="R116" i="42"/>
  <c r="S116" i="42" s="1"/>
  <c r="D116" i="42"/>
  <c r="F10" i="42"/>
  <c r="H8" i="42"/>
  <c r="F13" i="42"/>
  <c r="L8" i="42"/>
  <c r="N9" i="42"/>
  <c r="R6" i="42"/>
  <c r="S6" i="42" s="1"/>
  <c r="L13" i="42"/>
  <c r="I6" i="42"/>
  <c r="J6" i="42" s="1"/>
  <c r="Q27" i="43"/>
  <c r="L9" i="42"/>
  <c r="R108" i="42"/>
  <c r="S108" i="42" s="1"/>
  <c r="K45" i="40"/>
  <c r="L45" i="40" s="1"/>
  <c r="K47" i="40"/>
  <c r="L47" i="40" s="1"/>
  <c r="K57" i="41"/>
  <c r="L57" i="41" s="1"/>
  <c r="K62" i="41"/>
  <c r="L62" i="41" s="1"/>
  <c r="K71" i="41"/>
  <c r="L71" i="41" s="1"/>
  <c r="L7" i="42"/>
  <c r="I263" i="43"/>
  <c r="J253" i="43"/>
  <c r="J37" i="43" s="1"/>
  <c r="Q11" i="43"/>
  <c r="N224" i="42"/>
  <c r="H224" i="42"/>
  <c r="N99" i="42"/>
  <c r="H10" i="42"/>
  <c r="R12" i="42"/>
  <c r="R10" i="42"/>
  <c r="K89" i="41"/>
  <c r="L89" i="41" s="1"/>
  <c r="P99" i="42"/>
  <c r="P88" i="42"/>
  <c r="R33" i="42"/>
  <c r="S33" i="42" s="1"/>
  <c r="R7" i="42"/>
  <c r="K88" i="41"/>
  <c r="L88" i="41" s="1"/>
  <c r="O17" i="41"/>
  <c r="O32" i="40"/>
  <c r="I10" i="42"/>
  <c r="I88" i="42"/>
  <c r="J88" i="42" s="1"/>
  <c r="I99" i="42"/>
  <c r="J99" i="42" s="1"/>
  <c r="I17" i="41"/>
  <c r="I32" i="40"/>
  <c r="K69" i="41"/>
  <c r="L69" i="41" s="1"/>
  <c r="K64" i="41"/>
  <c r="L64" i="41" s="1"/>
  <c r="J162" i="43"/>
  <c r="J16" i="43" s="1"/>
  <c r="K24" i="40"/>
  <c r="K26" i="40" s="1"/>
  <c r="E26" i="40"/>
  <c r="S43" i="40"/>
  <c r="T43" i="40" s="1"/>
  <c r="D24" i="40"/>
  <c r="D26" i="40" s="1"/>
  <c r="C26" i="40"/>
  <c r="G6" i="40"/>
  <c r="G26" i="40"/>
  <c r="M6" i="40"/>
  <c r="M26" i="40"/>
  <c r="Q6" i="40"/>
  <c r="Q26" i="40"/>
  <c r="K44" i="40"/>
  <c r="L44" i="40" s="1"/>
  <c r="S42" i="40"/>
  <c r="T42" i="40" s="1"/>
  <c r="I14" i="42"/>
  <c r="D8" i="42"/>
  <c r="I33" i="42"/>
  <c r="J33" i="42" s="1"/>
  <c r="E6" i="41"/>
  <c r="K6" i="41" s="1"/>
  <c r="K44" i="41"/>
  <c r="L44" i="41" s="1"/>
  <c r="E10" i="41"/>
  <c r="K10" i="41" s="1"/>
  <c r="K49" i="41"/>
  <c r="E16" i="41"/>
  <c r="K16" i="41" s="1"/>
  <c r="K77" i="41"/>
  <c r="L77" i="41" s="1"/>
  <c r="E18" i="41"/>
  <c r="K18" i="41" s="1"/>
  <c r="K82" i="41"/>
  <c r="E22" i="41"/>
  <c r="K94" i="41"/>
  <c r="E23" i="41"/>
  <c r="K99" i="41"/>
  <c r="E105" i="41"/>
  <c r="K104" i="41"/>
  <c r="E110" i="41"/>
  <c r="K109" i="41"/>
  <c r="E26" i="41"/>
  <c r="K114" i="41"/>
  <c r="E125" i="41"/>
  <c r="K124" i="41"/>
  <c r="E29" i="41"/>
  <c r="K129" i="41"/>
  <c r="E30" i="41"/>
  <c r="K134" i="41"/>
  <c r="E32" i="41"/>
  <c r="K32" i="41" s="1"/>
  <c r="K139" i="41"/>
  <c r="E34" i="41"/>
  <c r="K34" i="41" s="1"/>
  <c r="K146" i="41"/>
  <c r="L146" i="41" s="1"/>
  <c r="K63" i="41"/>
  <c r="L63" i="41" s="1"/>
  <c r="K70" i="41"/>
  <c r="L70" i="41" s="1"/>
  <c r="K56" i="41"/>
  <c r="L56" i="41" s="1"/>
  <c r="E7" i="41"/>
  <c r="K7" i="41" s="1"/>
  <c r="K43" i="41"/>
  <c r="E9" i="41"/>
  <c r="K9" i="41" s="1"/>
  <c r="K50" i="41"/>
  <c r="L50" i="41" s="1"/>
  <c r="E15" i="41"/>
  <c r="K76" i="41"/>
  <c r="E19" i="41"/>
  <c r="K19" i="41" s="1"/>
  <c r="K83" i="41"/>
  <c r="L83" i="41" s="1"/>
  <c r="E27" i="41"/>
  <c r="K119" i="41"/>
  <c r="E31" i="41"/>
  <c r="K31" i="41" s="1"/>
  <c r="K140" i="41"/>
  <c r="L140" i="41" s="1"/>
  <c r="E35" i="41"/>
  <c r="K35" i="41" s="1"/>
  <c r="K145" i="41"/>
  <c r="K55" i="41"/>
  <c r="E32" i="40"/>
  <c r="K30" i="40"/>
  <c r="E37" i="40"/>
  <c r="K36" i="40"/>
  <c r="E48" i="40"/>
  <c r="K41" i="40"/>
  <c r="E11" i="40"/>
  <c r="F11" i="40" s="1"/>
  <c r="K52" i="40"/>
  <c r="E12" i="40"/>
  <c r="K12" i="40" s="1"/>
  <c r="K57" i="40"/>
  <c r="E13" i="40"/>
  <c r="F13" i="40" s="1"/>
  <c r="K62" i="40"/>
  <c r="E68" i="40"/>
  <c r="K67" i="40"/>
  <c r="E15" i="40"/>
  <c r="K15" i="40" s="1"/>
  <c r="L15" i="40" s="1"/>
  <c r="K72" i="40"/>
  <c r="E16" i="40"/>
  <c r="K16" i="40" s="1"/>
  <c r="K77" i="40"/>
  <c r="E83" i="40"/>
  <c r="K82" i="40"/>
  <c r="E88" i="40"/>
  <c r="K87" i="40"/>
  <c r="K46" i="40"/>
  <c r="L46" i="40" s="1"/>
  <c r="E9" i="40"/>
  <c r="K9" i="40" s="1"/>
  <c r="K31" i="40"/>
  <c r="L31" i="40" s="1"/>
  <c r="K42" i="40"/>
  <c r="L42" i="40" s="1"/>
  <c r="K43" i="40"/>
  <c r="L43" i="40" s="1"/>
  <c r="D7" i="42"/>
  <c r="I7" i="42"/>
  <c r="D13" i="42"/>
  <c r="I13" i="42"/>
  <c r="D9" i="42"/>
  <c r="I9" i="42"/>
  <c r="I224" i="42"/>
  <c r="J224" i="42" s="1"/>
  <c r="I194" i="42"/>
  <c r="I167" i="42"/>
  <c r="J167" i="42" s="1"/>
  <c r="I135" i="42"/>
  <c r="J135" i="42" s="1"/>
  <c r="I187" i="42"/>
  <c r="J187" i="42" s="1"/>
  <c r="I78" i="42"/>
  <c r="J78" i="42" s="1"/>
  <c r="I11" i="42"/>
  <c r="I178" i="42"/>
  <c r="J178" i="42" s="1"/>
  <c r="N213" i="42"/>
  <c r="H213" i="42"/>
  <c r="I213" i="42"/>
  <c r="J213" i="42" s="1"/>
  <c r="I199" i="42"/>
  <c r="J199" i="42" s="1"/>
  <c r="I162" i="42"/>
  <c r="J162" i="42" s="1"/>
  <c r="I156" i="42"/>
  <c r="J156" i="42" s="1"/>
  <c r="I144" i="42"/>
  <c r="J144" i="42" s="1"/>
  <c r="P135" i="42"/>
  <c r="F135" i="42"/>
  <c r="N126" i="42"/>
  <c r="H126" i="42"/>
  <c r="I126" i="42"/>
  <c r="J126" i="42" s="1"/>
  <c r="N108" i="42"/>
  <c r="F33" i="42"/>
  <c r="D108" i="42"/>
  <c r="R99" i="42"/>
  <c r="S99" i="42" s="1"/>
  <c r="P108" i="42"/>
  <c r="N66" i="42"/>
  <c r="H66" i="42"/>
  <c r="I66" i="42"/>
  <c r="J66" i="42" s="1"/>
  <c r="I58" i="42"/>
  <c r="J58" i="42" s="1"/>
  <c r="I47" i="42"/>
  <c r="J47" i="42" s="1"/>
  <c r="P33" i="42"/>
  <c r="H33" i="42"/>
  <c r="D99" i="42"/>
  <c r="D88" i="42"/>
  <c r="R9" i="42"/>
  <c r="F8" i="42"/>
  <c r="L17" i="42"/>
  <c r="N7" i="42"/>
  <c r="H13" i="42"/>
  <c r="N8" i="42"/>
  <c r="I108" i="42"/>
  <c r="J108" i="42" s="1"/>
  <c r="I12" i="42"/>
  <c r="J15" i="42"/>
  <c r="Q17" i="42"/>
  <c r="J17" i="42" s="1"/>
  <c r="Q13" i="42"/>
  <c r="Q9" i="42"/>
  <c r="Q7" i="42"/>
  <c r="Q10" i="42"/>
  <c r="P8" i="42"/>
  <c r="R90" i="43"/>
  <c r="R12" i="43" s="1"/>
  <c r="I17" i="43"/>
  <c r="J171" i="43"/>
  <c r="J17" i="43" s="1"/>
  <c r="I10" i="43"/>
  <c r="J68" i="43"/>
  <c r="J10" i="43" s="1"/>
  <c r="I19" i="43"/>
  <c r="J192" i="43"/>
  <c r="J19" i="43" s="1"/>
  <c r="I11" i="43"/>
  <c r="J82" i="43"/>
  <c r="J11" i="43" s="1"/>
  <c r="I33" i="43"/>
  <c r="J214" i="43"/>
  <c r="J33" i="43" s="1"/>
  <c r="I12" i="43"/>
  <c r="J90" i="43"/>
  <c r="J12" i="43" s="1"/>
  <c r="I13" i="43"/>
  <c r="J112" i="43"/>
  <c r="J13" i="43" s="1"/>
  <c r="I27" i="43"/>
  <c r="J198" i="43"/>
  <c r="J27" i="43" s="1"/>
  <c r="I29" i="43"/>
  <c r="J203" i="43"/>
  <c r="J29" i="43" s="1"/>
  <c r="J275" i="43"/>
  <c r="I21" i="43"/>
  <c r="I25" i="43"/>
  <c r="J152" i="43"/>
  <c r="J25" i="43" s="1"/>
  <c r="I15" i="43"/>
  <c r="J144" i="43"/>
  <c r="J15" i="43" s="1"/>
  <c r="I14" i="43"/>
  <c r="J124" i="43"/>
  <c r="J14" i="43" s="1"/>
  <c r="I23" i="43"/>
  <c r="J102" i="43"/>
  <c r="J23" i="43" s="1"/>
  <c r="J54" i="43"/>
  <c r="J9" i="43" s="1"/>
  <c r="L11" i="43"/>
  <c r="K11" i="43"/>
  <c r="L23" i="43"/>
  <c r="K23" i="43"/>
  <c r="L14" i="43"/>
  <c r="K14" i="43"/>
  <c r="L20" i="43"/>
  <c r="K20" i="43"/>
  <c r="L10" i="43"/>
  <c r="K10" i="43"/>
  <c r="L12" i="43"/>
  <c r="K12" i="43"/>
  <c r="L13" i="43"/>
  <c r="K13" i="43"/>
  <c r="L35" i="43"/>
  <c r="Q235" i="43"/>
  <c r="K35" i="43"/>
  <c r="K21" i="43"/>
  <c r="P16" i="43"/>
  <c r="P15" i="43"/>
  <c r="P11" i="43"/>
  <c r="P13" i="43"/>
  <c r="P33" i="43"/>
  <c r="P19" i="43"/>
  <c r="P20" i="43"/>
  <c r="P10" i="43"/>
  <c r="P12" i="43"/>
  <c r="P14" i="43"/>
  <c r="P23" i="43"/>
  <c r="R14" i="42"/>
  <c r="P156" i="42"/>
  <c r="F156" i="42"/>
  <c r="R13" i="42"/>
  <c r="C110" i="41"/>
  <c r="G36" i="41"/>
  <c r="D52" i="40"/>
  <c r="D53" i="40" s="1"/>
  <c r="D32" i="40"/>
  <c r="S34" i="41"/>
  <c r="R119" i="41"/>
  <c r="R120" i="41" s="1"/>
  <c r="M110" i="41"/>
  <c r="S16" i="40"/>
  <c r="S15" i="40"/>
  <c r="T15" i="40" s="1"/>
  <c r="S16" i="41"/>
  <c r="R275" i="43"/>
  <c r="R214" i="43"/>
  <c r="R33" i="43" s="1"/>
  <c r="Q33" i="43"/>
  <c r="R102" i="43"/>
  <c r="R23" i="43" s="1"/>
  <c r="Q23" i="43"/>
  <c r="R223" i="43"/>
  <c r="R20" i="43" s="1"/>
  <c r="Q20" i="43"/>
  <c r="R68" i="43"/>
  <c r="R10" i="43" s="1"/>
  <c r="Q10" i="43"/>
  <c r="R171" i="43"/>
  <c r="R17" i="43" s="1"/>
  <c r="Q17" i="43"/>
  <c r="R112" i="43"/>
  <c r="R13" i="43" s="1"/>
  <c r="Q13" i="43"/>
  <c r="R124" i="43"/>
  <c r="R14" i="43" s="1"/>
  <c r="Q14" i="43"/>
  <c r="R144" i="43"/>
  <c r="R15" i="43" s="1"/>
  <c r="Q15" i="43"/>
  <c r="R192" i="43"/>
  <c r="R19" i="43" s="1"/>
  <c r="Q19" i="43"/>
  <c r="R162" i="43"/>
  <c r="R16" i="43" s="1"/>
  <c r="Q16" i="43"/>
  <c r="Q21" i="43"/>
  <c r="R54" i="43"/>
  <c r="R9" i="43" s="1"/>
  <c r="R180" i="43"/>
  <c r="R18" i="43" s="1"/>
  <c r="Q18" i="43"/>
  <c r="Q21" i="41"/>
  <c r="R30" i="40"/>
  <c r="R11" i="42"/>
  <c r="F6" i="42"/>
  <c r="N15" i="42"/>
  <c r="R15" i="42"/>
  <c r="S15" i="42" s="1"/>
  <c r="L15" i="42"/>
  <c r="P15" i="42"/>
  <c r="H6" i="42"/>
  <c r="L6" i="42"/>
  <c r="F15" i="42"/>
  <c r="N6" i="42"/>
  <c r="D6" i="42"/>
  <c r="P6" i="42"/>
  <c r="L224" i="42"/>
  <c r="R224" i="42"/>
  <c r="S224" i="42" s="1"/>
  <c r="L213" i="42"/>
  <c r="R213" i="42"/>
  <c r="S213" i="42" s="1"/>
  <c r="L199" i="42"/>
  <c r="R199" i="42"/>
  <c r="S199" i="42" s="1"/>
  <c r="R194" i="42"/>
  <c r="L178" i="42"/>
  <c r="R178" i="42"/>
  <c r="S178" i="42" s="1"/>
  <c r="D167" i="42"/>
  <c r="D162" i="42"/>
  <c r="D156" i="42"/>
  <c r="D144" i="42"/>
  <c r="D135" i="42"/>
  <c r="D126" i="42"/>
  <c r="L78" i="42"/>
  <c r="R78" i="42"/>
  <c r="S78" i="42" s="1"/>
  <c r="L66" i="42"/>
  <c r="R66" i="42"/>
  <c r="S66" i="42" s="1"/>
  <c r="L58" i="42"/>
  <c r="R58" i="42"/>
  <c r="S58" i="42" s="1"/>
  <c r="L47" i="42"/>
  <c r="R47" i="42"/>
  <c r="S47" i="42" s="1"/>
  <c r="D224" i="42"/>
  <c r="D213" i="42"/>
  <c r="D199" i="42"/>
  <c r="L187" i="42"/>
  <c r="R187" i="42"/>
  <c r="S187" i="42" s="1"/>
  <c r="L167" i="42"/>
  <c r="R167" i="42"/>
  <c r="S167" i="42" s="1"/>
  <c r="L162" i="42"/>
  <c r="R162" i="42"/>
  <c r="S162" i="42" s="1"/>
  <c r="L156" i="42"/>
  <c r="R156" i="42"/>
  <c r="S156" i="42" s="1"/>
  <c r="L144" i="42"/>
  <c r="R144" i="42"/>
  <c r="S144" i="42" s="1"/>
  <c r="L135" i="42"/>
  <c r="R135" i="42"/>
  <c r="S135" i="42" s="1"/>
  <c r="L126" i="42"/>
  <c r="R126" i="42"/>
  <c r="S126" i="42" s="1"/>
  <c r="D187" i="42"/>
  <c r="L33" i="42"/>
  <c r="D78" i="42"/>
  <c r="D66" i="42"/>
  <c r="D58" i="42"/>
  <c r="D47" i="42"/>
  <c r="D33" i="42"/>
  <c r="S15" i="41"/>
  <c r="G17" i="41"/>
  <c r="M17" i="41"/>
  <c r="Q17" i="41"/>
  <c r="C16" i="41"/>
  <c r="D16" i="41" s="1"/>
  <c r="C15" i="41"/>
  <c r="D15" i="41" s="1"/>
  <c r="I30" i="41"/>
  <c r="Q30" i="41"/>
  <c r="G20" i="41"/>
  <c r="M20" i="41"/>
  <c r="Q20" i="41"/>
  <c r="E120" i="41"/>
  <c r="C30" i="41"/>
  <c r="D30" i="41" s="1"/>
  <c r="G30" i="41"/>
  <c r="O30" i="41"/>
  <c r="M30" i="41"/>
  <c r="G13" i="41"/>
  <c r="M13" i="41"/>
  <c r="Q13" i="41"/>
  <c r="G14" i="41"/>
  <c r="M14" i="41"/>
  <c r="Q14" i="41"/>
  <c r="I20" i="41"/>
  <c r="O20" i="41"/>
  <c r="I36" i="41"/>
  <c r="O36" i="41"/>
  <c r="Q36" i="41"/>
  <c r="G33" i="41"/>
  <c r="M33" i="41"/>
  <c r="Q33" i="41"/>
  <c r="M36" i="41"/>
  <c r="I33" i="41"/>
  <c r="O33" i="41"/>
  <c r="I8" i="41"/>
  <c r="O8" i="41"/>
  <c r="G11" i="41"/>
  <c r="M11" i="41"/>
  <c r="Q11" i="41"/>
  <c r="B37" i="41"/>
  <c r="G8" i="41"/>
  <c r="M8" i="41"/>
  <c r="Q8" i="41"/>
  <c r="I11" i="41"/>
  <c r="O11" i="41"/>
  <c r="S7" i="41"/>
  <c r="S10" i="41"/>
  <c r="E13" i="41"/>
  <c r="I13" i="41"/>
  <c r="O13" i="41"/>
  <c r="E14" i="41"/>
  <c r="I14" i="41"/>
  <c r="O14" i="41"/>
  <c r="C10" i="41"/>
  <c r="D10" i="41" s="1"/>
  <c r="P10" i="41" s="1"/>
  <c r="C135" i="41"/>
  <c r="C7" i="41"/>
  <c r="D7" i="41" s="1"/>
  <c r="N7" i="41" s="1"/>
  <c r="S19" i="41"/>
  <c r="S31" i="41"/>
  <c r="C14" i="41"/>
  <c r="D14" i="41" s="1"/>
  <c r="F14" i="41" s="1"/>
  <c r="G23" i="41"/>
  <c r="G25" i="41"/>
  <c r="G27" i="41"/>
  <c r="G29" i="41"/>
  <c r="I23" i="41"/>
  <c r="I25" i="41"/>
  <c r="I27" i="41"/>
  <c r="I29" i="41"/>
  <c r="M27" i="41"/>
  <c r="O23" i="41"/>
  <c r="O25" i="41"/>
  <c r="O29" i="41"/>
  <c r="Q23" i="41"/>
  <c r="Q25" i="41"/>
  <c r="Q27" i="41"/>
  <c r="Q29" i="41"/>
  <c r="G21" i="41"/>
  <c r="M21" i="41"/>
  <c r="G22" i="41"/>
  <c r="G24" i="41"/>
  <c r="G26" i="41"/>
  <c r="G28" i="41"/>
  <c r="I24" i="41"/>
  <c r="I26" i="41"/>
  <c r="I28" i="41"/>
  <c r="M24" i="41"/>
  <c r="O22" i="41"/>
  <c r="O24" i="41"/>
  <c r="Q22" i="41"/>
  <c r="Q24" i="41"/>
  <c r="Q26" i="41"/>
  <c r="S26" i="41" s="1"/>
  <c r="Q28" i="41"/>
  <c r="S28" i="41" s="1"/>
  <c r="E21" i="41"/>
  <c r="I21" i="41"/>
  <c r="O21" i="41"/>
  <c r="S35" i="41"/>
  <c r="S32" i="41"/>
  <c r="E12" i="41"/>
  <c r="C35" i="41"/>
  <c r="D35" i="41" s="1"/>
  <c r="J35" i="41" s="1"/>
  <c r="E25" i="41"/>
  <c r="C34" i="41"/>
  <c r="E24" i="41"/>
  <c r="E28" i="41"/>
  <c r="C32" i="41"/>
  <c r="D32" i="41" s="1"/>
  <c r="H32" i="41" s="1"/>
  <c r="C19" i="41"/>
  <c r="D19" i="41" s="1"/>
  <c r="P19" i="41" s="1"/>
  <c r="C22" i="41"/>
  <c r="D22" i="41" s="1"/>
  <c r="C24" i="41"/>
  <c r="D24" i="41" s="1"/>
  <c r="C26" i="41"/>
  <c r="D26" i="41" s="1"/>
  <c r="C28" i="41"/>
  <c r="D28" i="41" s="1"/>
  <c r="P28" i="41" s="1"/>
  <c r="C31" i="41"/>
  <c r="C21" i="41"/>
  <c r="D21" i="41" s="1"/>
  <c r="F21" i="41" s="1"/>
  <c r="C23" i="41"/>
  <c r="D23" i="41" s="1"/>
  <c r="C25" i="41"/>
  <c r="D25" i="41" s="1"/>
  <c r="C27" i="41"/>
  <c r="D27" i="41" s="1"/>
  <c r="F27" i="41" s="1"/>
  <c r="C29" i="41"/>
  <c r="D29" i="41" s="1"/>
  <c r="C13" i="41"/>
  <c r="D13" i="41" s="1"/>
  <c r="C18" i="41"/>
  <c r="D18" i="41" s="1"/>
  <c r="C6" i="41"/>
  <c r="C9" i="41"/>
  <c r="C12" i="41"/>
  <c r="D12" i="41" s="1"/>
  <c r="C100" i="41"/>
  <c r="G58" i="41"/>
  <c r="G78" i="41"/>
  <c r="M78" i="41"/>
  <c r="Q78" i="41"/>
  <c r="Q147" i="41"/>
  <c r="Q45" i="41"/>
  <c r="C45" i="41"/>
  <c r="G51" i="41"/>
  <c r="Q58" i="41"/>
  <c r="G65" i="41"/>
  <c r="M65" i="41"/>
  <c r="Q65" i="41"/>
  <c r="E65" i="41"/>
  <c r="I65" i="41"/>
  <c r="O65" i="41"/>
  <c r="D72" i="41"/>
  <c r="C78" i="41"/>
  <c r="R109" i="41"/>
  <c r="R110" i="41" s="1"/>
  <c r="D110" i="41"/>
  <c r="C58" i="41"/>
  <c r="E58" i="41"/>
  <c r="I58" i="41"/>
  <c r="O58" i="41"/>
  <c r="S109" i="41"/>
  <c r="T109" i="41" s="1"/>
  <c r="O51" i="41"/>
  <c r="O84" i="41"/>
  <c r="O141" i="41"/>
  <c r="M58" i="41"/>
  <c r="I45" i="41"/>
  <c r="O45" i="41"/>
  <c r="C51" i="41"/>
  <c r="I51" i="41"/>
  <c r="S124" i="41"/>
  <c r="T124" i="41" s="1"/>
  <c r="C130" i="41"/>
  <c r="S134" i="41"/>
  <c r="T134" i="41" s="1"/>
  <c r="E141" i="41"/>
  <c r="I141" i="41"/>
  <c r="F145" i="41"/>
  <c r="O147" i="41"/>
  <c r="S76" i="41"/>
  <c r="T76" i="41" s="1"/>
  <c r="J145" i="41"/>
  <c r="G147" i="41"/>
  <c r="S146" i="41"/>
  <c r="T146" i="41" s="1"/>
  <c r="G84" i="41"/>
  <c r="M84" i="41"/>
  <c r="E84" i="41"/>
  <c r="E147" i="41"/>
  <c r="G45" i="41"/>
  <c r="F77" i="41"/>
  <c r="I84" i="41"/>
  <c r="G141" i="41"/>
  <c r="M141" i="41"/>
  <c r="Q141" i="41"/>
  <c r="I147" i="41"/>
  <c r="Q84" i="41"/>
  <c r="S9" i="41"/>
  <c r="R49" i="41"/>
  <c r="D51" i="41"/>
  <c r="S18" i="41"/>
  <c r="S43" i="41"/>
  <c r="T43" i="41" s="1"/>
  <c r="Q51" i="41"/>
  <c r="S49" i="41"/>
  <c r="T49" i="41" s="1"/>
  <c r="C65" i="41"/>
  <c r="F62" i="41"/>
  <c r="S70" i="41"/>
  <c r="T70" i="41" s="1"/>
  <c r="E78" i="41"/>
  <c r="I78" i="41"/>
  <c r="O78" i="41"/>
  <c r="C84" i="41"/>
  <c r="S82" i="41"/>
  <c r="T82" i="41" s="1"/>
  <c r="F83" i="41"/>
  <c r="J83" i="41"/>
  <c r="C95" i="41"/>
  <c r="S114" i="41"/>
  <c r="T114" i="41" s="1"/>
  <c r="C120" i="41"/>
  <c r="S119" i="41"/>
  <c r="T119" i="41" s="1"/>
  <c r="C125" i="41"/>
  <c r="M125" i="41"/>
  <c r="S129" i="41"/>
  <c r="T129" i="41" s="1"/>
  <c r="S140" i="41"/>
  <c r="T140" i="41" s="1"/>
  <c r="C147" i="41"/>
  <c r="M147" i="41"/>
  <c r="R43" i="41"/>
  <c r="D45" i="41"/>
  <c r="R124" i="41"/>
  <c r="D125" i="41"/>
  <c r="C141" i="41"/>
  <c r="J70" i="41"/>
  <c r="J77" i="41"/>
  <c r="D90" i="41"/>
  <c r="S89" i="41"/>
  <c r="T89" i="41" s="1"/>
  <c r="C105" i="41"/>
  <c r="S104" i="41"/>
  <c r="T104" i="41" s="1"/>
  <c r="M115" i="41"/>
  <c r="F44" i="41"/>
  <c r="F50" i="41"/>
  <c r="F56" i="41"/>
  <c r="J56" i="41"/>
  <c r="P56" i="41"/>
  <c r="H57" i="41"/>
  <c r="N57" i="41"/>
  <c r="R57" i="41"/>
  <c r="J62" i="41"/>
  <c r="H63" i="41"/>
  <c r="N63" i="41"/>
  <c r="R63" i="41"/>
  <c r="F64" i="41"/>
  <c r="J64" i="41"/>
  <c r="P64" i="41"/>
  <c r="P70" i="41"/>
  <c r="P77" i="41"/>
  <c r="F55" i="41"/>
  <c r="H56" i="41"/>
  <c r="N56" i="41"/>
  <c r="R56" i="41"/>
  <c r="F57" i="41"/>
  <c r="J57" i="41"/>
  <c r="P57" i="41"/>
  <c r="F63" i="41"/>
  <c r="J63" i="41"/>
  <c r="P63" i="41"/>
  <c r="H64" i="41"/>
  <c r="N64" i="41"/>
  <c r="R64" i="41"/>
  <c r="P83" i="41"/>
  <c r="F94" i="41"/>
  <c r="F139" i="41"/>
  <c r="P145" i="41"/>
  <c r="J44" i="41"/>
  <c r="P44" i="41"/>
  <c r="H50" i="41"/>
  <c r="N50" i="41"/>
  <c r="R50" i="41"/>
  <c r="H55" i="41"/>
  <c r="N55" i="41"/>
  <c r="R55" i="41"/>
  <c r="H62" i="41"/>
  <c r="N62" i="41"/>
  <c r="R62" i="41"/>
  <c r="H44" i="41"/>
  <c r="N44" i="41"/>
  <c r="R44" i="41"/>
  <c r="J50" i="41"/>
  <c r="P50" i="41"/>
  <c r="J55" i="41"/>
  <c r="P55" i="41"/>
  <c r="P62" i="41"/>
  <c r="F43" i="41"/>
  <c r="H43" i="41"/>
  <c r="J43" i="41"/>
  <c r="N43" i="41"/>
  <c r="P43" i="41"/>
  <c r="S44" i="41"/>
  <c r="T44" i="41" s="1"/>
  <c r="E45" i="41"/>
  <c r="M45" i="41"/>
  <c r="F49" i="41"/>
  <c r="H49" i="41"/>
  <c r="J49" i="41"/>
  <c r="N49" i="41"/>
  <c r="P49" i="41"/>
  <c r="S50" i="41"/>
  <c r="T50" i="41" s="1"/>
  <c r="E51" i="41"/>
  <c r="M51" i="41"/>
  <c r="S55" i="41"/>
  <c r="S56" i="41"/>
  <c r="T56" i="41" s="1"/>
  <c r="S57" i="41"/>
  <c r="T57" i="41" s="1"/>
  <c r="S62" i="41"/>
  <c r="S63" i="41"/>
  <c r="T63" i="41" s="1"/>
  <c r="S64" i="41"/>
  <c r="T64" i="41" s="1"/>
  <c r="H69" i="41"/>
  <c r="N69" i="41"/>
  <c r="R69" i="41"/>
  <c r="H71" i="41"/>
  <c r="N71" i="41"/>
  <c r="R71" i="41"/>
  <c r="H88" i="41"/>
  <c r="N88" i="41"/>
  <c r="R88" i="41"/>
  <c r="H94" i="41"/>
  <c r="N94" i="41"/>
  <c r="R94" i="41"/>
  <c r="R95" i="41" s="1"/>
  <c r="F99" i="41"/>
  <c r="J99" i="41"/>
  <c r="P99" i="41"/>
  <c r="D58" i="41"/>
  <c r="D65" i="41"/>
  <c r="F69" i="41"/>
  <c r="J69" i="41"/>
  <c r="P69" i="41"/>
  <c r="H70" i="41"/>
  <c r="R70" i="41"/>
  <c r="F71" i="41"/>
  <c r="J71" i="41"/>
  <c r="P71" i="41"/>
  <c r="D78" i="41"/>
  <c r="H77" i="41"/>
  <c r="N77" i="41"/>
  <c r="R77" i="41"/>
  <c r="R78" i="41" s="1"/>
  <c r="H83" i="41"/>
  <c r="N83" i="41"/>
  <c r="R83" i="41"/>
  <c r="R84" i="41" s="1"/>
  <c r="F88" i="41"/>
  <c r="J88" i="41"/>
  <c r="P88" i="41"/>
  <c r="J94" i="41"/>
  <c r="P94" i="41"/>
  <c r="H99" i="41"/>
  <c r="N99" i="41"/>
  <c r="R99" i="41"/>
  <c r="R100" i="41" s="1"/>
  <c r="S69" i="41"/>
  <c r="F70" i="41"/>
  <c r="N70" i="41"/>
  <c r="S71" i="41"/>
  <c r="T71" i="41" s="1"/>
  <c r="C72" i="41"/>
  <c r="E72" i="41"/>
  <c r="G72" i="41"/>
  <c r="I72" i="41"/>
  <c r="M72" i="41"/>
  <c r="O72" i="41"/>
  <c r="Q72" i="41"/>
  <c r="F76" i="41"/>
  <c r="H76" i="41"/>
  <c r="J76" i="41"/>
  <c r="N76" i="41"/>
  <c r="P76" i="41"/>
  <c r="S77" i="41"/>
  <c r="T77" i="41" s="1"/>
  <c r="F82" i="41"/>
  <c r="H82" i="41"/>
  <c r="J82" i="41"/>
  <c r="N82" i="41"/>
  <c r="P82" i="41"/>
  <c r="S83" i="41"/>
  <c r="T83" i="41" s="1"/>
  <c r="S88" i="41"/>
  <c r="F89" i="41"/>
  <c r="H89" i="41"/>
  <c r="J89" i="41"/>
  <c r="N89" i="41"/>
  <c r="P89" i="41"/>
  <c r="C90" i="41"/>
  <c r="E90" i="41"/>
  <c r="G90" i="41"/>
  <c r="I90" i="41"/>
  <c r="M90" i="41"/>
  <c r="O90" i="41"/>
  <c r="Q90" i="41"/>
  <c r="S94" i="41"/>
  <c r="T94" i="41" s="1"/>
  <c r="E95" i="41"/>
  <c r="M95" i="41"/>
  <c r="S99" i="41"/>
  <c r="T99" i="41" s="1"/>
  <c r="E100" i="41"/>
  <c r="M100" i="41"/>
  <c r="D105" i="41"/>
  <c r="R105" i="41"/>
  <c r="D115" i="41"/>
  <c r="J114" i="41"/>
  <c r="P114" i="41"/>
  <c r="E115" i="41"/>
  <c r="D84" i="41"/>
  <c r="F104" i="41"/>
  <c r="H104" i="41"/>
  <c r="J104" i="41"/>
  <c r="N104" i="41"/>
  <c r="P104" i="41"/>
  <c r="F109" i="41"/>
  <c r="H109" i="41"/>
  <c r="J109" i="41"/>
  <c r="N109" i="41"/>
  <c r="P109" i="41"/>
  <c r="H114" i="41"/>
  <c r="R114" i="41"/>
  <c r="F114" i="41"/>
  <c r="N114" i="41"/>
  <c r="D120" i="41"/>
  <c r="D130" i="41"/>
  <c r="E130" i="41"/>
  <c r="M130" i="41"/>
  <c r="D135" i="41"/>
  <c r="H139" i="41"/>
  <c r="N139" i="41"/>
  <c r="R139" i="41"/>
  <c r="R141" i="41" s="1"/>
  <c r="H145" i="41"/>
  <c r="N145" i="41"/>
  <c r="R145" i="41"/>
  <c r="J146" i="41"/>
  <c r="P146" i="41"/>
  <c r="E135" i="41"/>
  <c r="F119" i="41"/>
  <c r="H119" i="41"/>
  <c r="J119" i="41"/>
  <c r="N119" i="41"/>
  <c r="P119" i="41"/>
  <c r="R125" i="41"/>
  <c r="F124" i="41"/>
  <c r="H124" i="41"/>
  <c r="J124" i="41"/>
  <c r="N124" i="41"/>
  <c r="P124" i="41"/>
  <c r="F129" i="41"/>
  <c r="H129" i="41"/>
  <c r="J129" i="41"/>
  <c r="N129" i="41"/>
  <c r="P129" i="41"/>
  <c r="J139" i="41"/>
  <c r="P139" i="41"/>
  <c r="H146" i="41"/>
  <c r="R146" i="41"/>
  <c r="F134" i="41"/>
  <c r="H134" i="41"/>
  <c r="J134" i="41"/>
  <c r="N134" i="41"/>
  <c r="P134" i="41"/>
  <c r="S139" i="41"/>
  <c r="T139" i="41" s="1"/>
  <c r="F140" i="41"/>
  <c r="H140" i="41"/>
  <c r="J140" i="41"/>
  <c r="N140" i="41"/>
  <c r="P140" i="41"/>
  <c r="S145" i="41"/>
  <c r="T145" i="41" s="1"/>
  <c r="F146" i="41"/>
  <c r="N146" i="41"/>
  <c r="D147" i="41"/>
  <c r="D141" i="41"/>
  <c r="S9" i="40"/>
  <c r="S12" i="40"/>
  <c r="R14" i="40"/>
  <c r="C8" i="40"/>
  <c r="D8" i="40" s="1"/>
  <c r="N8" i="40" s="1"/>
  <c r="C10" i="40"/>
  <c r="D10" i="40" s="1"/>
  <c r="C12" i="40"/>
  <c r="D12" i="40" s="1"/>
  <c r="C16" i="40"/>
  <c r="D16" i="40" s="1"/>
  <c r="P16" i="40" s="1"/>
  <c r="C18" i="40"/>
  <c r="D18" i="40" s="1"/>
  <c r="E8" i="40"/>
  <c r="E10" i="40"/>
  <c r="E14" i="40"/>
  <c r="E18" i="40"/>
  <c r="G10" i="40"/>
  <c r="G14" i="40"/>
  <c r="H14" i="40" s="1"/>
  <c r="G18" i="40"/>
  <c r="I8" i="40"/>
  <c r="I10" i="40"/>
  <c r="I14" i="40"/>
  <c r="J14" i="40" s="1"/>
  <c r="I18" i="40"/>
  <c r="M14" i="40"/>
  <c r="N14" i="40" s="1"/>
  <c r="M18" i="40"/>
  <c r="O8" i="40"/>
  <c r="S8" i="40" s="1"/>
  <c r="O10" i="40"/>
  <c r="O14" i="40"/>
  <c r="P14" i="40" s="1"/>
  <c r="O18" i="40"/>
  <c r="Q10" i="40"/>
  <c r="Q18" i="40"/>
  <c r="C6" i="40"/>
  <c r="D6" i="40" s="1"/>
  <c r="C9" i="40"/>
  <c r="D9" i="40" s="1"/>
  <c r="H9" i="40" s="1"/>
  <c r="C17" i="40"/>
  <c r="D17" i="40" s="1"/>
  <c r="H17" i="40" s="1"/>
  <c r="E6" i="40"/>
  <c r="E17" i="40"/>
  <c r="G11" i="40"/>
  <c r="H11" i="40" s="1"/>
  <c r="I6" i="40"/>
  <c r="I13" i="40"/>
  <c r="J13" i="40" s="1"/>
  <c r="I17" i="40"/>
  <c r="M11" i="40"/>
  <c r="N11" i="40" s="1"/>
  <c r="O6" i="40"/>
  <c r="O13" i="40"/>
  <c r="S13" i="40" s="1"/>
  <c r="T13" i="40" s="1"/>
  <c r="O17" i="40"/>
  <c r="S17" i="40" s="1"/>
  <c r="Q11" i="40"/>
  <c r="R11" i="40" s="1"/>
  <c r="H15" i="40"/>
  <c r="N15" i="40"/>
  <c r="R15" i="40"/>
  <c r="J15" i="40"/>
  <c r="P15" i="40"/>
  <c r="H13" i="40"/>
  <c r="N13" i="40"/>
  <c r="R13" i="40"/>
  <c r="P11" i="40"/>
  <c r="J11" i="40"/>
  <c r="G32" i="40"/>
  <c r="M32" i="40"/>
  <c r="Q32" i="40"/>
  <c r="C32" i="40"/>
  <c r="F57" i="40"/>
  <c r="S30" i="40"/>
  <c r="T30" i="40" s="1"/>
  <c r="J57" i="40"/>
  <c r="D36" i="40"/>
  <c r="F36" i="40" s="1"/>
  <c r="S36" i="40"/>
  <c r="F31" i="40"/>
  <c r="P57" i="40"/>
  <c r="J31" i="40"/>
  <c r="C63" i="40"/>
  <c r="G63" i="40"/>
  <c r="D83" i="40"/>
  <c r="C48" i="40"/>
  <c r="S24" i="40"/>
  <c r="P31" i="40"/>
  <c r="D41" i="40"/>
  <c r="D48" i="40" s="1"/>
  <c r="G48" i="40"/>
  <c r="S44" i="40"/>
  <c r="T44" i="40" s="1"/>
  <c r="S46" i="40"/>
  <c r="T46" i="40" s="1"/>
  <c r="S47" i="40"/>
  <c r="T47" i="40" s="1"/>
  <c r="C53" i="40"/>
  <c r="E53" i="40"/>
  <c r="I53" i="40"/>
  <c r="O53" i="40"/>
  <c r="S62" i="40"/>
  <c r="Q63" i="40"/>
  <c r="C68" i="40"/>
  <c r="Q68" i="40"/>
  <c r="D78" i="40"/>
  <c r="H31" i="40"/>
  <c r="N31" i="40"/>
  <c r="R31" i="40"/>
  <c r="F30" i="40"/>
  <c r="H30" i="40"/>
  <c r="J30" i="40"/>
  <c r="N30" i="40"/>
  <c r="P30" i="40"/>
  <c r="S31" i="40"/>
  <c r="T31" i="40" s="1"/>
  <c r="M37" i="40"/>
  <c r="H42" i="40"/>
  <c r="R42" i="40"/>
  <c r="J44" i="40"/>
  <c r="P44" i="40"/>
  <c r="H45" i="40"/>
  <c r="N45" i="40"/>
  <c r="R45" i="40"/>
  <c r="J46" i="40"/>
  <c r="P46" i="40"/>
  <c r="J42" i="40"/>
  <c r="P42" i="40"/>
  <c r="H44" i="40"/>
  <c r="R44" i="40"/>
  <c r="F45" i="40"/>
  <c r="J45" i="40"/>
  <c r="P45" i="40"/>
  <c r="H46" i="40"/>
  <c r="R46" i="40"/>
  <c r="D58" i="40"/>
  <c r="H57" i="40"/>
  <c r="N57" i="40"/>
  <c r="R57" i="40"/>
  <c r="E73" i="40"/>
  <c r="I73" i="40"/>
  <c r="O73" i="40"/>
  <c r="S41" i="40"/>
  <c r="F42" i="40"/>
  <c r="N42" i="40"/>
  <c r="F44" i="40"/>
  <c r="N44" i="40"/>
  <c r="S45" i="40"/>
  <c r="T45" i="40" s="1"/>
  <c r="F46" i="40"/>
  <c r="N46" i="40"/>
  <c r="I48" i="40"/>
  <c r="M48" i="40"/>
  <c r="O48" i="40"/>
  <c r="Q48" i="40"/>
  <c r="S57" i="40"/>
  <c r="C58" i="40"/>
  <c r="E58" i="40"/>
  <c r="G58" i="40"/>
  <c r="I58" i="40"/>
  <c r="M58" i="40"/>
  <c r="O58" i="40"/>
  <c r="Q58" i="40"/>
  <c r="D62" i="40"/>
  <c r="D63" i="40" s="1"/>
  <c r="E63" i="40"/>
  <c r="M63" i="40"/>
  <c r="S67" i="40"/>
  <c r="S72" i="40"/>
  <c r="H77" i="40"/>
  <c r="N77" i="40"/>
  <c r="R77" i="40"/>
  <c r="C78" i="40"/>
  <c r="G78" i="40"/>
  <c r="M78" i="40"/>
  <c r="Q78" i="40"/>
  <c r="F82" i="40"/>
  <c r="H82" i="40"/>
  <c r="J82" i="40"/>
  <c r="N82" i="40"/>
  <c r="P82" i="40"/>
  <c r="R82" i="40"/>
  <c r="C73" i="40"/>
  <c r="D72" i="40"/>
  <c r="D73" i="40" s="1"/>
  <c r="G73" i="40"/>
  <c r="M73" i="40"/>
  <c r="Q73" i="40"/>
  <c r="F43" i="40"/>
  <c r="H43" i="40"/>
  <c r="J43" i="40"/>
  <c r="N43" i="40"/>
  <c r="P43" i="40"/>
  <c r="F47" i="40"/>
  <c r="H47" i="40"/>
  <c r="J47" i="40"/>
  <c r="N47" i="40"/>
  <c r="P47" i="40"/>
  <c r="S52" i="40"/>
  <c r="D67" i="40"/>
  <c r="D68" i="40" s="1"/>
  <c r="F77" i="40"/>
  <c r="J77" i="40"/>
  <c r="P77" i="40"/>
  <c r="S77" i="40"/>
  <c r="E78" i="40"/>
  <c r="I78" i="40"/>
  <c r="O78" i="40"/>
  <c r="C83" i="40"/>
  <c r="G83" i="40"/>
  <c r="M83" i="40"/>
  <c r="Q83" i="40"/>
  <c r="S87" i="40"/>
  <c r="S82" i="40"/>
  <c r="D87" i="40"/>
  <c r="D88" i="40" s="1"/>
  <c r="B23" i="39"/>
  <c r="B18" i="39"/>
  <c r="B27" i="39"/>
  <c r="B28" i="39"/>
  <c r="B29" i="39"/>
  <c r="B30" i="39"/>
  <c r="B31" i="39"/>
  <c r="B32" i="39"/>
  <c r="B33" i="39"/>
  <c r="B34" i="39"/>
  <c r="B35" i="39"/>
  <c r="B26" i="39"/>
  <c r="B208" i="39"/>
  <c r="Q207" i="39"/>
  <c r="O207" i="39"/>
  <c r="M207" i="39"/>
  <c r="I207" i="39"/>
  <c r="G207" i="39"/>
  <c r="E207" i="39"/>
  <c r="C207" i="39"/>
  <c r="D207" i="39" s="1"/>
  <c r="Q206" i="39"/>
  <c r="O206" i="39"/>
  <c r="M206" i="39"/>
  <c r="I206" i="39"/>
  <c r="G206" i="39"/>
  <c r="E206" i="39"/>
  <c r="C206" i="39"/>
  <c r="B202" i="39"/>
  <c r="Q201" i="39"/>
  <c r="O201" i="39"/>
  <c r="M201" i="39"/>
  <c r="I201" i="39"/>
  <c r="G201" i="39"/>
  <c r="E201" i="39"/>
  <c r="C201" i="39"/>
  <c r="D201" i="39" s="1"/>
  <c r="Q200" i="39"/>
  <c r="O200" i="39"/>
  <c r="M200" i="39"/>
  <c r="I200" i="39"/>
  <c r="G200" i="39"/>
  <c r="E200" i="39"/>
  <c r="C200" i="39"/>
  <c r="B196" i="39"/>
  <c r="Q195" i="39"/>
  <c r="O195" i="39"/>
  <c r="M195" i="39"/>
  <c r="I195" i="39"/>
  <c r="G195" i="39"/>
  <c r="E195" i="39"/>
  <c r="C195" i="39"/>
  <c r="D195" i="39" s="1"/>
  <c r="Q194" i="39"/>
  <c r="O194" i="39"/>
  <c r="M194" i="39"/>
  <c r="I194" i="39"/>
  <c r="G194" i="39"/>
  <c r="E194" i="39"/>
  <c r="C194" i="39"/>
  <c r="B190" i="39"/>
  <c r="Q189" i="39"/>
  <c r="O189" i="39"/>
  <c r="M189" i="39"/>
  <c r="I189" i="39"/>
  <c r="G189" i="39"/>
  <c r="E189" i="39"/>
  <c r="C189" i="39"/>
  <c r="D189" i="39" s="1"/>
  <c r="Q188" i="39"/>
  <c r="O188" i="39"/>
  <c r="M188" i="39"/>
  <c r="I188" i="39"/>
  <c r="G188" i="39"/>
  <c r="E188" i="39"/>
  <c r="C188" i="39"/>
  <c r="D188" i="39" s="1"/>
  <c r="Q187" i="39"/>
  <c r="O187" i="39"/>
  <c r="M187" i="39"/>
  <c r="I187" i="39"/>
  <c r="G187" i="39"/>
  <c r="E187" i="39"/>
  <c r="C187" i="39"/>
  <c r="D187" i="39" s="1"/>
  <c r="Q186" i="39"/>
  <c r="O186" i="39"/>
  <c r="M186" i="39"/>
  <c r="I186" i="39"/>
  <c r="G186" i="39"/>
  <c r="E186" i="39"/>
  <c r="C186" i="39"/>
  <c r="D186" i="39" s="1"/>
  <c r="Q185" i="39"/>
  <c r="O185" i="39"/>
  <c r="M185" i="39"/>
  <c r="I185" i="39"/>
  <c r="G185" i="39"/>
  <c r="E185" i="39"/>
  <c r="C185" i="39"/>
  <c r="D185" i="39" s="1"/>
  <c r="B181" i="39"/>
  <c r="Q180" i="39"/>
  <c r="O180" i="39"/>
  <c r="M180" i="39"/>
  <c r="I180" i="39"/>
  <c r="G180" i="39"/>
  <c r="E180" i="39"/>
  <c r="C180" i="39"/>
  <c r="D180" i="39" s="1"/>
  <c r="Q179" i="39"/>
  <c r="O179" i="39"/>
  <c r="M179" i="39"/>
  <c r="I179" i="39"/>
  <c r="G179" i="39"/>
  <c r="E179" i="39"/>
  <c r="C179" i="39"/>
  <c r="D179" i="39" s="1"/>
  <c r="Q178" i="39"/>
  <c r="Q35" i="39" s="1"/>
  <c r="O178" i="39"/>
  <c r="O35" i="39" s="1"/>
  <c r="M178" i="39"/>
  <c r="M35" i="39" s="1"/>
  <c r="I178" i="39"/>
  <c r="I35" i="39" s="1"/>
  <c r="G178" i="39"/>
  <c r="G35" i="39" s="1"/>
  <c r="E178" i="39"/>
  <c r="C178" i="39"/>
  <c r="D178" i="39" s="1"/>
  <c r="Q177" i="39"/>
  <c r="Q34" i="39" s="1"/>
  <c r="O177" i="39"/>
  <c r="O34" i="39" s="1"/>
  <c r="M177" i="39"/>
  <c r="M34" i="39" s="1"/>
  <c r="I177" i="39"/>
  <c r="I34" i="39" s="1"/>
  <c r="G177" i="39"/>
  <c r="G34" i="39" s="1"/>
  <c r="E177" i="39"/>
  <c r="C177" i="39"/>
  <c r="D177" i="39" s="1"/>
  <c r="D34" i="39" s="1"/>
  <c r="Q176" i="39"/>
  <c r="Q33" i="39" s="1"/>
  <c r="O176" i="39"/>
  <c r="O33" i="39" s="1"/>
  <c r="M176" i="39"/>
  <c r="M33" i="39" s="1"/>
  <c r="I176" i="39"/>
  <c r="I33" i="39" s="1"/>
  <c r="G176" i="39"/>
  <c r="G33" i="39" s="1"/>
  <c r="E176" i="39"/>
  <c r="C176" i="39"/>
  <c r="D176" i="39" s="1"/>
  <c r="Q175" i="39"/>
  <c r="Q32" i="39" s="1"/>
  <c r="O175" i="39"/>
  <c r="O32" i="39" s="1"/>
  <c r="M175" i="39"/>
  <c r="M32" i="39" s="1"/>
  <c r="I175" i="39"/>
  <c r="I32" i="39" s="1"/>
  <c r="G175" i="39"/>
  <c r="G32" i="39" s="1"/>
  <c r="E175" i="39"/>
  <c r="C175" i="39"/>
  <c r="D175" i="39" s="1"/>
  <c r="D32" i="39" s="1"/>
  <c r="Q174" i="39"/>
  <c r="Q31" i="39" s="1"/>
  <c r="O174" i="39"/>
  <c r="O31" i="39" s="1"/>
  <c r="M174" i="39"/>
  <c r="M31" i="39" s="1"/>
  <c r="I174" i="39"/>
  <c r="I31" i="39" s="1"/>
  <c r="G174" i="39"/>
  <c r="G31" i="39" s="1"/>
  <c r="E174" i="39"/>
  <c r="C174" i="39"/>
  <c r="D174" i="39" s="1"/>
  <c r="Q173" i="39"/>
  <c r="Q30" i="39" s="1"/>
  <c r="O173" i="39"/>
  <c r="O30" i="39" s="1"/>
  <c r="M173" i="39"/>
  <c r="M30" i="39" s="1"/>
  <c r="I173" i="39"/>
  <c r="I30" i="39" s="1"/>
  <c r="G173" i="39"/>
  <c r="G30" i="39" s="1"/>
  <c r="E173" i="39"/>
  <c r="C173" i="39"/>
  <c r="D173" i="39" s="1"/>
  <c r="D30" i="39" s="1"/>
  <c r="Q172" i="39"/>
  <c r="Q29" i="39" s="1"/>
  <c r="O172" i="39"/>
  <c r="O29" i="39" s="1"/>
  <c r="M172" i="39"/>
  <c r="M29" i="39" s="1"/>
  <c r="I172" i="39"/>
  <c r="I29" i="39" s="1"/>
  <c r="G172" i="39"/>
  <c r="G29" i="39" s="1"/>
  <c r="E172" i="39"/>
  <c r="C172" i="39"/>
  <c r="D172" i="39" s="1"/>
  <c r="Q171" i="39"/>
  <c r="Q28" i="39" s="1"/>
  <c r="O171" i="39"/>
  <c r="O28" i="39" s="1"/>
  <c r="M171" i="39"/>
  <c r="M28" i="39" s="1"/>
  <c r="I171" i="39"/>
  <c r="I28" i="39" s="1"/>
  <c r="G171" i="39"/>
  <c r="G28" i="39" s="1"/>
  <c r="E171" i="39"/>
  <c r="C171" i="39"/>
  <c r="D171" i="39" s="1"/>
  <c r="D28" i="39" s="1"/>
  <c r="Q170" i="39"/>
  <c r="Q27" i="39" s="1"/>
  <c r="O170" i="39"/>
  <c r="O27" i="39" s="1"/>
  <c r="M170" i="39"/>
  <c r="M27" i="39" s="1"/>
  <c r="I170" i="39"/>
  <c r="I27" i="39" s="1"/>
  <c r="G170" i="39"/>
  <c r="G27" i="39" s="1"/>
  <c r="E170" i="39"/>
  <c r="C170" i="39"/>
  <c r="D170" i="39" s="1"/>
  <c r="Q169" i="39"/>
  <c r="Q26" i="39" s="1"/>
  <c r="O169" i="39"/>
  <c r="O26" i="39" s="1"/>
  <c r="M169" i="39"/>
  <c r="I169" i="39"/>
  <c r="I26" i="39" s="1"/>
  <c r="G169" i="39"/>
  <c r="E169" i="39"/>
  <c r="C169" i="39"/>
  <c r="C26" i="39" s="1"/>
  <c r="B165" i="39"/>
  <c r="Q164" i="39"/>
  <c r="O164" i="39"/>
  <c r="M164" i="39"/>
  <c r="I164" i="39"/>
  <c r="G164" i="39"/>
  <c r="E164" i="39"/>
  <c r="C164" i="39"/>
  <c r="B160" i="39"/>
  <c r="Q159" i="39"/>
  <c r="O159" i="39"/>
  <c r="M159" i="39"/>
  <c r="I159" i="39"/>
  <c r="G159" i="39"/>
  <c r="E159" i="39"/>
  <c r="C159" i="39"/>
  <c r="D159" i="39" s="1"/>
  <c r="Q158" i="39"/>
  <c r="O158" i="39"/>
  <c r="M158" i="39"/>
  <c r="I158" i="39"/>
  <c r="G158" i="39"/>
  <c r="E158" i="39"/>
  <c r="C158" i="39"/>
  <c r="D158" i="39" s="1"/>
  <c r="Q157" i="39"/>
  <c r="O157" i="39"/>
  <c r="M157" i="39"/>
  <c r="I157" i="39"/>
  <c r="G157" i="39"/>
  <c r="E157" i="39"/>
  <c r="C157" i="39"/>
  <c r="B153" i="39"/>
  <c r="Q152" i="39"/>
  <c r="O152" i="39"/>
  <c r="M152" i="39"/>
  <c r="I152" i="39"/>
  <c r="G152" i="39"/>
  <c r="E152" i="39"/>
  <c r="C152" i="39"/>
  <c r="D152" i="39" s="1"/>
  <c r="Q151" i="39"/>
  <c r="O151" i="39"/>
  <c r="M151" i="39"/>
  <c r="I151" i="39"/>
  <c r="G151" i="39"/>
  <c r="E151" i="39"/>
  <c r="C151" i="39"/>
  <c r="D151" i="39" s="1"/>
  <c r="Q150" i="39"/>
  <c r="O150" i="39"/>
  <c r="M150" i="39"/>
  <c r="I150" i="39"/>
  <c r="G150" i="39"/>
  <c r="E150" i="39"/>
  <c r="C150" i="39"/>
  <c r="D150" i="39" s="1"/>
  <c r="B146" i="39"/>
  <c r="Q145" i="39"/>
  <c r="Q17" i="39" s="1"/>
  <c r="O145" i="39"/>
  <c r="O17" i="39" s="1"/>
  <c r="M145" i="39"/>
  <c r="M17" i="39" s="1"/>
  <c r="I145" i="39"/>
  <c r="I17" i="39" s="1"/>
  <c r="G145" i="39"/>
  <c r="G17" i="39" s="1"/>
  <c r="E145" i="39"/>
  <c r="C145" i="39"/>
  <c r="C17" i="39" s="1"/>
  <c r="B141" i="39"/>
  <c r="Q140" i="39"/>
  <c r="Q16" i="39" s="1"/>
  <c r="O140" i="39"/>
  <c r="O16" i="39" s="1"/>
  <c r="M140" i="39"/>
  <c r="M16" i="39" s="1"/>
  <c r="I140" i="39"/>
  <c r="I16" i="39" s="1"/>
  <c r="G140" i="39"/>
  <c r="G16" i="39" s="1"/>
  <c r="E140" i="39"/>
  <c r="C140" i="39"/>
  <c r="D140" i="39" s="1"/>
  <c r="D16" i="39" s="1"/>
  <c r="Q139" i="39"/>
  <c r="Q15" i="39" s="1"/>
  <c r="O139" i="39"/>
  <c r="O15" i="39" s="1"/>
  <c r="M139" i="39"/>
  <c r="M15" i="39" s="1"/>
  <c r="I139" i="39"/>
  <c r="I15" i="39" s="1"/>
  <c r="G139" i="39"/>
  <c r="G15" i="39" s="1"/>
  <c r="E139" i="39"/>
  <c r="C139" i="39"/>
  <c r="D139" i="39" s="1"/>
  <c r="Q138" i="39"/>
  <c r="Q14" i="39" s="1"/>
  <c r="O138" i="39"/>
  <c r="O14" i="39" s="1"/>
  <c r="M138" i="39"/>
  <c r="M14" i="39" s="1"/>
  <c r="I138" i="39"/>
  <c r="I14" i="39" s="1"/>
  <c r="G138" i="39"/>
  <c r="G14" i="39" s="1"/>
  <c r="E138" i="39"/>
  <c r="C138" i="39"/>
  <c r="C14" i="39" s="1"/>
  <c r="B134" i="39"/>
  <c r="Q133" i="39"/>
  <c r="Q13" i="39" s="1"/>
  <c r="O133" i="39"/>
  <c r="O13" i="39" s="1"/>
  <c r="M133" i="39"/>
  <c r="M13" i="39" s="1"/>
  <c r="I133" i="39"/>
  <c r="I13" i="39" s="1"/>
  <c r="G133" i="39"/>
  <c r="G13" i="39" s="1"/>
  <c r="E133" i="39"/>
  <c r="C133" i="39"/>
  <c r="D133" i="39" s="1"/>
  <c r="Q132" i="39"/>
  <c r="O132" i="39"/>
  <c r="M132" i="39"/>
  <c r="I132" i="39"/>
  <c r="G132" i="39"/>
  <c r="E132" i="39"/>
  <c r="C132" i="39"/>
  <c r="D132" i="39" s="1"/>
  <c r="Q131" i="39"/>
  <c r="Q12" i="39" s="1"/>
  <c r="O131" i="39"/>
  <c r="O12" i="39" s="1"/>
  <c r="M131" i="39"/>
  <c r="M12" i="39" s="1"/>
  <c r="I131" i="39"/>
  <c r="I12" i="39" s="1"/>
  <c r="G131" i="39"/>
  <c r="G12" i="39" s="1"/>
  <c r="E131" i="39"/>
  <c r="C131" i="39"/>
  <c r="D131" i="39" s="1"/>
  <c r="Q130" i="39"/>
  <c r="O130" i="39"/>
  <c r="M130" i="39"/>
  <c r="I130" i="39"/>
  <c r="G130" i="39"/>
  <c r="E130" i="39"/>
  <c r="C130" i="39"/>
  <c r="D130" i="39" s="1"/>
  <c r="Q129" i="39"/>
  <c r="O129" i="39"/>
  <c r="M129" i="39"/>
  <c r="I129" i="39"/>
  <c r="G129" i="39"/>
  <c r="E129" i="39"/>
  <c r="C129" i="39"/>
  <c r="D129" i="39" s="1"/>
  <c r="Q128" i="39"/>
  <c r="O128" i="39"/>
  <c r="M128" i="39"/>
  <c r="I128" i="39"/>
  <c r="G128" i="39"/>
  <c r="E128" i="39"/>
  <c r="C128" i="39"/>
  <c r="D128" i="39" s="1"/>
  <c r="B124" i="39"/>
  <c r="Q123" i="39"/>
  <c r="O123" i="39"/>
  <c r="M123" i="39"/>
  <c r="I123" i="39"/>
  <c r="G123" i="39"/>
  <c r="E123" i="39"/>
  <c r="C123" i="39"/>
  <c r="D123" i="39" s="1"/>
  <c r="Q122" i="39"/>
  <c r="O122" i="39"/>
  <c r="M122" i="39"/>
  <c r="I122" i="39"/>
  <c r="G122" i="39"/>
  <c r="E122" i="39"/>
  <c r="C122" i="39"/>
  <c r="D122" i="39" s="1"/>
  <c r="Q121" i="39"/>
  <c r="O121" i="39"/>
  <c r="M121" i="39"/>
  <c r="I121" i="39"/>
  <c r="G121" i="39"/>
  <c r="E121" i="39"/>
  <c r="C121" i="39"/>
  <c r="D121" i="39" s="1"/>
  <c r="B117" i="39"/>
  <c r="Q116" i="39"/>
  <c r="O116" i="39"/>
  <c r="M116" i="39"/>
  <c r="I116" i="39"/>
  <c r="G116" i="39"/>
  <c r="E116" i="39"/>
  <c r="C116" i="39"/>
  <c r="D116" i="39" s="1"/>
  <c r="Q115" i="39"/>
  <c r="O115" i="39"/>
  <c r="M115" i="39"/>
  <c r="I115" i="39"/>
  <c r="G115" i="39"/>
  <c r="E115" i="39"/>
  <c r="C115" i="39"/>
  <c r="D115" i="39" s="1"/>
  <c r="Q114" i="39"/>
  <c r="O114" i="39"/>
  <c r="M114" i="39"/>
  <c r="I114" i="39"/>
  <c r="G114" i="39"/>
  <c r="E114" i="39"/>
  <c r="C114" i="39"/>
  <c r="D114" i="39" s="1"/>
  <c r="B110" i="39"/>
  <c r="Q109" i="39"/>
  <c r="O109" i="39"/>
  <c r="M109" i="39"/>
  <c r="I109" i="39"/>
  <c r="G109" i="39"/>
  <c r="E109" i="39"/>
  <c r="C109" i="39"/>
  <c r="D109" i="39" s="1"/>
  <c r="Q108" i="39"/>
  <c r="O108" i="39"/>
  <c r="M108" i="39"/>
  <c r="I108" i="39"/>
  <c r="G108" i="39"/>
  <c r="E108" i="39"/>
  <c r="C108" i="39"/>
  <c r="D108" i="39" s="1"/>
  <c r="Q107" i="39"/>
  <c r="O107" i="39"/>
  <c r="M107" i="39"/>
  <c r="I107" i="39"/>
  <c r="G107" i="39"/>
  <c r="E107" i="39"/>
  <c r="C107" i="39"/>
  <c r="D107" i="39" s="1"/>
  <c r="B103" i="39"/>
  <c r="Q102" i="39"/>
  <c r="O102" i="39"/>
  <c r="M102" i="39"/>
  <c r="I102" i="39"/>
  <c r="G102" i="39"/>
  <c r="E102" i="39"/>
  <c r="C102" i="39"/>
  <c r="D102" i="39" s="1"/>
  <c r="B98" i="39"/>
  <c r="Q97" i="39"/>
  <c r="O97" i="39"/>
  <c r="M97" i="39"/>
  <c r="I97" i="39"/>
  <c r="G97" i="39"/>
  <c r="E97" i="39"/>
  <c r="C97" i="39"/>
  <c r="D97" i="39" s="1"/>
  <c r="Q96" i="39"/>
  <c r="O96" i="39"/>
  <c r="M96" i="39"/>
  <c r="I96" i="39"/>
  <c r="G96" i="39"/>
  <c r="E96" i="39"/>
  <c r="C96" i="39"/>
  <c r="D96" i="39" s="1"/>
  <c r="Q95" i="39"/>
  <c r="O95" i="39"/>
  <c r="M95" i="39"/>
  <c r="I95" i="39"/>
  <c r="G95" i="39"/>
  <c r="E95" i="39"/>
  <c r="C95" i="39"/>
  <c r="D95" i="39" s="1"/>
  <c r="B91" i="39"/>
  <c r="Q90" i="39"/>
  <c r="O90" i="39"/>
  <c r="M90" i="39"/>
  <c r="I90" i="39"/>
  <c r="G90" i="39"/>
  <c r="E90" i="39"/>
  <c r="C90" i="39"/>
  <c r="D90" i="39" s="1"/>
  <c r="Q89" i="39"/>
  <c r="Q11" i="39" s="1"/>
  <c r="O89" i="39"/>
  <c r="O11" i="39" s="1"/>
  <c r="M89" i="39"/>
  <c r="M11" i="39" s="1"/>
  <c r="I89" i="39"/>
  <c r="I11" i="39" s="1"/>
  <c r="G89" i="39"/>
  <c r="G11" i="39" s="1"/>
  <c r="E89" i="39"/>
  <c r="C89" i="39"/>
  <c r="D89" i="39" s="1"/>
  <c r="D11" i="39" s="1"/>
  <c r="Q88" i="39"/>
  <c r="O88" i="39"/>
  <c r="M88" i="39"/>
  <c r="I88" i="39"/>
  <c r="G88" i="39"/>
  <c r="E88" i="39"/>
  <c r="C88" i="39"/>
  <c r="D88" i="39" s="1"/>
  <c r="Q87" i="39"/>
  <c r="O87" i="39"/>
  <c r="M87" i="39"/>
  <c r="I87" i="39"/>
  <c r="G87" i="39"/>
  <c r="E87" i="39"/>
  <c r="C87" i="39"/>
  <c r="D87" i="39" s="1"/>
  <c r="B83" i="39"/>
  <c r="Q82" i="39"/>
  <c r="O82" i="39"/>
  <c r="M82" i="39"/>
  <c r="I82" i="39"/>
  <c r="G82" i="39"/>
  <c r="E82" i="39"/>
  <c r="C82" i="39"/>
  <c r="D82" i="39" s="1"/>
  <c r="Q81" i="39"/>
  <c r="O81" i="39"/>
  <c r="M81" i="39"/>
  <c r="I81" i="39"/>
  <c r="G81" i="39"/>
  <c r="E81" i="39"/>
  <c r="C81" i="39"/>
  <c r="D81" i="39" s="1"/>
  <c r="Q80" i="39"/>
  <c r="O80" i="39"/>
  <c r="M80" i="39"/>
  <c r="I80" i="39"/>
  <c r="G80" i="39"/>
  <c r="E80" i="39"/>
  <c r="C80" i="39"/>
  <c r="D80" i="39" s="1"/>
  <c r="Q79" i="39"/>
  <c r="O79" i="39"/>
  <c r="M79" i="39"/>
  <c r="I79" i="39"/>
  <c r="G79" i="39"/>
  <c r="E79" i="39"/>
  <c r="C79" i="39"/>
  <c r="D79" i="39" s="1"/>
  <c r="B75" i="39"/>
  <c r="Q74" i="39"/>
  <c r="O74" i="39"/>
  <c r="M74" i="39"/>
  <c r="I74" i="39"/>
  <c r="G74" i="39"/>
  <c r="E74" i="39"/>
  <c r="C74" i="39"/>
  <c r="D74" i="39" s="1"/>
  <c r="Q73" i="39"/>
  <c r="O73" i="39"/>
  <c r="M73" i="39"/>
  <c r="I73" i="39"/>
  <c r="G73" i="39"/>
  <c r="E73" i="39"/>
  <c r="C73" i="39"/>
  <c r="D73" i="39" s="1"/>
  <c r="Q72" i="39"/>
  <c r="O72" i="39"/>
  <c r="M72" i="39"/>
  <c r="I72" i="39"/>
  <c r="G72" i="39"/>
  <c r="E72" i="39"/>
  <c r="C72" i="39"/>
  <c r="D72" i="39" s="1"/>
  <c r="Q71" i="39"/>
  <c r="O71" i="39"/>
  <c r="M71" i="39"/>
  <c r="I71" i="39"/>
  <c r="G71" i="39"/>
  <c r="E71" i="39"/>
  <c r="C71" i="39"/>
  <c r="D71" i="39" s="1"/>
  <c r="Q70" i="39"/>
  <c r="O70" i="39"/>
  <c r="M70" i="39"/>
  <c r="I70" i="39"/>
  <c r="G70" i="39"/>
  <c r="E70" i="39"/>
  <c r="C70" i="39"/>
  <c r="B66" i="39"/>
  <c r="Q65" i="39"/>
  <c r="O65" i="39"/>
  <c r="M65" i="39"/>
  <c r="I65" i="39"/>
  <c r="G65" i="39"/>
  <c r="E65" i="39"/>
  <c r="C65" i="39"/>
  <c r="D65" i="39" s="1"/>
  <c r="Q64" i="39"/>
  <c r="O64" i="39"/>
  <c r="M64" i="39"/>
  <c r="I64" i="39"/>
  <c r="G64" i="39"/>
  <c r="E64" i="39"/>
  <c r="C64" i="39"/>
  <c r="D64" i="39" s="1"/>
  <c r="Q63" i="39"/>
  <c r="O63" i="39"/>
  <c r="M63" i="39"/>
  <c r="I63" i="39"/>
  <c r="G63" i="39"/>
  <c r="E63" i="39"/>
  <c r="C63" i="39"/>
  <c r="D63" i="39" s="1"/>
  <c r="Q62" i="39"/>
  <c r="O62" i="39"/>
  <c r="M62" i="39"/>
  <c r="I62" i="39"/>
  <c r="G62" i="39"/>
  <c r="E62" i="39"/>
  <c r="C62" i="39"/>
  <c r="D62" i="39" s="1"/>
  <c r="B58" i="39"/>
  <c r="Q57" i="39"/>
  <c r="O57" i="39"/>
  <c r="M57" i="39"/>
  <c r="I57" i="39"/>
  <c r="G57" i="39"/>
  <c r="E57" i="39"/>
  <c r="C57" i="39"/>
  <c r="D57" i="39" s="1"/>
  <c r="D58" i="39" s="1"/>
  <c r="B53" i="39"/>
  <c r="Q52" i="39"/>
  <c r="O52" i="39"/>
  <c r="M52" i="39"/>
  <c r="I52" i="39"/>
  <c r="G52" i="39"/>
  <c r="E52" i="39"/>
  <c r="C52" i="39"/>
  <c r="D52" i="39" s="1"/>
  <c r="Q51" i="39"/>
  <c r="O51" i="39"/>
  <c r="M51" i="39"/>
  <c r="I51" i="39"/>
  <c r="G51" i="39"/>
  <c r="E51" i="39"/>
  <c r="C51" i="39"/>
  <c r="D51" i="39" s="1"/>
  <c r="Q50" i="39"/>
  <c r="O50" i="39"/>
  <c r="M50" i="39"/>
  <c r="I50" i="39"/>
  <c r="G50" i="39"/>
  <c r="E50" i="39"/>
  <c r="C50" i="39"/>
  <c r="D50" i="39" s="1"/>
  <c r="Q49" i="39"/>
  <c r="O49" i="39"/>
  <c r="M49" i="39"/>
  <c r="I49" i="39"/>
  <c r="G49" i="39"/>
  <c r="E49" i="39"/>
  <c r="C49" i="39"/>
  <c r="D49" i="39" s="1"/>
  <c r="B45" i="39"/>
  <c r="Q44" i="39"/>
  <c r="O44" i="39"/>
  <c r="M44" i="39"/>
  <c r="I44" i="39"/>
  <c r="G44" i="39"/>
  <c r="E44" i="39"/>
  <c r="C44" i="39"/>
  <c r="D44" i="39" s="1"/>
  <c r="Q43" i="39"/>
  <c r="O43" i="39"/>
  <c r="M43" i="39"/>
  <c r="I43" i="39"/>
  <c r="G43" i="39"/>
  <c r="E43" i="39"/>
  <c r="C43" i="39"/>
  <c r="D43" i="39" s="1"/>
  <c r="Q42" i="39"/>
  <c r="O42" i="39"/>
  <c r="M42" i="39"/>
  <c r="I42" i="39"/>
  <c r="G42" i="39"/>
  <c r="E42" i="39"/>
  <c r="C42" i="39"/>
  <c r="D42" i="39" s="1"/>
  <c r="Q41" i="39"/>
  <c r="O41" i="39"/>
  <c r="M41" i="39"/>
  <c r="I41" i="39"/>
  <c r="G41" i="39"/>
  <c r="E41" i="39"/>
  <c r="C41" i="39"/>
  <c r="D41" i="39" s="1"/>
  <c r="Q40" i="39"/>
  <c r="O40" i="39"/>
  <c r="M40" i="39"/>
  <c r="I40" i="39"/>
  <c r="G40" i="39"/>
  <c r="E40" i="39"/>
  <c r="C40" i="39"/>
  <c r="D40" i="39" s="1"/>
  <c r="E56" i="34"/>
  <c r="F56" i="34" s="1"/>
  <c r="G56" i="34"/>
  <c r="H56" i="34" s="1"/>
  <c r="I56" i="34"/>
  <c r="J56" i="34" s="1"/>
  <c r="K56" i="34"/>
  <c r="L56" i="34" s="1"/>
  <c r="M56" i="34"/>
  <c r="N56" i="34" s="1"/>
  <c r="C56" i="34"/>
  <c r="D56" i="34" s="1"/>
  <c r="Q57" i="38"/>
  <c r="O57" i="38"/>
  <c r="M57" i="38"/>
  <c r="I57" i="38"/>
  <c r="G57" i="38"/>
  <c r="E57" i="38"/>
  <c r="D57" i="38"/>
  <c r="M69" i="34"/>
  <c r="N69" i="34" s="1"/>
  <c r="M70" i="34"/>
  <c r="N70" i="34" s="1"/>
  <c r="K69" i="34"/>
  <c r="L69" i="34" s="1"/>
  <c r="K70" i="34"/>
  <c r="I69" i="34"/>
  <c r="I70" i="34"/>
  <c r="J70" i="34" s="1"/>
  <c r="G69" i="34"/>
  <c r="H69" i="34" s="1"/>
  <c r="G70" i="34"/>
  <c r="H70" i="34" s="1"/>
  <c r="E69" i="34"/>
  <c r="F69" i="34" s="1"/>
  <c r="E70" i="34"/>
  <c r="F70" i="34" s="1"/>
  <c r="C69" i="34"/>
  <c r="D69" i="34" s="1"/>
  <c r="C70" i="34"/>
  <c r="Q71" i="38"/>
  <c r="Q72" i="38"/>
  <c r="O71" i="38"/>
  <c r="O72" i="38"/>
  <c r="M71" i="38"/>
  <c r="M72" i="38"/>
  <c r="I71" i="38"/>
  <c r="I72" i="38"/>
  <c r="G71" i="38"/>
  <c r="G72" i="38"/>
  <c r="E71" i="38"/>
  <c r="E72" i="38"/>
  <c r="D71" i="38"/>
  <c r="D72" i="38"/>
  <c r="S12" i="41" l="1"/>
  <c r="J10" i="40"/>
  <c r="I6" i="39"/>
  <c r="Q6" i="39"/>
  <c r="J8" i="40"/>
  <c r="M6" i="39"/>
  <c r="O6" i="39"/>
  <c r="D6" i="39"/>
  <c r="G6" i="39"/>
  <c r="H43" i="39"/>
  <c r="T21" i="41"/>
  <c r="F15" i="41"/>
  <c r="F17" i="41" s="1"/>
  <c r="R52" i="40"/>
  <c r="R53" i="40" s="1"/>
  <c r="P52" i="40"/>
  <c r="P53" i="40" s="1"/>
  <c r="N52" i="40"/>
  <c r="N53" i="40" s="1"/>
  <c r="J52" i="40"/>
  <c r="J53" i="40" s="1"/>
  <c r="H52" i="40"/>
  <c r="F52" i="40"/>
  <c r="R12" i="41"/>
  <c r="R32" i="40"/>
  <c r="E11" i="41"/>
  <c r="N6" i="40"/>
  <c r="F26" i="41"/>
  <c r="K12" i="41"/>
  <c r="H10" i="40"/>
  <c r="R109" i="39"/>
  <c r="R152" i="39"/>
  <c r="F22" i="41"/>
  <c r="S71" i="38"/>
  <c r="N72" i="40"/>
  <c r="R188" i="39"/>
  <c r="P9" i="40"/>
  <c r="R114" i="39"/>
  <c r="K72" i="38"/>
  <c r="L72" i="38" s="1"/>
  <c r="Q70" i="34"/>
  <c r="N96" i="39"/>
  <c r="R129" i="39"/>
  <c r="P84" i="41"/>
  <c r="C36" i="41"/>
  <c r="Q69" i="34"/>
  <c r="K71" i="38"/>
  <c r="L71" i="38" s="1"/>
  <c r="K25" i="41"/>
  <c r="L25" i="41" s="1"/>
  <c r="K90" i="41"/>
  <c r="N32" i="40"/>
  <c r="O69" i="34"/>
  <c r="P69" i="34" s="1"/>
  <c r="R174" i="39"/>
  <c r="R178" i="39"/>
  <c r="S72" i="38"/>
  <c r="T72" i="38" s="1"/>
  <c r="R131" i="39"/>
  <c r="R150" i="39"/>
  <c r="R72" i="40"/>
  <c r="R73" i="40" s="1"/>
  <c r="H72" i="40"/>
  <c r="F17" i="40"/>
  <c r="T17" i="40"/>
  <c r="J17" i="40"/>
  <c r="R107" i="39"/>
  <c r="R116" i="39"/>
  <c r="R121" i="39"/>
  <c r="R139" i="39"/>
  <c r="R158" i="39"/>
  <c r="N9" i="40"/>
  <c r="P10" i="40"/>
  <c r="R172" i="39"/>
  <c r="R176" i="39"/>
  <c r="R186" i="39"/>
  <c r="P6" i="40"/>
  <c r="J6" i="40"/>
  <c r="T8" i="40"/>
  <c r="S17" i="41"/>
  <c r="J16" i="42"/>
  <c r="K70" i="39"/>
  <c r="J24" i="40"/>
  <c r="J26" i="40" s="1"/>
  <c r="F15" i="40"/>
  <c r="F16" i="40"/>
  <c r="L13" i="41"/>
  <c r="E20" i="41"/>
  <c r="H23" i="41"/>
  <c r="N24" i="40"/>
  <c r="N26" i="40" s="1"/>
  <c r="P24" i="40"/>
  <c r="P26" i="40" s="1"/>
  <c r="P13" i="40"/>
  <c r="R170" i="39"/>
  <c r="K88" i="39"/>
  <c r="L88" i="39" s="1"/>
  <c r="F12" i="40"/>
  <c r="K81" i="39"/>
  <c r="L81" i="39" s="1"/>
  <c r="K49" i="39"/>
  <c r="L49" i="39" s="1"/>
  <c r="K51" i="39"/>
  <c r="L51" i="39" s="1"/>
  <c r="F9" i="40"/>
  <c r="S13" i="42"/>
  <c r="J10" i="42"/>
  <c r="S7" i="42"/>
  <c r="K90" i="39"/>
  <c r="L90" i="39" s="1"/>
  <c r="K95" i="39"/>
  <c r="L95" i="39" s="1"/>
  <c r="K97" i="39"/>
  <c r="L97" i="39" s="1"/>
  <c r="K109" i="39"/>
  <c r="L109" i="39" s="1"/>
  <c r="K116" i="39"/>
  <c r="L116" i="39" s="1"/>
  <c r="K128" i="39"/>
  <c r="K130" i="39"/>
  <c r="L130" i="39" s="1"/>
  <c r="N41" i="40"/>
  <c r="N48" i="40" s="1"/>
  <c r="P41" i="40"/>
  <c r="P48" i="40" s="1"/>
  <c r="F41" i="40"/>
  <c r="F48" i="40" s="1"/>
  <c r="J36" i="40"/>
  <c r="J37" i="40" s="1"/>
  <c r="J32" i="40"/>
  <c r="F32" i="40"/>
  <c r="H41" i="40"/>
  <c r="H48" i="40" s="1"/>
  <c r="R41" i="40"/>
  <c r="J41" i="40"/>
  <c r="J48" i="40" s="1"/>
  <c r="K132" i="39"/>
  <c r="L132" i="39" s="1"/>
  <c r="I21" i="39"/>
  <c r="D22" i="39"/>
  <c r="G22" i="39"/>
  <c r="M22" i="39"/>
  <c r="J12" i="40"/>
  <c r="K201" i="39"/>
  <c r="L201" i="39" s="1"/>
  <c r="B36" i="39"/>
  <c r="C19" i="40"/>
  <c r="K24" i="41"/>
  <c r="L24" i="41" s="1"/>
  <c r="K42" i="39"/>
  <c r="L42" i="39" s="1"/>
  <c r="K44" i="39"/>
  <c r="L44" i="39" s="1"/>
  <c r="H24" i="40"/>
  <c r="H26" i="40" s="1"/>
  <c r="R24" i="40"/>
  <c r="R26" i="40" s="1"/>
  <c r="F24" i="40"/>
  <c r="F26" i="40" s="1"/>
  <c r="R6" i="40"/>
  <c r="E8" i="41"/>
  <c r="K65" i="39"/>
  <c r="L65" i="39" s="1"/>
  <c r="K180" i="39"/>
  <c r="L180" i="39" s="1"/>
  <c r="K185" i="39"/>
  <c r="L185" i="39" s="1"/>
  <c r="S36" i="41"/>
  <c r="L90" i="41"/>
  <c r="N17" i="40"/>
  <c r="O70" i="34"/>
  <c r="P70" i="34" s="1"/>
  <c r="H8" i="40"/>
  <c r="P12" i="40"/>
  <c r="H12" i="40"/>
  <c r="P17" i="40"/>
  <c r="R17" i="40"/>
  <c r="R18" i="40"/>
  <c r="P18" i="40"/>
  <c r="J18" i="40"/>
  <c r="S30" i="41"/>
  <c r="T30" i="41" s="1"/>
  <c r="D70" i="34"/>
  <c r="L70" i="34"/>
  <c r="K52" i="39"/>
  <c r="L52" i="39" s="1"/>
  <c r="K64" i="39"/>
  <c r="L64" i="39" s="1"/>
  <c r="K96" i="39"/>
  <c r="L96" i="39" s="1"/>
  <c r="K108" i="39"/>
  <c r="L108" i="39" s="1"/>
  <c r="K152" i="39"/>
  <c r="L152" i="39" s="1"/>
  <c r="K207" i="39"/>
  <c r="L207" i="39" s="1"/>
  <c r="J9" i="40"/>
  <c r="R9" i="40"/>
  <c r="J16" i="40"/>
  <c r="H16" i="40"/>
  <c r="N16" i="40"/>
  <c r="R10" i="40"/>
  <c r="S10" i="42"/>
  <c r="S9" i="42"/>
  <c r="O21" i="39"/>
  <c r="S14" i="41"/>
  <c r="P32" i="40"/>
  <c r="F12" i="41"/>
  <c r="J12" i="41"/>
  <c r="H12" i="41"/>
  <c r="N12" i="41"/>
  <c r="P12" i="41"/>
  <c r="F84" i="41"/>
  <c r="N58" i="41"/>
  <c r="F18" i="41"/>
  <c r="S11" i="41"/>
  <c r="C11" i="41"/>
  <c r="E33" i="41"/>
  <c r="E36" i="41"/>
  <c r="R30" i="41"/>
  <c r="R51" i="41"/>
  <c r="L18" i="41"/>
  <c r="S29" i="41"/>
  <c r="T29" i="41" s="1"/>
  <c r="T15" i="41"/>
  <c r="L19" i="41"/>
  <c r="J69" i="34"/>
  <c r="K14" i="41"/>
  <c r="J147" i="41"/>
  <c r="K200" i="39"/>
  <c r="K202" i="39" s="1"/>
  <c r="K194" i="39"/>
  <c r="K189" i="39"/>
  <c r="L189" i="39" s="1"/>
  <c r="K187" i="39"/>
  <c r="L187" i="39" s="1"/>
  <c r="K179" i="39"/>
  <c r="L179" i="39" s="1"/>
  <c r="K164" i="39"/>
  <c r="K159" i="39"/>
  <c r="L159" i="39" s="1"/>
  <c r="K158" i="39"/>
  <c r="L158" i="39" s="1"/>
  <c r="K157" i="39"/>
  <c r="K151" i="39"/>
  <c r="L151" i="39" s="1"/>
  <c r="K150" i="39"/>
  <c r="L150" i="39" s="1"/>
  <c r="K123" i="39"/>
  <c r="L123" i="39" s="1"/>
  <c r="K122" i="39"/>
  <c r="L122" i="39" s="1"/>
  <c r="K115" i="39"/>
  <c r="L115" i="39" s="1"/>
  <c r="K107" i="39"/>
  <c r="K102" i="39"/>
  <c r="L102" i="39" s="1"/>
  <c r="L103" i="39" s="1"/>
  <c r="L72" i="41"/>
  <c r="K82" i="39"/>
  <c r="L82" i="39" s="1"/>
  <c r="K80" i="39"/>
  <c r="L80" i="39" s="1"/>
  <c r="K79" i="39"/>
  <c r="L79" i="39" s="1"/>
  <c r="K74" i="39"/>
  <c r="L74" i="39" s="1"/>
  <c r="K73" i="39"/>
  <c r="L73" i="39" s="1"/>
  <c r="K72" i="39"/>
  <c r="L72" i="39" s="1"/>
  <c r="K71" i="39"/>
  <c r="L71" i="39" s="1"/>
  <c r="K57" i="38"/>
  <c r="L57" i="38" s="1"/>
  <c r="K63" i="39"/>
  <c r="L63" i="39" s="1"/>
  <c r="K62" i="39"/>
  <c r="L62" i="39" s="1"/>
  <c r="K57" i="39"/>
  <c r="K58" i="39" s="1"/>
  <c r="K43" i="39"/>
  <c r="L43" i="39" s="1"/>
  <c r="H6" i="40"/>
  <c r="K72" i="41"/>
  <c r="D19" i="40"/>
  <c r="P8" i="40"/>
  <c r="R8" i="40"/>
  <c r="L24" i="40"/>
  <c r="L26" i="40" s="1"/>
  <c r="T24" i="40"/>
  <c r="T26" i="40" s="1"/>
  <c r="S26" i="40"/>
  <c r="T12" i="40"/>
  <c r="L12" i="40"/>
  <c r="K11" i="40"/>
  <c r="L11" i="40" s="1"/>
  <c r="T16" i="40"/>
  <c r="K10" i="40"/>
  <c r="L10" i="40" s="1"/>
  <c r="K6" i="40"/>
  <c r="L6" i="40" s="1"/>
  <c r="K8" i="40"/>
  <c r="L8" i="40" s="1"/>
  <c r="T9" i="40"/>
  <c r="L9" i="40"/>
  <c r="K41" i="39"/>
  <c r="L41" i="39" s="1"/>
  <c r="K58" i="41"/>
  <c r="L12" i="41"/>
  <c r="L55" i="41"/>
  <c r="L58" i="41" s="1"/>
  <c r="K33" i="41"/>
  <c r="K78" i="41"/>
  <c r="L76" i="41"/>
  <c r="L78" i="41" s="1"/>
  <c r="K45" i="41"/>
  <c r="L43" i="41"/>
  <c r="L45" i="41" s="1"/>
  <c r="K36" i="41"/>
  <c r="K20" i="41"/>
  <c r="K8" i="41"/>
  <c r="J141" i="41"/>
  <c r="H84" i="41"/>
  <c r="H58" i="41"/>
  <c r="K28" i="41"/>
  <c r="L28" i="41" s="1"/>
  <c r="R14" i="41"/>
  <c r="N14" i="41"/>
  <c r="K21" i="41"/>
  <c r="K13" i="41"/>
  <c r="L35" i="41"/>
  <c r="K27" i="41"/>
  <c r="L27" i="41" s="1"/>
  <c r="L32" i="41"/>
  <c r="K30" i="41"/>
  <c r="L30" i="41" s="1"/>
  <c r="K29" i="41"/>
  <c r="L29" i="41" s="1"/>
  <c r="K26" i="41"/>
  <c r="L26" i="41" s="1"/>
  <c r="K23" i="41"/>
  <c r="L23" i="41" s="1"/>
  <c r="K22" i="41"/>
  <c r="L22" i="41" s="1"/>
  <c r="L10" i="41"/>
  <c r="K147" i="41"/>
  <c r="L145" i="41"/>
  <c r="L147" i="41" s="1"/>
  <c r="K120" i="41"/>
  <c r="L119" i="41"/>
  <c r="L120" i="41" s="1"/>
  <c r="E17" i="41"/>
  <c r="K15" i="41"/>
  <c r="L15" i="41" s="1"/>
  <c r="K11" i="41"/>
  <c r="K141" i="41"/>
  <c r="L139" i="41"/>
  <c r="L141" i="41" s="1"/>
  <c r="K135" i="41"/>
  <c r="L134" i="41"/>
  <c r="L135" i="41" s="1"/>
  <c r="K130" i="41"/>
  <c r="L129" i="41"/>
  <c r="L130" i="41" s="1"/>
  <c r="K125" i="41"/>
  <c r="L124" i="41"/>
  <c r="L125" i="41" s="1"/>
  <c r="K115" i="41"/>
  <c r="L114" i="41"/>
  <c r="L115" i="41" s="1"/>
  <c r="K110" i="41"/>
  <c r="L109" i="41"/>
  <c r="L110" i="41" s="1"/>
  <c r="K105" i="41"/>
  <c r="L104" i="41"/>
  <c r="L105" i="41" s="1"/>
  <c r="K100" i="41"/>
  <c r="L99" i="41"/>
  <c r="L100" i="41" s="1"/>
  <c r="K95" i="41"/>
  <c r="L94" i="41"/>
  <c r="L95" i="41" s="1"/>
  <c r="K84" i="41"/>
  <c r="L82" i="41"/>
  <c r="L84" i="41" s="1"/>
  <c r="K51" i="41"/>
  <c r="L49" i="41"/>
  <c r="L51" i="41" s="1"/>
  <c r="L21" i="41"/>
  <c r="L14" i="41"/>
  <c r="L65" i="41"/>
  <c r="K65" i="41"/>
  <c r="L7" i="41"/>
  <c r="F6" i="40"/>
  <c r="F14" i="40"/>
  <c r="K14" i="40"/>
  <c r="L14" i="40" s="1"/>
  <c r="L16" i="40"/>
  <c r="K13" i="40"/>
  <c r="L13" i="40" s="1"/>
  <c r="K88" i="40"/>
  <c r="L87" i="40"/>
  <c r="L88" i="40" s="1"/>
  <c r="K83" i="40"/>
  <c r="L82" i="40"/>
  <c r="L83" i="40" s="1"/>
  <c r="K78" i="40"/>
  <c r="L77" i="40"/>
  <c r="L78" i="40" s="1"/>
  <c r="K73" i="40"/>
  <c r="L72" i="40"/>
  <c r="L73" i="40" s="1"/>
  <c r="K68" i="40"/>
  <c r="L67" i="40"/>
  <c r="L68" i="40" s="1"/>
  <c r="K63" i="40"/>
  <c r="L62" i="40"/>
  <c r="L63" i="40" s="1"/>
  <c r="K58" i="40"/>
  <c r="L57" i="40"/>
  <c r="L58" i="40" s="1"/>
  <c r="K53" i="40"/>
  <c r="L52" i="40"/>
  <c r="L53" i="40" s="1"/>
  <c r="K48" i="40"/>
  <c r="L41" i="40"/>
  <c r="L48" i="40" s="1"/>
  <c r="K37" i="40"/>
  <c r="L36" i="40"/>
  <c r="L37" i="40" s="1"/>
  <c r="K32" i="40"/>
  <c r="L30" i="40"/>
  <c r="L32" i="40" s="1"/>
  <c r="K17" i="40"/>
  <c r="L17" i="40" s="1"/>
  <c r="K18" i="40"/>
  <c r="L18" i="40" s="1"/>
  <c r="H81" i="39"/>
  <c r="H80" i="39"/>
  <c r="E11" i="39"/>
  <c r="K11" i="39" s="1"/>
  <c r="L11" i="39" s="1"/>
  <c r="K89" i="39"/>
  <c r="L89" i="39" s="1"/>
  <c r="E13" i="39"/>
  <c r="K13" i="39" s="1"/>
  <c r="K133" i="39"/>
  <c r="L133" i="39" s="1"/>
  <c r="E14" i="39"/>
  <c r="K14" i="39" s="1"/>
  <c r="K138" i="39"/>
  <c r="E16" i="39"/>
  <c r="K16" i="39" s="1"/>
  <c r="L16" i="39" s="1"/>
  <c r="K140" i="39"/>
  <c r="L140" i="39" s="1"/>
  <c r="E17" i="39"/>
  <c r="K17" i="39" s="1"/>
  <c r="K145" i="39"/>
  <c r="K165" i="39"/>
  <c r="E26" i="39"/>
  <c r="K169" i="39"/>
  <c r="E28" i="39"/>
  <c r="K28" i="39" s="1"/>
  <c r="L28" i="39" s="1"/>
  <c r="K171" i="39"/>
  <c r="L171" i="39" s="1"/>
  <c r="E30" i="39"/>
  <c r="K30" i="39" s="1"/>
  <c r="L30" i="39" s="1"/>
  <c r="K173" i="39"/>
  <c r="L173" i="39" s="1"/>
  <c r="E32" i="39"/>
  <c r="K32" i="39" s="1"/>
  <c r="L32" i="39" s="1"/>
  <c r="K175" i="39"/>
  <c r="L175" i="39" s="1"/>
  <c r="E34" i="39"/>
  <c r="K34" i="39" s="1"/>
  <c r="L34" i="39" s="1"/>
  <c r="K177" i="39"/>
  <c r="L177" i="39" s="1"/>
  <c r="K50" i="39"/>
  <c r="L50" i="39" s="1"/>
  <c r="K87" i="39"/>
  <c r="K129" i="39"/>
  <c r="L129" i="39" s="1"/>
  <c r="K131" i="39"/>
  <c r="L131" i="39" s="1"/>
  <c r="K186" i="39"/>
  <c r="L186" i="39" s="1"/>
  <c r="K188" i="39"/>
  <c r="L188" i="39" s="1"/>
  <c r="K195" i="39"/>
  <c r="L195" i="39" s="1"/>
  <c r="E6" i="39"/>
  <c r="K6" i="39" s="1"/>
  <c r="L6" i="39" s="1"/>
  <c r="K40" i="39"/>
  <c r="L128" i="39"/>
  <c r="E15" i="39"/>
  <c r="K15" i="39" s="1"/>
  <c r="K139" i="39"/>
  <c r="L139" i="39" s="1"/>
  <c r="E27" i="39"/>
  <c r="K27" i="39" s="1"/>
  <c r="K170" i="39"/>
  <c r="L170" i="39" s="1"/>
  <c r="E29" i="39"/>
  <c r="K29" i="39" s="1"/>
  <c r="K172" i="39"/>
  <c r="L172" i="39" s="1"/>
  <c r="E31" i="39"/>
  <c r="K31" i="39" s="1"/>
  <c r="K174" i="39"/>
  <c r="L174" i="39" s="1"/>
  <c r="E33" i="39"/>
  <c r="K33" i="39" s="1"/>
  <c r="K176" i="39"/>
  <c r="L176" i="39" s="1"/>
  <c r="E35" i="39"/>
  <c r="K35" i="39" s="1"/>
  <c r="K178" i="39"/>
  <c r="L178" i="39" s="1"/>
  <c r="K114" i="39"/>
  <c r="K121" i="39"/>
  <c r="K206" i="39"/>
  <c r="S17" i="42"/>
  <c r="J9" i="42"/>
  <c r="J13" i="42"/>
  <c r="J7" i="42"/>
  <c r="R235" i="43"/>
  <c r="R35" i="43" s="1"/>
  <c r="Q35" i="43"/>
  <c r="S25" i="41"/>
  <c r="T25" i="41" s="1"/>
  <c r="S10" i="40"/>
  <c r="T10" i="40" s="1"/>
  <c r="J30" i="41"/>
  <c r="F30" i="41"/>
  <c r="H18" i="40"/>
  <c r="H15" i="41"/>
  <c r="H17" i="41" s="1"/>
  <c r="R15" i="41"/>
  <c r="R17" i="41" s="1"/>
  <c r="J15" i="41"/>
  <c r="J17" i="41" s="1"/>
  <c r="E21" i="39"/>
  <c r="I19" i="40"/>
  <c r="S21" i="41"/>
  <c r="O19" i="40"/>
  <c r="Q22" i="39"/>
  <c r="Q36" i="39"/>
  <c r="J58" i="41"/>
  <c r="C20" i="41"/>
  <c r="F19" i="41"/>
  <c r="H14" i="41"/>
  <c r="N30" i="41"/>
  <c r="N15" i="41"/>
  <c r="N17" i="41" s="1"/>
  <c r="P15" i="41"/>
  <c r="D17" i="41"/>
  <c r="P30" i="41"/>
  <c r="H30" i="41"/>
  <c r="C17" i="41"/>
  <c r="N84" i="41"/>
  <c r="N65" i="41"/>
  <c r="S13" i="41"/>
  <c r="R58" i="41"/>
  <c r="D9" i="41"/>
  <c r="D11" i="41" s="1"/>
  <c r="S20" i="41"/>
  <c r="J29" i="41"/>
  <c r="P24" i="41"/>
  <c r="T35" i="41"/>
  <c r="P14" i="41"/>
  <c r="J14" i="41"/>
  <c r="S23" i="41"/>
  <c r="T23" i="41" s="1"/>
  <c r="D34" i="41"/>
  <c r="N34" i="41" s="1"/>
  <c r="S33" i="41"/>
  <c r="D31" i="41"/>
  <c r="D33" i="41" s="1"/>
  <c r="C33" i="41"/>
  <c r="D20" i="41"/>
  <c r="D6" i="41"/>
  <c r="N6" i="41" s="1"/>
  <c r="N8" i="41" s="1"/>
  <c r="C8" i="41"/>
  <c r="F35" i="41"/>
  <c r="P35" i="41"/>
  <c r="T28" i="41"/>
  <c r="N21" i="41"/>
  <c r="J21" i="41"/>
  <c r="H10" i="41"/>
  <c r="J7" i="41"/>
  <c r="N10" i="41"/>
  <c r="J10" i="41"/>
  <c r="H7" i="41"/>
  <c r="F10" i="41"/>
  <c r="T7" i="41"/>
  <c r="T26" i="41"/>
  <c r="S22" i="41"/>
  <c r="T22" i="41" s="1"/>
  <c r="S27" i="41"/>
  <c r="T27" i="41" s="1"/>
  <c r="T19" i="41"/>
  <c r="R10" i="41"/>
  <c r="P7" i="41"/>
  <c r="T10" i="41"/>
  <c r="F7" i="41"/>
  <c r="R7" i="41"/>
  <c r="P141" i="41"/>
  <c r="P58" i="41"/>
  <c r="F25" i="41"/>
  <c r="S24" i="41"/>
  <c r="T24" i="41" s="1"/>
  <c r="H21" i="41"/>
  <c r="P21" i="41"/>
  <c r="T62" i="41"/>
  <c r="T65" i="41" s="1"/>
  <c r="T13" i="41"/>
  <c r="T55" i="41"/>
  <c r="T58" i="41" s="1"/>
  <c r="T12" i="41"/>
  <c r="R13" i="41"/>
  <c r="P13" i="41"/>
  <c r="F13" i="41"/>
  <c r="N13" i="41"/>
  <c r="J13" i="41"/>
  <c r="H13" i="41"/>
  <c r="R35" i="41"/>
  <c r="R29" i="41"/>
  <c r="R25" i="41"/>
  <c r="R21" i="41"/>
  <c r="P32" i="41"/>
  <c r="P27" i="41"/>
  <c r="P23" i="41"/>
  <c r="P18" i="41"/>
  <c r="P20" i="41" s="1"/>
  <c r="N28" i="41"/>
  <c r="N24" i="41"/>
  <c r="N19" i="41"/>
  <c r="J28" i="41"/>
  <c r="J24" i="41"/>
  <c r="J19" i="41"/>
  <c r="H28" i="41"/>
  <c r="H24" i="41"/>
  <c r="H19" i="41"/>
  <c r="R28" i="41"/>
  <c r="R24" i="41"/>
  <c r="R19" i="41"/>
  <c r="N35" i="41"/>
  <c r="N29" i="41"/>
  <c r="N25" i="41"/>
  <c r="J32" i="41"/>
  <c r="J27" i="41"/>
  <c r="J23" i="41"/>
  <c r="J18" i="41"/>
  <c r="H35" i="41"/>
  <c r="H29" i="41"/>
  <c r="H25" i="41"/>
  <c r="T69" i="41"/>
  <c r="T72" i="41" s="1"/>
  <c r="T14" i="41"/>
  <c r="R32" i="41"/>
  <c r="R27" i="41"/>
  <c r="R23" i="41"/>
  <c r="R18" i="41"/>
  <c r="P29" i="41"/>
  <c r="P25" i="41"/>
  <c r="N26" i="41"/>
  <c r="N22" i="41"/>
  <c r="J26" i="41"/>
  <c r="J22" i="41"/>
  <c r="H26" i="41"/>
  <c r="H22" i="41"/>
  <c r="R26" i="41"/>
  <c r="R22" i="41"/>
  <c r="P26" i="41"/>
  <c r="P22" i="41"/>
  <c r="N32" i="41"/>
  <c r="N27" i="41"/>
  <c r="N23" i="41"/>
  <c r="N18" i="41"/>
  <c r="J25" i="41"/>
  <c r="H27" i="41"/>
  <c r="H18" i="41"/>
  <c r="T32" i="41"/>
  <c r="F32" i="41"/>
  <c r="F23" i="41"/>
  <c r="F28" i="41"/>
  <c r="F24" i="41"/>
  <c r="F29" i="41"/>
  <c r="P147" i="41"/>
  <c r="F141" i="41"/>
  <c r="F147" i="41"/>
  <c r="R65" i="41"/>
  <c r="H65" i="41"/>
  <c r="F58" i="41"/>
  <c r="J84" i="41"/>
  <c r="T18" i="41"/>
  <c r="G37" i="41"/>
  <c r="O37" i="41"/>
  <c r="Q37" i="41"/>
  <c r="M37" i="41"/>
  <c r="S6" i="41"/>
  <c r="S8" i="41" s="1"/>
  <c r="I37" i="41"/>
  <c r="R147" i="41"/>
  <c r="S135" i="41"/>
  <c r="T135" i="41"/>
  <c r="S120" i="41"/>
  <c r="T120" i="41"/>
  <c r="S105" i="41"/>
  <c r="T105" i="41"/>
  <c r="S84" i="41"/>
  <c r="T84" i="41"/>
  <c r="S72" i="41"/>
  <c r="P125" i="41"/>
  <c r="J125" i="41"/>
  <c r="F125" i="41"/>
  <c r="P135" i="41"/>
  <c r="J135" i="41"/>
  <c r="P130" i="41"/>
  <c r="J130" i="41"/>
  <c r="F130" i="41"/>
  <c r="N120" i="41"/>
  <c r="H120" i="41"/>
  <c r="N110" i="41"/>
  <c r="H110" i="41"/>
  <c r="R115" i="41"/>
  <c r="N115" i="41"/>
  <c r="H115" i="41"/>
  <c r="N105" i="41"/>
  <c r="H105" i="41"/>
  <c r="N100" i="41"/>
  <c r="H100" i="41"/>
  <c r="P95" i="41"/>
  <c r="J95" i="41"/>
  <c r="F95" i="41"/>
  <c r="N78" i="41"/>
  <c r="H78" i="41"/>
  <c r="S130" i="41"/>
  <c r="J90" i="41"/>
  <c r="P72" i="41"/>
  <c r="F72" i="41"/>
  <c r="T95" i="41"/>
  <c r="N90" i="41"/>
  <c r="R72" i="41"/>
  <c r="H72" i="41"/>
  <c r="N51" i="41"/>
  <c r="H51" i="41"/>
  <c r="P45" i="41"/>
  <c r="J45" i="41"/>
  <c r="F45" i="41"/>
  <c r="S100" i="41"/>
  <c r="S51" i="41"/>
  <c r="S45" i="41"/>
  <c r="S147" i="41"/>
  <c r="T147" i="41"/>
  <c r="S141" i="41"/>
  <c r="T141" i="41"/>
  <c r="T125" i="41"/>
  <c r="S125" i="41"/>
  <c r="S115" i="41"/>
  <c r="T115" i="41"/>
  <c r="S78" i="41"/>
  <c r="T78" i="41"/>
  <c r="T110" i="41"/>
  <c r="S110" i="41"/>
  <c r="T88" i="41"/>
  <c r="T90" i="41" s="1"/>
  <c r="S90" i="41"/>
  <c r="S65" i="41"/>
  <c r="S58" i="41"/>
  <c r="N147" i="41"/>
  <c r="H147" i="41"/>
  <c r="N141" i="41"/>
  <c r="H141" i="41"/>
  <c r="N125" i="41"/>
  <c r="H125" i="41"/>
  <c r="R135" i="41"/>
  <c r="N135" i="41"/>
  <c r="H135" i="41"/>
  <c r="R130" i="41"/>
  <c r="N130" i="41"/>
  <c r="H130" i="41"/>
  <c r="P120" i="41"/>
  <c r="J120" i="41"/>
  <c r="F120" i="41"/>
  <c r="F135" i="41"/>
  <c r="P110" i="41"/>
  <c r="J110" i="41"/>
  <c r="F110" i="41"/>
  <c r="P115" i="41"/>
  <c r="J115" i="41"/>
  <c r="P105" i="41"/>
  <c r="J105" i="41"/>
  <c r="F105" i="41"/>
  <c r="P100" i="41"/>
  <c r="J100" i="41"/>
  <c r="F100" i="41"/>
  <c r="N95" i="41"/>
  <c r="H95" i="41"/>
  <c r="P78" i="41"/>
  <c r="J78" i="41"/>
  <c r="F78" i="41"/>
  <c r="T130" i="41"/>
  <c r="P90" i="41"/>
  <c r="F90" i="41"/>
  <c r="J72" i="41"/>
  <c r="P65" i="41"/>
  <c r="J65" i="41"/>
  <c r="F65" i="41"/>
  <c r="S95" i="41"/>
  <c r="F115" i="41"/>
  <c r="R90" i="41"/>
  <c r="H90" i="41"/>
  <c r="N72" i="41"/>
  <c r="P51" i="41"/>
  <c r="J51" i="41"/>
  <c r="F51" i="41"/>
  <c r="R45" i="41"/>
  <c r="N45" i="41"/>
  <c r="H45" i="41"/>
  <c r="T100" i="41"/>
  <c r="T51" i="41"/>
  <c r="T45" i="41"/>
  <c r="S14" i="40"/>
  <c r="T14" i="40" s="1"/>
  <c r="F18" i="40"/>
  <c r="F8" i="40"/>
  <c r="R16" i="40"/>
  <c r="R12" i="40"/>
  <c r="G19" i="40"/>
  <c r="S6" i="40"/>
  <c r="T6" i="40" s="1"/>
  <c r="N18" i="40"/>
  <c r="S18" i="40"/>
  <c r="T18" i="40" s="1"/>
  <c r="S11" i="40"/>
  <c r="T11" i="40" s="1"/>
  <c r="F10" i="40"/>
  <c r="Q19" i="40"/>
  <c r="N12" i="40"/>
  <c r="N10" i="40"/>
  <c r="E19" i="40"/>
  <c r="M19" i="40"/>
  <c r="P36" i="40"/>
  <c r="P37" i="40" s="1"/>
  <c r="H32" i="40"/>
  <c r="T36" i="40"/>
  <c r="T37" i="40" s="1"/>
  <c r="N67" i="40"/>
  <c r="N68" i="40" s="1"/>
  <c r="T32" i="40"/>
  <c r="S32" i="40"/>
  <c r="N87" i="40"/>
  <c r="N88" i="40" s="1"/>
  <c r="R67" i="40"/>
  <c r="R68" i="40" s="1"/>
  <c r="H67" i="40"/>
  <c r="H68" i="40" s="1"/>
  <c r="R36" i="40"/>
  <c r="R37" i="40" s="1"/>
  <c r="N36" i="40"/>
  <c r="N37" i="40" s="1"/>
  <c r="H36" i="40"/>
  <c r="H37" i="40" s="1"/>
  <c r="D37" i="40"/>
  <c r="N62" i="40"/>
  <c r="N63" i="40" s="1"/>
  <c r="R87" i="40"/>
  <c r="R88" i="40" s="1"/>
  <c r="H87" i="40"/>
  <c r="H88" i="40" s="1"/>
  <c r="R62" i="40"/>
  <c r="R63" i="40" s="1"/>
  <c r="H62" i="40"/>
  <c r="H63" i="40" s="1"/>
  <c r="F58" i="40"/>
  <c r="P58" i="40"/>
  <c r="R48" i="40"/>
  <c r="P62" i="40"/>
  <c r="P63" i="40" s="1"/>
  <c r="J62" i="40"/>
  <c r="J63" i="40" s="1"/>
  <c r="F62" i="40"/>
  <c r="F63" i="40" s="1"/>
  <c r="J58" i="40"/>
  <c r="S83" i="40"/>
  <c r="T82" i="40"/>
  <c r="T83" i="40" s="1"/>
  <c r="T77" i="40"/>
  <c r="T78" i="40" s="1"/>
  <c r="S78" i="40"/>
  <c r="T57" i="40"/>
  <c r="T58" i="40" s="1"/>
  <c r="S58" i="40"/>
  <c r="T41" i="40"/>
  <c r="T48" i="40" s="1"/>
  <c r="S48" i="40"/>
  <c r="P87" i="40"/>
  <c r="P88" i="40" s="1"/>
  <c r="J87" i="40"/>
  <c r="J88" i="40" s="1"/>
  <c r="F87" i="40"/>
  <c r="F88" i="40" s="1"/>
  <c r="J78" i="40"/>
  <c r="P67" i="40"/>
  <c r="P68" i="40" s="1"/>
  <c r="J67" i="40"/>
  <c r="J68" i="40" s="1"/>
  <c r="F67" i="40"/>
  <c r="F68" i="40" s="1"/>
  <c r="N73" i="40"/>
  <c r="H73" i="40"/>
  <c r="P83" i="40"/>
  <c r="J83" i="40"/>
  <c r="F83" i="40"/>
  <c r="N78" i="40"/>
  <c r="H53" i="40"/>
  <c r="N58" i="40"/>
  <c r="T62" i="40"/>
  <c r="T63" i="40" s="1"/>
  <c r="S88" i="40"/>
  <c r="T87" i="40"/>
  <c r="T88" i="40" s="1"/>
  <c r="S53" i="40"/>
  <c r="T52" i="40"/>
  <c r="T53" i="40" s="1"/>
  <c r="S73" i="40"/>
  <c r="T72" i="40"/>
  <c r="T73" i="40" s="1"/>
  <c r="S68" i="40"/>
  <c r="T67" i="40"/>
  <c r="T68" i="40" s="1"/>
  <c r="P78" i="40"/>
  <c r="F78" i="40"/>
  <c r="R83" i="40"/>
  <c r="N83" i="40"/>
  <c r="H83" i="40"/>
  <c r="R78" i="40"/>
  <c r="H78" i="40"/>
  <c r="F53" i="40"/>
  <c r="P72" i="40"/>
  <c r="P73" i="40" s="1"/>
  <c r="J72" i="40"/>
  <c r="J73" i="40" s="1"/>
  <c r="F72" i="40"/>
  <c r="F73" i="40" s="1"/>
  <c r="R58" i="40"/>
  <c r="H58" i="40"/>
  <c r="S63" i="40"/>
  <c r="F37" i="40"/>
  <c r="S37" i="40"/>
  <c r="E7" i="39"/>
  <c r="O7" i="39"/>
  <c r="D8" i="39"/>
  <c r="G8" i="39"/>
  <c r="M8" i="39"/>
  <c r="Q8" i="39"/>
  <c r="E9" i="39"/>
  <c r="I9" i="39"/>
  <c r="O9" i="39"/>
  <c r="D10" i="39"/>
  <c r="G10" i="39"/>
  <c r="M10" i="39"/>
  <c r="Q10" i="39"/>
  <c r="I36" i="39"/>
  <c r="O36" i="39"/>
  <c r="C9" i="39"/>
  <c r="E22" i="39"/>
  <c r="G53" i="39"/>
  <c r="G83" i="39"/>
  <c r="Q83" i="39"/>
  <c r="I22" i="39"/>
  <c r="I23" i="39" s="1"/>
  <c r="I7" i="39"/>
  <c r="H28" i="39"/>
  <c r="R28" i="39"/>
  <c r="H30" i="39"/>
  <c r="R30" i="39"/>
  <c r="H32" i="39"/>
  <c r="R32" i="39"/>
  <c r="H34" i="39"/>
  <c r="R34" i="39"/>
  <c r="O22" i="39"/>
  <c r="O23" i="39" s="1"/>
  <c r="J28" i="39"/>
  <c r="P28" i="39"/>
  <c r="J30" i="39"/>
  <c r="P30" i="39"/>
  <c r="J32" i="39"/>
  <c r="P32" i="39"/>
  <c r="J34" i="39"/>
  <c r="P34" i="39"/>
  <c r="C196" i="39"/>
  <c r="N28" i="39"/>
  <c r="S28" i="39"/>
  <c r="T28" i="39" s="1"/>
  <c r="S30" i="39"/>
  <c r="T30" i="39" s="1"/>
  <c r="N30" i="39"/>
  <c r="N32" i="39"/>
  <c r="S32" i="39"/>
  <c r="T32" i="39" s="1"/>
  <c r="S34" i="39"/>
  <c r="T34" i="39" s="1"/>
  <c r="N34" i="39"/>
  <c r="H22" i="39"/>
  <c r="N22" i="39"/>
  <c r="R22" i="39"/>
  <c r="S27" i="39"/>
  <c r="S29" i="39"/>
  <c r="S31" i="39"/>
  <c r="S33" i="39"/>
  <c r="S35" i="39"/>
  <c r="C22" i="39"/>
  <c r="C27" i="39"/>
  <c r="C29" i="39"/>
  <c r="C31" i="39"/>
  <c r="C33" i="39"/>
  <c r="C35" i="39"/>
  <c r="G7" i="39"/>
  <c r="M7" i="39"/>
  <c r="Q7" i="39"/>
  <c r="E8" i="39"/>
  <c r="I8" i="39"/>
  <c r="O8" i="39"/>
  <c r="G9" i="39"/>
  <c r="M9" i="39"/>
  <c r="Q9" i="39"/>
  <c r="E10" i="39"/>
  <c r="I10" i="39"/>
  <c r="O10" i="39"/>
  <c r="F133" i="39"/>
  <c r="C160" i="39"/>
  <c r="G160" i="39"/>
  <c r="M160" i="39"/>
  <c r="Q160" i="39"/>
  <c r="G181" i="39"/>
  <c r="M181" i="39"/>
  <c r="D194" i="39"/>
  <c r="G196" i="39"/>
  <c r="S194" i="39"/>
  <c r="Q196" i="39"/>
  <c r="I202" i="39"/>
  <c r="O202" i="39"/>
  <c r="C208" i="39"/>
  <c r="G208" i="39"/>
  <c r="S206" i="39"/>
  <c r="Q208" i="39"/>
  <c r="C21" i="39"/>
  <c r="G21" i="39"/>
  <c r="G23" i="39" s="1"/>
  <c r="M21" i="39"/>
  <c r="M23" i="39" s="1"/>
  <c r="Q21" i="39"/>
  <c r="Q23" i="39" s="1"/>
  <c r="D27" i="39"/>
  <c r="P27" i="39" s="1"/>
  <c r="C28" i="39"/>
  <c r="D29" i="39"/>
  <c r="R29" i="39" s="1"/>
  <c r="C30" i="39"/>
  <c r="D31" i="39"/>
  <c r="P31" i="39" s="1"/>
  <c r="C32" i="39"/>
  <c r="D33" i="39"/>
  <c r="R33" i="39" s="1"/>
  <c r="C34" i="39"/>
  <c r="D35" i="39"/>
  <c r="P35" i="39" s="1"/>
  <c r="G26" i="39"/>
  <c r="G36" i="39" s="1"/>
  <c r="M26" i="39"/>
  <c r="S22" i="39"/>
  <c r="T22" i="39" s="1"/>
  <c r="S17" i="39"/>
  <c r="S12" i="39"/>
  <c r="S14" i="39"/>
  <c r="N16" i="39"/>
  <c r="S16" i="39"/>
  <c r="T16" i="39" s="1"/>
  <c r="N11" i="39"/>
  <c r="S11" i="39"/>
  <c r="S13" i="39"/>
  <c r="H16" i="39"/>
  <c r="R16" i="39"/>
  <c r="S15" i="39"/>
  <c r="H11" i="39"/>
  <c r="C7" i="39"/>
  <c r="C11" i="39"/>
  <c r="D12" i="39"/>
  <c r="R12" i="39" s="1"/>
  <c r="C13" i="39"/>
  <c r="C15" i="39"/>
  <c r="C6" i="39"/>
  <c r="C8" i="39"/>
  <c r="C10" i="39"/>
  <c r="C12" i="39"/>
  <c r="E12" i="39"/>
  <c r="K12" i="39" s="1"/>
  <c r="D13" i="39"/>
  <c r="P13" i="39" s="1"/>
  <c r="D15" i="39"/>
  <c r="C16" i="39"/>
  <c r="R11" i="39"/>
  <c r="P16" i="39"/>
  <c r="J16" i="39"/>
  <c r="P11" i="39"/>
  <c r="J11" i="39"/>
  <c r="H6" i="39"/>
  <c r="N6" i="39"/>
  <c r="R6" i="39"/>
  <c r="J6" i="39"/>
  <c r="P6" i="39"/>
  <c r="S159" i="39"/>
  <c r="T159" i="39" s="1"/>
  <c r="S133" i="39"/>
  <c r="T133" i="39" s="1"/>
  <c r="C141" i="39"/>
  <c r="G141" i="39"/>
  <c r="Q141" i="39"/>
  <c r="S140" i="39"/>
  <c r="T140" i="39" s="1"/>
  <c r="E146" i="39"/>
  <c r="I146" i="39"/>
  <c r="O146" i="39"/>
  <c r="C153" i="39"/>
  <c r="G153" i="39"/>
  <c r="Q153" i="39"/>
  <c r="S150" i="39"/>
  <c r="T150" i="39" s="1"/>
  <c r="F123" i="39"/>
  <c r="F207" i="39"/>
  <c r="F79" i="39"/>
  <c r="J79" i="39"/>
  <c r="M83" i="39"/>
  <c r="S82" i="39"/>
  <c r="T82" i="39" s="1"/>
  <c r="E103" i="39"/>
  <c r="I103" i="39"/>
  <c r="O103" i="39"/>
  <c r="F102" i="39"/>
  <c r="J102" i="39"/>
  <c r="P102" i="39"/>
  <c r="S109" i="39"/>
  <c r="T109" i="39" s="1"/>
  <c r="S123" i="39"/>
  <c r="T123" i="39" s="1"/>
  <c r="E134" i="39"/>
  <c r="I134" i="39"/>
  <c r="O134" i="39"/>
  <c r="J207" i="39"/>
  <c r="E45" i="39"/>
  <c r="O45" i="39"/>
  <c r="C66" i="39"/>
  <c r="C75" i="39"/>
  <c r="G75" i="39"/>
  <c r="M75" i="39"/>
  <c r="S74" i="39"/>
  <c r="T74" i="39" s="1"/>
  <c r="C83" i="39"/>
  <c r="I45" i="39"/>
  <c r="P41" i="39"/>
  <c r="E181" i="39"/>
  <c r="I181" i="39"/>
  <c r="O181" i="39"/>
  <c r="I208" i="39"/>
  <c r="O208" i="39"/>
  <c r="G45" i="39"/>
  <c r="S40" i="39"/>
  <c r="T40" i="39" s="1"/>
  <c r="Q45" i="39"/>
  <c r="S41" i="39"/>
  <c r="T41" i="39" s="1"/>
  <c r="Q53" i="39"/>
  <c r="I141" i="39"/>
  <c r="O141" i="39"/>
  <c r="I153" i="39"/>
  <c r="O153" i="39"/>
  <c r="P207" i="39"/>
  <c r="E165" i="39"/>
  <c r="I165" i="39"/>
  <c r="O165" i="39"/>
  <c r="S172" i="39"/>
  <c r="T172" i="39" s="1"/>
  <c r="I196" i="39"/>
  <c r="O196" i="39"/>
  <c r="C202" i="39"/>
  <c r="G202" i="39"/>
  <c r="S129" i="39"/>
  <c r="T129" i="39" s="1"/>
  <c r="F173" i="39"/>
  <c r="J49" i="39"/>
  <c r="P49" i="39"/>
  <c r="S50" i="39"/>
  <c r="T50" i="39" s="1"/>
  <c r="F51" i="39"/>
  <c r="J51" i="39"/>
  <c r="P51" i="39"/>
  <c r="S52" i="39"/>
  <c r="T52" i="39" s="1"/>
  <c r="G66" i="39"/>
  <c r="Q66" i="39"/>
  <c r="F62" i="39"/>
  <c r="F63" i="39"/>
  <c r="F65" i="39"/>
  <c r="S65" i="39"/>
  <c r="T65" i="39" s="1"/>
  <c r="J71" i="39"/>
  <c r="E117" i="39"/>
  <c r="I117" i="39"/>
  <c r="O117" i="39"/>
  <c r="C146" i="39"/>
  <c r="G146" i="39"/>
  <c r="M146" i="39"/>
  <c r="Q146" i="39"/>
  <c r="E160" i="39"/>
  <c r="I160" i="39"/>
  <c r="O160" i="39"/>
  <c r="S176" i="39"/>
  <c r="T176" i="39" s="1"/>
  <c r="F177" i="39"/>
  <c r="J177" i="39"/>
  <c r="F180" i="39"/>
  <c r="S200" i="39"/>
  <c r="Q202" i="39"/>
  <c r="J62" i="39"/>
  <c r="P62" i="39"/>
  <c r="Q75" i="39"/>
  <c r="J72" i="39"/>
  <c r="P72" i="39"/>
  <c r="S87" i="39"/>
  <c r="T87" i="39" s="1"/>
  <c r="F88" i="39"/>
  <c r="J88" i="39"/>
  <c r="P88" i="39"/>
  <c r="F89" i="39"/>
  <c r="F130" i="39"/>
  <c r="J130" i="39"/>
  <c r="P130" i="39"/>
  <c r="J173" i="39"/>
  <c r="S188" i="39"/>
  <c r="T188" i="39" s="1"/>
  <c r="F195" i="39"/>
  <c r="C53" i="39"/>
  <c r="M53" i="39"/>
  <c r="P79" i="39"/>
  <c r="G98" i="39"/>
  <c r="Q98" i="39"/>
  <c r="F95" i="39"/>
  <c r="J95" i="39"/>
  <c r="P95" i="39"/>
  <c r="C103" i="39"/>
  <c r="E110" i="39"/>
  <c r="I110" i="39"/>
  <c r="O110" i="39"/>
  <c r="C117" i="39"/>
  <c r="G117" i="39"/>
  <c r="M117" i="39"/>
  <c r="Q117" i="39"/>
  <c r="S114" i="39"/>
  <c r="T114" i="39" s="1"/>
  <c r="F115" i="39"/>
  <c r="J115" i="39"/>
  <c r="P115" i="39"/>
  <c r="C134" i="39"/>
  <c r="C165" i="39"/>
  <c r="P177" i="39"/>
  <c r="S180" i="39"/>
  <c r="T180" i="39" s="1"/>
  <c r="F201" i="39"/>
  <c r="C45" i="39"/>
  <c r="M45" i="39"/>
  <c r="S42" i="39"/>
  <c r="T42" i="39" s="1"/>
  <c r="N43" i="39"/>
  <c r="R43" i="39"/>
  <c r="H44" i="39"/>
  <c r="S44" i="39"/>
  <c r="T44" i="39" s="1"/>
  <c r="R44" i="39"/>
  <c r="E53" i="39"/>
  <c r="I53" i="39"/>
  <c r="O53" i="39"/>
  <c r="S49" i="39"/>
  <c r="T49" i="39" s="1"/>
  <c r="I66" i="39"/>
  <c r="O66" i="39"/>
  <c r="H63" i="39"/>
  <c r="S63" i="39"/>
  <c r="T63" i="39" s="1"/>
  <c r="R63" i="39"/>
  <c r="J65" i="39"/>
  <c r="P65" i="39"/>
  <c r="I75" i="39"/>
  <c r="O75" i="39"/>
  <c r="P71" i="39"/>
  <c r="S72" i="39"/>
  <c r="T72" i="39" s="1"/>
  <c r="H73" i="39"/>
  <c r="N73" i="39"/>
  <c r="R73" i="39"/>
  <c r="E83" i="39"/>
  <c r="I83" i="39"/>
  <c r="O83" i="39"/>
  <c r="S80" i="39"/>
  <c r="T80" i="39" s="1"/>
  <c r="R80" i="39"/>
  <c r="N81" i="39"/>
  <c r="R81" i="39"/>
  <c r="D91" i="39"/>
  <c r="H89" i="39"/>
  <c r="S89" i="39"/>
  <c r="T89" i="39" s="1"/>
  <c r="R89" i="39"/>
  <c r="C98" i="39"/>
  <c r="I98" i="39"/>
  <c r="O98" i="39"/>
  <c r="S96" i="39"/>
  <c r="T96" i="39" s="1"/>
  <c r="R96" i="39"/>
  <c r="G103" i="39"/>
  <c r="M103" i="39"/>
  <c r="Q103" i="39"/>
  <c r="C110" i="39"/>
  <c r="G110" i="39"/>
  <c r="M110" i="39"/>
  <c r="Q110" i="39"/>
  <c r="S107" i="39"/>
  <c r="T107" i="39" s="1"/>
  <c r="S116" i="39"/>
  <c r="T116" i="39" s="1"/>
  <c r="D124" i="39"/>
  <c r="S121" i="39"/>
  <c r="T121" i="39" s="1"/>
  <c r="J123" i="39"/>
  <c r="P123" i="39"/>
  <c r="G134" i="39"/>
  <c r="M134" i="39"/>
  <c r="S131" i="39"/>
  <c r="T131" i="39" s="1"/>
  <c r="J133" i="39"/>
  <c r="P133" i="39"/>
  <c r="D145" i="39"/>
  <c r="D17" i="39" s="1"/>
  <c r="R17" i="39" s="1"/>
  <c r="S151" i="39"/>
  <c r="T151" i="39" s="1"/>
  <c r="S152" i="39"/>
  <c r="T152" i="39" s="1"/>
  <c r="S158" i="39"/>
  <c r="T158" i="39" s="1"/>
  <c r="D164" i="39"/>
  <c r="R164" i="39" s="1"/>
  <c r="G165" i="39"/>
  <c r="M165" i="39"/>
  <c r="Q165" i="39"/>
  <c r="C181" i="39"/>
  <c r="Q181" i="39"/>
  <c r="S170" i="39"/>
  <c r="T170" i="39" s="1"/>
  <c r="S174" i="39"/>
  <c r="T174" i="39" s="1"/>
  <c r="S178" i="39"/>
  <c r="T178" i="39" s="1"/>
  <c r="J180" i="39"/>
  <c r="P180" i="39"/>
  <c r="J195" i="39"/>
  <c r="D200" i="39"/>
  <c r="D202" i="39" s="1"/>
  <c r="J201" i="39"/>
  <c r="P201" i="39"/>
  <c r="D206" i="39"/>
  <c r="D208" i="39" s="1"/>
  <c r="R41" i="39"/>
  <c r="J43" i="39"/>
  <c r="P43" i="39"/>
  <c r="J44" i="39"/>
  <c r="P44" i="39"/>
  <c r="D66" i="39"/>
  <c r="J63" i="39"/>
  <c r="P63" i="39"/>
  <c r="H65" i="39"/>
  <c r="R65" i="39"/>
  <c r="N71" i="39"/>
  <c r="R71" i="39"/>
  <c r="F73" i="39"/>
  <c r="J73" i="39"/>
  <c r="P73" i="39"/>
  <c r="J80" i="39"/>
  <c r="P80" i="39"/>
  <c r="J81" i="39"/>
  <c r="P81" i="39"/>
  <c r="J89" i="39"/>
  <c r="P89" i="39"/>
  <c r="D98" i="39"/>
  <c r="P96" i="39"/>
  <c r="H123" i="39"/>
  <c r="R123" i="39"/>
  <c r="H133" i="39"/>
  <c r="R133" i="39"/>
  <c r="S138" i="39"/>
  <c r="S139" i="39"/>
  <c r="T139" i="39" s="1"/>
  <c r="H180" i="39"/>
  <c r="R180" i="39"/>
  <c r="D190" i="39"/>
  <c r="S186" i="39"/>
  <c r="T186" i="39" s="1"/>
  <c r="J40" i="39"/>
  <c r="P40" i="39"/>
  <c r="J42" i="39"/>
  <c r="P42" i="39"/>
  <c r="H49" i="39"/>
  <c r="R49" i="39"/>
  <c r="J50" i="39"/>
  <c r="P50" i="39"/>
  <c r="H51" i="39"/>
  <c r="N51" i="39"/>
  <c r="R51" i="39"/>
  <c r="J52" i="39"/>
  <c r="P52" i="39"/>
  <c r="F57" i="39"/>
  <c r="J57" i="39"/>
  <c r="P57" i="39"/>
  <c r="H62" i="39"/>
  <c r="N62" i="39"/>
  <c r="R62" i="39"/>
  <c r="F64" i="39"/>
  <c r="J64" i="39"/>
  <c r="P64" i="39"/>
  <c r="H72" i="39"/>
  <c r="R72" i="39"/>
  <c r="J74" i="39"/>
  <c r="P74" i="39"/>
  <c r="H40" i="39"/>
  <c r="R40" i="39"/>
  <c r="H42" i="39"/>
  <c r="R42" i="39"/>
  <c r="H50" i="39"/>
  <c r="R50" i="39"/>
  <c r="H52" i="39"/>
  <c r="R52" i="39"/>
  <c r="H57" i="39"/>
  <c r="N57" i="39"/>
  <c r="R57" i="39"/>
  <c r="H64" i="39"/>
  <c r="N64" i="39"/>
  <c r="R64" i="39"/>
  <c r="H74" i="39"/>
  <c r="R74" i="39"/>
  <c r="F40" i="39"/>
  <c r="N40" i="39"/>
  <c r="F42" i="39"/>
  <c r="N42" i="39"/>
  <c r="S43" i="39"/>
  <c r="T43" i="39" s="1"/>
  <c r="F44" i="39"/>
  <c r="N44" i="39"/>
  <c r="D45" i="39"/>
  <c r="F49" i="39"/>
  <c r="N49" i="39"/>
  <c r="F50" i="39"/>
  <c r="N50" i="39"/>
  <c r="S51" i="39"/>
  <c r="T51" i="39" s="1"/>
  <c r="F52" i="39"/>
  <c r="N52" i="39"/>
  <c r="D53" i="39"/>
  <c r="S57" i="39"/>
  <c r="T57" i="39" s="1"/>
  <c r="C58" i="39"/>
  <c r="E58" i="39"/>
  <c r="G58" i="39"/>
  <c r="I58" i="39"/>
  <c r="M58" i="39"/>
  <c r="O58" i="39"/>
  <c r="Q58" i="39"/>
  <c r="S62" i="39"/>
  <c r="T62" i="39" s="1"/>
  <c r="N63" i="39"/>
  <c r="S64" i="39"/>
  <c r="T64" i="39" s="1"/>
  <c r="N65" i="39"/>
  <c r="E66" i="39"/>
  <c r="M66" i="39"/>
  <c r="D70" i="39"/>
  <c r="D75" i="39" s="1"/>
  <c r="S71" i="39"/>
  <c r="T71" i="39" s="1"/>
  <c r="F72" i="39"/>
  <c r="N72" i="39"/>
  <c r="S73" i="39"/>
  <c r="T73" i="39" s="1"/>
  <c r="F74" i="39"/>
  <c r="N74" i="39"/>
  <c r="E75" i="39"/>
  <c r="H79" i="39"/>
  <c r="N79" i="39"/>
  <c r="R79" i="39"/>
  <c r="J82" i="39"/>
  <c r="P82" i="39"/>
  <c r="J87" i="39"/>
  <c r="P87" i="39"/>
  <c r="H88" i="39"/>
  <c r="N88" i="39"/>
  <c r="R88" i="39"/>
  <c r="F90" i="39"/>
  <c r="J90" i="39"/>
  <c r="P90" i="39"/>
  <c r="H95" i="39"/>
  <c r="N95" i="39"/>
  <c r="R95" i="39"/>
  <c r="F97" i="39"/>
  <c r="J97" i="39"/>
  <c r="P97" i="39"/>
  <c r="D103" i="39"/>
  <c r="H102" i="39"/>
  <c r="N102" i="39"/>
  <c r="R102" i="39"/>
  <c r="F108" i="39"/>
  <c r="J108" i="39"/>
  <c r="P108" i="39"/>
  <c r="H115" i="39"/>
  <c r="N115" i="39"/>
  <c r="R115" i="39"/>
  <c r="F122" i="39"/>
  <c r="J122" i="39"/>
  <c r="P122" i="39"/>
  <c r="F128" i="39"/>
  <c r="J128" i="39"/>
  <c r="P128" i="39"/>
  <c r="H130" i="39"/>
  <c r="N130" i="39"/>
  <c r="R130" i="39"/>
  <c r="F132" i="39"/>
  <c r="J132" i="39"/>
  <c r="P132" i="39"/>
  <c r="F41" i="39"/>
  <c r="H41" i="39"/>
  <c r="J41" i="39"/>
  <c r="N41" i="39"/>
  <c r="F43" i="39"/>
  <c r="S70" i="39"/>
  <c r="F71" i="39"/>
  <c r="H71" i="39"/>
  <c r="H82" i="39"/>
  <c r="R82" i="39"/>
  <c r="H87" i="39"/>
  <c r="R87" i="39"/>
  <c r="H90" i="39"/>
  <c r="N90" i="39"/>
  <c r="R90" i="39"/>
  <c r="H97" i="39"/>
  <c r="N97" i="39"/>
  <c r="R97" i="39"/>
  <c r="H108" i="39"/>
  <c r="N108" i="39"/>
  <c r="R108" i="39"/>
  <c r="H122" i="39"/>
  <c r="N122" i="39"/>
  <c r="R122" i="39"/>
  <c r="H128" i="39"/>
  <c r="N128" i="39"/>
  <c r="R128" i="39"/>
  <c r="H132" i="39"/>
  <c r="N132" i="39"/>
  <c r="R132" i="39"/>
  <c r="D83" i="39"/>
  <c r="S79" i="39"/>
  <c r="T79" i="39" s="1"/>
  <c r="F80" i="39"/>
  <c r="N80" i="39"/>
  <c r="S81" i="39"/>
  <c r="T81" i="39" s="1"/>
  <c r="F82" i="39"/>
  <c r="N82" i="39"/>
  <c r="F87" i="39"/>
  <c r="N87" i="39"/>
  <c r="S88" i="39"/>
  <c r="T88" i="39" s="1"/>
  <c r="N89" i="39"/>
  <c r="S90" i="39"/>
  <c r="T90" i="39" s="1"/>
  <c r="C91" i="39"/>
  <c r="E91" i="39"/>
  <c r="G91" i="39"/>
  <c r="I91" i="39"/>
  <c r="M91" i="39"/>
  <c r="O91" i="39"/>
  <c r="Q91" i="39"/>
  <c r="S95" i="39"/>
  <c r="T95" i="39" s="1"/>
  <c r="F96" i="39"/>
  <c r="H96" i="39"/>
  <c r="J96" i="39"/>
  <c r="S97" i="39"/>
  <c r="T97" i="39" s="1"/>
  <c r="E98" i="39"/>
  <c r="M98" i="39"/>
  <c r="S102" i="39"/>
  <c r="T102" i="39" s="1"/>
  <c r="F107" i="39"/>
  <c r="H107" i="39"/>
  <c r="J107" i="39"/>
  <c r="N107" i="39"/>
  <c r="P107" i="39"/>
  <c r="S108" i="39"/>
  <c r="T108" i="39" s="1"/>
  <c r="F109" i="39"/>
  <c r="H109" i="39"/>
  <c r="J109" i="39"/>
  <c r="N109" i="39"/>
  <c r="P109" i="39"/>
  <c r="F114" i="39"/>
  <c r="H114" i="39"/>
  <c r="J114" i="39"/>
  <c r="N114" i="39"/>
  <c r="P114" i="39"/>
  <c r="S115" i="39"/>
  <c r="T115" i="39" s="1"/>
  <c r="F116" i="39"/>
  <c r="H116" i="39"/>
  <c r="J116" i="39"/>
  <c r="N116" i="39"/>
  <c r="P116" i="39"/>
  <c r="F121" i="39"/>
  <c r="H121" i="39"/>
  <c r="J121" i="39"/>
  <c r="N121" i="39"/>
  <c r="P121" i="39"/>
  <c r="S122" i="39"/>
  <c r="T122" i="39" s="1"/>
  <c r="N123" i="39"/>
  <c r="C124" i="39"/>
  <c r="E124" i="39"/>
  <c r="G124" i="39"/>
  <c r="I124" i="39"/>
  <c r="M124" i="39"/>
  <c r="O124" i="39"/>
  <c r="Q124" i="39"/>
  <c r="D134" i="39"/>
  <c r="S128" i="39"/>
  <c r="T128" i="39" s="1"/>
  <c r="F129" i="39"/>
  <c r="H129" i="39"/>
  <c r="J129" i="39"/>
  <c r="N129" i="39"/>
  <c r="P129" i="39"/>
  <c r="S130" i="39"/>
  <c r="T130" i="39" s="1"/>
  <c r="F131" i="39"/>
  <c r="H131" i="39"/>
  <c r="J131" i="39"/>
  <c r="N131" i="39"/>
  <c r="P131" i="39"/>
  <c r="S132" i="39"/>
  <c r="T132" i="39" s="1"/>
  <c r="N133" i="39"/>
  <c r="H140" i="39"/>
  <c r="R140" i="39"/>
  <c r="H151" i="39"/>
  <c r="R151" i="39"/>
  <c r="F81" i="39"/>
  <c r="D110" i="39"/>
  <c r="D117" i="39"/>
  <c r="Q134" i="39"/>
  <c r="J140" i="39"/>
  <c r="P140" i="39"/>
  <c r="J151" i="39"/>
  <c r="P151" i="39"/>
  <c r="T194" i="39"/>
  <c r="D138" i="39"/>
  <c r="F140" i="39"/>
  <c r="N140" i="39"/>
  <c r="E141" i="39"/>
  <c r="M141" i="39"/>
  <c r="S145" i="39"/>
  <c r="D153" i="39"/>
  <c r="F151" i="39"/>
  <c r="N151" i="39"/>
  <c r="E153" i="39"/>
  <c r="M153" i="39"/>
  <c r="J159" i="39"/>
  <c r="P159" i="39"/>
  <c r="F171" i="39"/>
  <c r="J171" i="39"/>
  <c r="P171" i="39"/>
  <c r="H173" i="39"/>
  <c r="N173" i="39"/>
  <c r="R173" i="39"/>
  <c r="F175" i="39"/>
  <c r="J175" i="39"/>
  <c r="P175" i="39"/>
  <c r="H177" i="39"/>
  <c r="N177" i="39"/>
  <c r="R177" i="39"/>
  <c r="F179" i="39"/>
  <c r="J179" i="39"/>
  <c r="P179" i="39"/>
  <c r="F185" i="39"/>
  <c r="J185" i="39"/>
  <c r="P185" i="39"/>
  <c r="H187" i="39"/>
  <c r="N187" i="39"/>
  <c r="R187" i="39"/>
  <c r="F189" i="39"/>
  <c r="J189" i="39"/>
  <c r="P189" i="39"/>
  <c r="P195" i="39"/>
  <c r="F139" i="39"/>
  <c r="H139" i="39"/>
  <c r="J139" i="39"/>
  <c r="N139" i="39"/>
  <c r="P139" i="39"/>
  <c r="F150" i="39"/>
  <c r="H150" i="39"/>
  <c r="J150" i="39"/>
  <c r="N150" i="39"/>
  <c r="P150" i="39"/>
  <c r="F152" i="39"/>
  <c r="H152" i="39"/>
  <c r="J152" i="39"/>
  <c r="N152" i="39"/>
  <c r="P152" i="39"/>
  <c r="H159" i="39"/>
  <c r="R159" i="39"/>
  <c r="H171" i="39"/>
  <c r="N171" i="39"/>
  <c r="R171" i="39"/>
  <c r="P173" i="39"/>
  <c r="H175" i="39"/>
  <c r="N175" i="39"/>
  <c r="R175" i="39"/>
  <c r="H179" i="39"/>
  <c r="N179" i="39"/>
  <c r="R179" i="39"/>
  <c r="H185" i="39"/>
  <c r="N185" i="39"/>
  <c r="R185" i="39"/>
  <c r="F187" i="39"/>
  <c r="J187" i="39"/>
  <c r="P187" i="39"/>
  <c r="H189" i="39"/>
  <c r="N189" i="39"/>
  <c r="R189" i="39"/>
  <c r="H195" i="39"/>
  <c r="N195" i="39"/>
  <c r="R195" i="39"/>
  <c r="H201" i="39"/>
  <c r="N201" i="39"/>
  <c r="R201" i="39"/>
  <c r="H207" i="39"/>
  <c r="N207" i="39"/>
  <c r="R207" i="39"/>
  <c r="D157" i="39"/>
  <c r="D160" i="39" s="1"/>
  <c r="F159" i="39"/>
  <c r="N159" i="39"/>
  <c r="S164" i="39"/>
  <c r="S169" i="39"/>
  <c r="F170" i="39"/>
  <c r="H170" i="39"/>
  <c r="J170" i="39"/>
  <c r="N170" i="39"/>
  <c r="P170" i="39"/>
  <c r="S171" i="39"/>
  <c r="T171" i="39" s="1"/>
  <c r="F172" i="39"/>
  <c r="H172" i="39"/>
  <c r="J172" i="39"/>
  <c r="N172" i="39"/>
  <c r="P172" i="39"/>
  <c r="S173" i="39"/>
  <c r="T173" i="39" s="1"/>
  <c r="F174" i="39"/>
  <c r="H174" i="39"/>
  <c r="J174" i="39"/>
  <c r="N174" i="39"/>
  <c r="P174" i="39"/>
  <c r="S175" i="39"/>
  <c r="T175" i="39" s="1"/>
  <c r="F176" i="39"/>
  <c r="H176" i="39"/>
  <c r="J176" i="39"/>
  <c r="N176" i="39"/>
  <c r="P176" i="39"/>
  <c r="S177" i="39"/>
  <c r="T177" i="39" s="1"/>
  <c r="F178" i="39"/>
  <c r="H178" i="39"/>
  <c r="J178" i="39"/>
  <c r="N178" i="39"/>
  <c r="P178" i="39"/>
  <c r="S179" i="39"/>
  <c r="T179" i="39" s="1"/>
  <c r="N180" i="39"/>
  <c r="S185" i="39"/>
  <c r="F186" i="39"/>
  <c r="H186" i="39"/>
  <c r="J186" i="39"/>
  <c r="N186" i="39"/>
  <c r="P186" i="39"/>
  <c r="S187" i="39"/>
  <c r="T187" i="39" s="1"/>
  <c r="F188" i="39"/>
  <c r="H188" i="39"/>
  <c r="J188" i="39"/>
  <c r="N188" i="39"/>
  <c r="P188" i="39"/>
  <c r="S189" i="39"/>
  <c r="T189" i="39" s="1"/>
  <c r="C190" i="39"/>
  <c r="E190" i="39"/>
  <c r="G190" i="39"/>
  <c r="I190" i="39"/>
  <c r="M190" i="39"/>
  <c r="O190" i="39"/>
  <c r="Q190" i="39"/>
  <c r="F194" i="39"/>
  <c r="F196" i="39" s="1"/>
  <c r="H194" i="39"/>
  <c r="J194" i="39"/>
  <c r="N194" i="39"/>
  <c r="P194" i="39"/>
  <c r="R194" i="39"/>
  <c r="S195" i="39"/>
  <c r="T195" i="39" s="1"/>
  <c r="E196" i="39"/>
  <c r="M196" i="39"/>
  <c r="J200" i="39"/>
  <c r="S201" i="39"/>
  <c r="T201" i="39" s="1"/>
  <c r="E202" i="39"/>
  <c r="M202" i="39"/>
  <c r="S207" i="39"/>
  <c r="T207" i="39" s="1"/>
  <c r="E208" i="39"/>
  <c r="M208" i="39"/>
  <c r="S157" i="39"/>
  <c r="F158" i="39"/>
  <c r="H158" i="39"/>
  <c r="J158" i="39"/>
  <c r="N158" i="39"/>
  <c r="P158" i="39"/>
  <c r="D169" i="39"/>
  <c r="O56" i="34"/>
  <c r="P56" i="34" s="1"/>
  <c r="Q56" i="34"/>
  <c r="N72" i="38"/>
  <c r="H57" i="38"/>
  <c r="N57" i="38"/>
  <c r="R57" i="38"/>
  <c r="J57" i="38"/>
  <c r="P57" i="38"/>
  <c r="S57" i="38"/>
  <c r="T57" i="38" s="1"/>
  <c r="F57" i="38"/>
  <c r="N71" i="38"/>
  <c r="R71" i="38"/>
  <c r="F72" i="38"/>
  <c r="P72" i="38"/>
  <c r="T71" i="38"/>
  <c r="R72" i="38"/>
  <c r="H72" i="38"/>
  <c r="J72" i="38"/>
  <c r="F71" i="38"/>
  <c r="H71" i="38"/>
  <c r="J71" i="38"/>
  <c r="P71" i="38"/>
  <c r="G46" i="13"/>
  <c r="F15" i="39" l="1"/>
  <c r="S6" i="39"/>
  <c r="J9" i="41"/>
  <c r="J11" i="41" s="1"/>
  <c r="J6" i="41"/>
  <c r="J164" i="39"/>
  <c r="J8" i="41"/>
  <c r="F164" i="39"/>
  <c r="F165" i="39" s="1"/>
  <c r="P164" i="39"/>
  <c r="P165" i="39" s="1"/>
  <c r="F11" i="39"/>
  <c r="L57" i="39"/>
  <c r="L58" i="39" s="1"/>
  <c r="J10" i="39"/>
  <c r="N10" i="39"/>
  <c r="K103" i="39"/>
  <c r="T9" i="41"/>
  <c r="T11" i="41" s="1"/>
  <c r="F34" i="39"/>
  <c r="F30" i="39"/>
  <c r="F32" i="39"/>
  <c r="F28" i="39"/>
  <c r="N8" i="39"/>
  <c r="R31" i="41"/>
  <c r="R33" i="41" s="1"/>
  <c r="R20" i="41"/>
  <c r="J206" i="39"/>
  <c r="J208" i="39" s="1"/>
  <c r="F13" i="39"/>
  <c r="F16" i="39"/>
  <c r="L194" i="39"/>
  <c r="K110" i="39"/>
  <c r="F8" i="39"/>
  <c r="F6" i="39"/>
  <c r="P145" i="39"/>
  <c r="P146" i="39" s="1"/>
  <c r="K83" i="39"/>
  <c r="J19" i="40"/>
  <c r="P19" i="40"/>
  <c r="L107" i="39"/>
  <c r="L110" i="39" s="1"/>
  <c r="E37" i="41"/>
  <c r="P10" i="39"/>
  <c r="F10" i="39"/>
  <c r="R10" i="39"/>
  <c r="J12" i="39"/>
  <c r="J8" i="39"/>
  <c r="F31" i="41"/>
  <c r="F33" i="41" s="1"/>
  <c r="P31" i="41"/>
  <c r="P33" i="41" s="1"/>
  <c r="K160" i="39"/>
  <c r="K153" i="39"/>
  <c r="K75" i="39"/>
  <c r="L153" i="39"/>
  <c r="T200" i="39"/>
  <c r="K53" i="39"/>
  <c r="C23" i="39"/>
  <c r="L196" i="39"/>
  <c r="P8" i="39"/>
  <c r="E36" i="39"/>
  <c r="F20" i="41"/>
  <c r="K98" i="39"/>
  <c r="L98" i="39"/>
  <c r="P12" i="39"/>
  <c r="H10" i="39"/>
  <c r="C37" i="41"/>
  <c r="L134" i="39"/>
  <c r="K190" i="39"/>
  <c r="L190" i="39"/>
  <c r="H19" i="40"/>
  <c r="K134" i="39"/>
  <c r="K66" i="39"/>
  <c r="L53" i="39"/>
  <c r="K10" i="39"/>
  <c r="L10" i="39" s="1"/>
  <c r="K17" i="41"/>
  <c r="K37" i="41" s="1"/>
  <c r="L17" i="41"/>
  <c r="L6" i="41"/>
  <c r="L20" i="41"/>
  <c r="L34" i="41"/>
  <c r="L36" i="41" s="1"/>
  <c r="L31" i="41"/>
  <c r="L33" i="41" s="1"/>
  <c r="L9" i="41"/>
  <c r="L11" i="41" s="1"/>
  <c r="N19" i="40"/>
  <c r="K19" i="40"/>
  <c r="L19" i="40"/>
  <c r="K196" i="39"/>
  <c r="K8" i="39"/>
  <c r="L8" i="39" s="1"/>
  <c r="L15" i="39"/>
  <c r="L12" i="39"/>
  <c r="K9" i="39"/>
  <c r="K7" i="39"/>
  <c r="L13" i="39"/>
  <c r="E23" i="39"/>
  <c r="K22" i="39"/>
  <c r="L22" i="39" s="1"/>
  <c r="K208" i="39"/>
  <c r="L206" i="39"/>
  <c r="L208" i="39" s="1"/>
  <c r="K21" i="39"/>
  <c r="L35" i="39"/>
  <c r="L33" i="39"/>
  <c r="L31" i="39"/>
  <c r="L29" i="39"/>
  <c r="L27" i="39"/>
  <c r="K26" i="39"/>
  <c r="L17" i="39"/>
  <c r="K124" i="39"/>
  <c r="L121" i="39"/>
  <c r="L124" i="39" s="1"/>
  <c r="K117" i="39"/>
  <c r="L114" i="39"/>
  <c r="L117" i="39" s="1"/>
  <c r="K45" i="39"/>
  <c r="L40" i="39"/>
  <c r="L45" i="39" s="1"/>
  <c r="K91" i="39"/>
  <c r="L87" i="39"/>
  <c r="L91" i="39" s="1"/>
  <c r="K181" i="39"/>
  <c r="L169" i="39"/>
  <c r="L181" i="39" s="1"/>
  <c r="K146" i="39"/>
  <c r="L145" i="39"/>
  <c r="L146" i="39" s="1"/>
  <c r="K141" i="39"/>
  <c r="L138" i="39"/>
  <c r="L141" i="39" s="1"/>
  <c r="P206" i="39"/>
  <c r="P208" i="39" s="1"/>
  <c r="F206" i="39"/>
  <c r="F208" i="39" s="1"/>
  <c r="J202" i="39"/>
  <c r="J124" i="39"/>
  <c r="L83" i="39"/>
  <c r="L70" i="39"/>
  <c r="L75" i="39" s="1"/>
  <c r="L200" i="39"/>
  <c r="L202" i="39" s="1"/>
  <c r="L164" i="39"/>
  <c r="L165" i="39" s="1"/>
  <c r="L157" i="39"/>
  <c r="L160" i="39" s="1"/>
  <c r="L66" i="39"/>
  <c r="R8" i="39"/>
  <c r="H8" i="39"/>
  <c r="R19" i="40"/>
  <c r="H13" i="39"/>
  <c r="J13" i="39"/>
  <c r="P22" i="39"/>
  <c r="J22" i="39"/>
  <c r="N196" i="39"/>
  <c r="S9" i="39"/>
  <c r="S7" i="39"/>
  <c r="R9" i="41"/>
  <c r="R11" i="41" s="1"/>
  <c r="N20" i="41"/>
  <c r="P9" i="41"/>
  <c r="P11" i="41" s="1"/>
  <c r="F34" i="41"/>
  <c r="F36" i="41" s="1"/>
  <c r="T17" i="41"/>
  <c r="F9" i="41"/>
  <c r="F11" i="41" s="1"/>
  <c r="F6" i="41"/>
  <c r="F8" i="41" s="1"/>
  <c r="T20" i="41"/>
  <c r="T34" i="41"/>
  <c r="T36" i="41" s="1"/>
  <c r="H20" i="41"/>
  <c r="H6" i="41"/>
  <c r="H8" i="41" s="1"/>
  <c r="P6" i="41"/>
  <c r="P8" i="41" s="1"/>
  <c r="N9" i="41"/>
  <c r="N11" i="41" s="1"/>
  <c r="R34" i="41"/>
  <c r="R36" i="41" s="1"/>
  <c r="H34" i="41"/>
  <c r="H36" i="41" s="1"/>
  <c r="J34" i="41"/>
  <c r="J36" i="41" s="1"/>
  <c r="H9" i="41"/>
  <c r="H11" i="41" s="1"/>
  <c r="P17" i="41"/>
  <c r="H31" i="41"/>
  <c r="H33" i="41" s="1"/>
  <c r="J31" i="41"/>
  <c r="J33" i="41" s="1"/>
  <c r="N31" i="41"/>
  <c r="N33" i="41" s="1"/>
  <c r="P34" i="41"/>
  <c r="P36" i="41" s="1"/>
  <c r="D36" i="41"/>
  <c r="N36" i="41"/>
  <c r="J20" i="41"/>
  <c r="T31" i="41"/>
  <c r="T33" i="41" s="1"/>
  <c r="R6" i="41"/>
  <c r="R8" i="41" s="1"/>
  <c r="D8" i="41"/>
  <c r="D37" i="41" s="1"/>
  <c r="S37" i="41"/>
  <c r="T6" i="41"/>
  <c r="S19" i="40"/>
  <c r="T19" i="40"/>
  <c r="F19" i="40"/>
  <c r="N164" i="39"/>
  <c r="N165" i="39" s="1"/>
  <c r="H164" i="39"/>
  <c r="H165" i="39" s="1"/>
  <c r="P200" i="39"/>
  <c r="P202" i="39" s="1"/>
  <c r="F200" i="39"/>
  <c r="F202" i="39" s="1"/>
  <c r="D165" i="39"/>
  <c r="F145" i="39"/>
  <c r="F146" i="39" s="1"/>
  <c r="S10" i="39"/>
  <c r="T10" i="39" s="1"/>
  <c r="S8" i="39"/>
  <c r="T8" i="39" s="1"/>
  <c r="P15" i="39"/>
  <c r="C36" i="39"/>
  <c r="F22" i="39"/>
  <c r="S26" i="39"/>
  <c r="S36" i="39" s="1"/>
  <c r="M36" i="39"/>
  <c r="T11" i="39"/>
  <c r="O18" i="39"/>
  <c r="E18" i="39"/>
  <c r="M18" i="39"/>
  <c r="Q18" i="39"/>
  <c r="G18" i="39"/>
  <c r="I18" i="39"/>
  <c r="T6" i="39"/>
  <c r="R98" i="39"/>
  <c r="J15" i="39"/>
  <c r="T15" i="39"/>
  <c r="H12" i="39"/>
  <c r="C18" i="39"/>
  <c r="D181" i="39"/>
  <c r="D26" i="39"/>
  <c r="D36" i="39" s="1"/>
  <c r="S21" i="39"/>
  <c r="S23" i="39" s="1"/>
  <c r="D196" i="39"/>
  <c r="D21" i="39"/>
  <c r="R21" i="39" s="1"/>
  <c r="R23" i="39" s="1"/>
  <c r="P33" i="39"/>
  <c r="J31" i="39"/>
  <c r="N35" i="39"/>
  <c r="N33" i="39"/>
  <c r="N31" i="39"/>
  <c r="N29" i="39"/>
  <c r="N27" i="39"/>
  <c r="R35" i="39"/>
  <c r="R31" i="39"/>
  <c r="R27" i="39"/>
  <c r="F27" i="39"/>
  <c r="F35" i="39"/>
  <c r="J35" i="39"/>
  <c r="F33" i="39"/>
  <c r="J33" i="39"/>
  <c r="F29" i="39"/>
  <c r="J29" i="39"/>
  <c r="P29" i="39"/>
  <c r="J27" i="39"/>
  <c r="H35" i="39"/>
  <c r="H33" i="39"/>
  <c r="H31" i="39"/>
  <c r="H29" i="39"/>
  <c r="H27" i="39"/>
  <c r="T35" i="39"/>
  <c r="T33" i="39"/>
  <c r="T31" i="39"/>
  <c r="T29" i="39"/>
  <c r="T27" i="39"/>
  <c r="F31" i="39"/>
  <c r="T13" i="39"/>
  <c r="R13" i="39"/>
  <c r="N13" i="39"/>
  <c r="J17" i="39"/>
  <c r="F17" i="39"/>
  <c r="H17" i="39"/>
  <c r="N17" i="39"/>
  <c r="P17" i="39"/>
  <c r="T17" i="39"/>
  <c r="D146" i="39"/>
  <c r="R15" i="39"/>
  <c r="D9" i="39"/>
  <c r="N15" i="39"/>
  <c r="D7" i="39"/>
  <c r="N12" i="39"/>
  <c r="D141" i="39"/>
  <c r="D14" i="39"/>
  <c r="T14" i="39" s="1"/>
  <c r="F12" i="39"/>
  <c r="H15" i="39"/>
  <c r="T12" i="39"/>
  <c r="P53" i="39"/>
  <c r="P66" i="39"/>
  <c r="J53" i="39"/>
  <c r="J91" i="39"/>
  <c r="P45" i="39"/>
  <c r="N138" i="39"/>
  <c r="N141" i="39" s="1"/>
  <c r="R206" i="39"/>
  <c r="R208" i="39" s="1"/>
  <c r="N206" i="39"/>
  <c r="N208" i="39" s="1"/>
  <c r="H206" i="39"/>
  <c r="H208" i="39" s="1"/>
  <c r="P196" i="39"/>
  <c r="J196" i="39"/>
  <c r="J145" i="39"/>
  <c r="J146" i="39" s="1"/>
  <c r="R138" i="39"/>
  <c r="R141" i="39" s="1"/>
  <c r="H138" i="39"/>
  <c r="H141" i="39" s="1"/>
  <c r="T206" i="39"/>
  <c r="T208" i="39" s="1"/>
  <c r="N53" i="39"/>
  <c r="H66" i="39"/>
  <c r="R45" i="39"/>
  <c r="R66" i="39"/>
  <c r="R53" i="39"/>
  <c r="S141" i="39"/>
  <c r="J66" i="39"/>
  <c r="F53" i="39"/>
  <c r="P98" i="39"/>
  <c r="P91" i="39"/>
  <c r="J165" i="39"/>
  <c r="R200" i="39"/>
  <c r="R202" i="39" s="1"/>
  <c r="N200" i="39"/>
  <c r="N202" i="39" s="1"/>
  <c r="H200" i="39"/>
  <c r="H202" i="39" s="1"/>
  <c r="R196" i="39"/>
  <c r="H196" i="39"/>
  <c r="R145" i="39"/>
  <c r="R146" i="39" s="1"/>
  <c r="N145" i="39"/>
  <c r="N146" i="39" s="1"/>
  <c r="H145" i="39"/>
  <c r="H146" i="39" s="1"/>
  <c r="P124" i="39"/>
  <c r="R103" i="39"/>
  <c r="R70" i="39"/>
  <c r="R75" i="39" s="1"/>
  <c r="P70" i="39"/>
  <c r="P75" i="39" s="1"/>
  <c r="P138" i="39"/>
  <c r="P141" i="39" s="1"/>
  <c r="J138" i="39"/>
  <c r="J141" i="39" s="1"/>
  <c r="F138" i="39"/>
  <c r="F141" i="39" s="1"/>
  <c r="P110" i="39"/>
  <c r="N70" i="39"/>
  <c r="N75" i="39" s="1"/>
  <c r="R169" i="39"/>
  <c r="R181" i="39" s="1"/>
  <c r="N117" i="39"/>
  <c r="R110" i="39"/>
  <c r="J110" i="39"/>
  <c r="R83" i="39"/>
  <c r="H83" i="39"/>
  <c r="J70" i="39"/>
  <c r="J75" i="39" s="1"/>
  <c r="N169" i="39"/>
  <c r="N181" i="39" s="1"/>
  <c r="R117" i="39"/>
  <c r="H117" i="39"/>
  <c r="N110" i="39"/>
  <c r="H110" i="39"/>
  <c r="H169" i="39"/>
  <c r="H181" i="39" s="1"/>
  <c r="N157" i="39"/>
  <c r="N160" i="39" s="1"/>
  <c r="R153" i="39"/>
  <c r="F110" i="39"/>
  <c r="P169" i="39"/>
  <c r="P181" i="39" s="1"/>
  <c r="J169" i="39"/>
  <c r="J181" i="39" s="1"/>
  <c r="F169" i="39"/>
  <c r="F181" i="39" s="1"/>
  <c r="R157" i="39"/>
  <c r="R160" i="39" s="1"/>
  <c r="H157" i="39"/>
  <c r="H160" i="39" s="1"/>
  <c r="H70" i="39"/>
  <c r="H75" i="39" s="1"/>
  <c r="R165" i="39"/>
  <c r="P153" i="39"/>
  <c r="F153" i="39"/>
  <c r="F124" i="39"/>
  <c r="F70" i="39"/>
  <c r="F75" i="39" s="1"/>
  <c r="N98" i="39"/>
  <c r="F91" i="39"/>
  <c r="H53" i="39"/>
  <c r="J45" i="39"/>
  <c r="T185" i="39"/>
  <c r="T190" i="39" s="1"/>
  <c r="S190" i="39"/>
  <c r="S181" i="39"/>
  <c r="T169" i="39"/>
  <c r="T181" i="39" s="1"/>
  <c r="S134" i="39"/>
  <c r="T134" i="39"/>
  <c r="S83" i="39"/>
  <c r="T83" i="39"/>
  <c r="S117" i="39"/>
  <c r="T117" i="39"/>
  <c r="S110" i="39"/>
  <c r="T110" i="39"/>
  <c r="T91" i="39"/>
  <c r="S91" i="39"/>
  <c r="S75" i="39"/>
  <c r="T70" i="39"/>
  <c r="T75" i="39" s="1"/>
  <c r="S53" i="39"/>
  <c r="T53" i="39"/>
  <c r="N190" i="39"/>
  <c r="J190" i="39"/>
  <c r="J153" i="39"/>
  <c r="S208" i="39"/>
  <c r="S202" i="39"/>
  <c r="S196" i="39"/>
  <c r="S153" i="39"/>
  <c r="R134" i="39"/>
  <c r="N134" i="39"/>
  <c r="H134" i="39"/>
  <c r="P103" i="39"/>
  <c r="J103" i="39"/>
  <c r="F103" i="39"/>
  <c r="H98" i="39"/>
  <c r="N83" i="39"/>
  <c r="H45" i="39"/>
  <c r="T98" i="39"/>
  <c r="R124" i="39"/>
  <c r="H124" i="39"/>
  <c r="R91" i="39"/>
  <c r="H91" i="39"/>
  <c r="F66" i="39"/>
  <c r="R58" i="39"/>
  <c r="H58" i="39"/>
  <c r="S66" i="39"/>
  <c r="J58" i="39"/>
  <c r="S160" i="39"/>
  <c r="T157" i="39"/>
  <c r="T160" i="39" s="1"/>
  <c r="S165" i="39"/>
  <c r="T164" i="39"/>
  <c r="T165" i="39" s="1"/>
  <c r="T145" i="39"/>
  <c r="T146" i="39" s="1"/>
  <c r="S146" i="39"/>
  <c r="S103" i="39"/>
  <c r="T103" i="39"/>
  <c r="T124" i="39"/>
  <c r="S124" i="39"/>
  <c r="T58" i="39"/>
  <c r="S58" i="39"/>
  <c r="S45" i="39"/>
  <c r="T45" i="39"/>
  <c r="P157" i="39"/>
  <c r="P160" i="39" s="1"/>
  <c r="J157" i="39"/>
  <c r="J160" i="39" s="1"/>
  <c r="F157" i="39"/>
  <c r="F160" i="39" s="1"/>
  <c r="R190" i="39"/>
  <c r="H190" i="39"/>
  <c r="P190" i="39"/>
  <c r="F190" i="39"/>
  <c r="N153" i="39"/>
  <c r="H153" i="39"/>
  <c r="T202" i="39"/>
  <c r="T196" i="39"/>
  <c r="P117" i="39"/>
  <c r="J117" i="39"/>
  <c r="F117" i="39"/>
  <c r="T153" i="39"/>
  <c r="T138" i="39"/>
  <c r="T141" i="39" s="1"/>
  <c r="P134" i="39"/>
  <c r="J134" i="39"/>
  <c r="F134" i="39"/>
  <c r="N103" i="39"/>
  <c r="H103" i="39"/>
  <c r="J98" i="39"/>
  <c r="F98" i="39"/>
  <c r="P83" i="39"/>
  <c r="J83" i="39"/>
  <c r="F83" i="39"/>
  <c r="N45" i="39"/>
  <c r="F45" i="39"/>
  <c r="S98" i="39"/>
  <c r="N124" i="39"/>
  <c r="N91" i="39"/>
  <c r="N66" i="39"/>
  <c r="N58" i="39"/>
  <c r="T66" i="39"/>
  <c r="P58" i="39"/>
  <c r="F58" i="39"/>
  <c r="B175" i="38"/>
  <c r="B86" i="38"/>
  <c r="B306" i="38"/>
  <c r="B300" i="38"/>
  <c r="B294" i="38"/>
  <c r="B288" i="38"/>
  <c r="B279" i="38"/>
  <c r="B263" i="38"/>
  <c r="B249" i="38"/>
  <c r="B238" i="38"/>
  <c r="B226" i="38"/>
  <c r="B215" i="38"/>
  <c r="B206" i="38"/>
  <c r="B192" i="38"/>
  <c r="B164" i="38"/>
  <c r="N37" i="41" l="1"/>
  <c r="H26" i="39"/>
  <c r="H36" i="39" s="1"/>
  <c r="J37" i="41"/>
  <c r="T26" i="39"/>
  <c r="T36" i="39" s="1"/>
  <c r="L8" i="41"/>
  <c r="L37" i="41" s="1"/>
  <c r="F37" i="41"/>
  <c r="L7" i="39"/>
  <c r="L14" i="39"/>
  <c r="L9" i="39"/>
  <c r="K23" i="39"/>
  <c r="L21" i="39"/>
  <c r="L23" i="39" s="1"/>
  <c r="K18" i="39"/>
  <c r="K36" i="39"/>
  <c r="L26" i="39"/>
  <c r="L36" i="39" s="1"/>
  <c r="T9" i="39"/>
  <c r="S18" i="39"/>
  <c r="P37" i="41"/>
  <c r="H37" i="41"/>
  <c r="R37" i="41"/>
  <c r="T8" i="41"/>
  <c r="T37" i="41" s="1"/>
  <c r="N21" i="39"/>
  <c r="N23" i="39" s="1"/>
  <c r="D23" i="39"/>
  <c r="H21" i="39"/>
  <c r="H23" i="39" s="1"/>
  <c r="D18" i="39"/>
  <c r="F21" i="39"/>
  <c r="F23" i="39" s="1"/>
  <c r="J21" i="39"/>
  <c r="J23" i="39" s="1"/>
  <c r="P21" i="39"/>
  <c r="P23" i="39" s="1"/>
  <c r="F26" i="39"/>
  <c r="F36" i="39" s="1"/>
  <c r="J26" i="39"/>
  <c r="J36" i="39" s="1"/>
  <c r="R26" i="39"/>
  <c r="R36" i="39" s="1"/>
  <c r="P26" i="39"/>
  <c r="P36" i="39" s="1"/>
  <c r="N26" i="39"/>
  <c r="N36" i="39" s="1"/>
  <c r="T21" i="39"/>
  <c r="T23" i="39" s="1"/>
  <c r="H14" i="39"/>
  <c r="J14" i="39"/>
  <c r="N14" i="39"/>
  <c r="R14" i="39"/>
  <c r="F14" i="39"/>
  <c r="P14" i="39"/>
  <c r="R7" i="39"/>
  <c r="F7" i="39"/>
  <c r="J7" i="39"/>
  <c r="P7" i="39"/>
  <c r="T7" i="39"/>
  <c r="H7" i="39"/>
  <c r="N7" i="39"/>
  <c r="R9" i="39"/>
  <c r="H9" i="39"/>
  <c r="N9" i="39"/>
  <c r="F9" i="39"/>
  <c r="J9" i="39"/>
  <c r="P9" i="39"/>
  <c r="B152" i="38"/>
  <c r="B140" i="38"/>
  <c r="B130" i="38"/>
  <c r="B116" i="38"/>
  <c r="B101" i="38"/>
  <c r="B74" i="38"/>
  <c r="B60" i="38"/>
  <c r="B46" i="38"/>
  <c r="B35" i="38"/>
  <c r="B19" i="38"/>
  <c r="Q305" i="38"/>
  <c r="O305" i="38"/>
  <c r="M305" i="38"/>
  <c r="I305" i="38"/>
  <c r="G305" i="38"/>
  <c r="E305" i="38"/>
  <c r="C305" i="38"/>
  <c r="D305" i="38" s="1"/>
  <c r="Q304" i="38"/>
  <c r="O304" i="38"/>
  <c r="M304" i="38"/>
  <c r="I304" i="38"/>
  <c r="G304" i="38"/>
  <c r="E304" i="38"/>
  <c r="C304" i="38"/>
  <c r="Q299" i="38"/>
  <c r="O299" i="38"/>
  <c r="M299" i="38"/>
  <c r="I299" i="38"/>
  <c r="G299" i="38"/>
  <c r="E299" i="38"/>
  <c r="C299" i="38"/>
  <c r="D299" i="38" s="1"/>
  <c r="Q298" i="38"/>
  <c r="O298" i="38"/>
  <c r="M298" i="38"/>
  <c r="I298" i="38"/>
  <c r="G298" i="38"/>
  <c r="E298" i="38"/>
  <c r="C298" i="38"/>
  <c r="Q293" i="38"/>
  <c r="O293" i="38"/>
  <c r="M293" i="38"/>
  <c r="I293" i="38"/>
  <c r="G293" i="38"/>
  <c r="E293" i="38"/>
  <c r="C293" i="38"/>
  <c r="D293" i="38" s="1"/>
  <c r="Q292" i="38"/>
  <c r="O292" i="38"/>
  <c r="M292" i="38"/>
  <c r="I292" i="38"/>
  <c r="G292" i="38"/>
  <c r="E292" i="38"/>
  <c r="C292" i="38"/>
  <c r="Q287" i="38"/>
  <c r="O287" i="38"/>
  <c r="M287" i="38"/>
  <c r="I287" i="38"/>
  <c r="G287" i="38"/>
  <c r="E287" i="38"/>
  <c r="C287" i="38"/>
  <c r="D287" i="38" s="1"/>
  <c r="Q286" i="38"/>
  <c r="O286" i="38"/>
  <c r="M286" i="38"/>
  <c r="I286" i="38"/>
  <c r="G286" i="38"/>
  <c r="E286" i="38"/>
  <c r="C286" i="38"/>
  <c r="D286" i="38" s="1"/>
  <c r="Q285" i="38"/>
  <c r="O285" i="38"/>
  <c r="M285" i="38"/>
  <c r="I285" i="38"/>
  <c r="G285" i="38"/>
  <c r="E285" i="38"/>
  <c r="C285" i="38"/>
  <c r="D285" i="38" s="1"/>
  <c r="Q284" i="38"/>
  <c r="O284" i="38"/>
  <c r="M284" i="38"/>
  <c r="I284" i="38"/>
  <c r="G284" i="38"/>
  <c r="E284" i="38"/>
  <c r="C284" i="38"/>
  <c r="D284" i="38" s="1"/>
  <c r="Q283" i="38"/>
  <c r="O283" i="38"/>
  <c r="M283" i="38"/>
  <c r="I283" i="38"/>
  <c r="G283" i="38"/>
  <c r="E283" i="38"/>
  <c r="C283" i="38"/>
  <c r="Q278" i="38"/>
  <c r="O278" i="38"/>
  <c r="M278" i="38"/>
  <c r="I278" i="38"/>
  <c r="G278" i="38"/>
  <c r="E278" i="38"/>
  <c r="C278" i="38"/>
  <c r="D278" i="38" s="1"/>
  <c r="Q277" i="38"/>
  <c r="O277" i="38"/>
  <c r="M277" i="38"/>
  <c r="I277" i="38"/>
  <c r="G277" i="38"/>
  <c r="E277" i="38"/>
  <c r="C277" i="38"/>
  <c r="D277" i="38" s="1"/>
  <c r="Q276" i="38"/>
  <c r="O276" i="38"/>
  <c r="M276" i="38"/>
  <c r="I276" i="38"/>
  <c r="G276" i="38"/>
  <c r="E276" i="38"/>
  <c r="C276" i="38"/>
  <c r="D276" i="38" s="1"/>
  <c r="Q275" i="38"/>
  <c r="O275" i="38"/>
  <c r="M275" i="38"/>
  <c r="I275" i="38"/>
  <c r="G275" i="38"/>
  <c r="E275" i="38"/>
  <c r="C275" i="38"/>
  <c r="D275" i="38" s="1"/>
  <c r="Q274" i="38"/>
  <c r="O274" i="38"/>
  <c r="M274" i="38"/>
  <c r="I274" i="38"/>
  <c r="G274" i="38"/>
  <c r="E274" i="38"/>
  <c r="C274" i="38"/>
  <c r="D274" i="38" s="1"/>
  <c r="Q273" i="38"/>
  <c r="O273" i="38"/>
  <c r="M273" i="38"/>
  <c r="I273" i="38"/>
  <c r="G273" i="38"/>
  <c r="E273" i="38"/>
  <c r="C273" i="38"/>
  <c r="D273" i="38" s="1"/>
  <c r="Q272" i="38"/>
  <c r="O272" i="38"/>
  <c r="M272" i="38"/>
  <c r="I272" i="38"/>
  <c r="G272" i="38"/>
  <c r="E272" i="38"/>
  <c r="C272" i="38"/>
  <c r="D272" i="38" s="1"/>
  <c r="Q271" i="38"/>
  <c r="O271" i="38"/>
  <c r="M271" i="38"/>
  <c r="I271" i="38"/>
  <c r="G271" i="38"/>
  <c r="E271" i="38"/>
  <c r="C271" i="38"/>
  <c r="D271" i="38" s="1"/>
  <c r="Q270" i="38"/>
  <c r="O270" i="38"/>
  <c r="M270" i="38"/>
  <c r="I270" i="38"/>
  <c r="G270" i="38"/>
  <c r="E270" i="38"/>
  <c r="C270" i="38"/>
  <c r="D270" i="38" s="1"/>
  <c r="Q269" i="38"/>
  <c r="O269" i="38"/>
  <c r="M269" i="38"/>
  <c r="I269" i="38"/>
  <c r="G269" i="38"/>
  <c r="E269" i="38"/>
  <c r="C269" i="38"/>
  <c r="D269" i="38" s="1"/>
  <c r="Q268" i="38"/>
  <c r="O268" i="38"/>
  <c r="M268" i="38"/>
  <c r="I268" i="38"/>
  <c r="G268" i="38"/>
  <c r="E268" i="38"/>
  <c r="C268" i="38"/>
  <c r="D268" i="38" s="1"/>
  <c r="Q267" i="38"/>
  <c r="O267" i="38"/>
  <c r="M267" i="38"/>
  <c r="I267" i="38"/>
  <c r="G267" i="38"/>
  <c r="E267" i="38"/>
  <c r="C267" i="38"/>
  <c r="Q262" i="38"/>
  <c r="O262" i="38"/>
  <c r="M262" i="38"/>
  <c r="I262" i="38"/>
  <c r="G262" i="38"/>
  <c r="E262" i="38"/>
  <c r="C262" i="38"/>
  <c r="D262" i="38" s="1"/>
  <c r="Q261" i="38"/>
  <c r="O261" i="38"/>
  <c r="M261" i="38"/>
  <c r="I261" i="38"/>
  <c r="G261" i="38"/>
  <c r="E261" i="38"/>
  <c r="C261" i="38"/>
  <c r="D261" i="38" s="1"/>
  <c r="Q260" i="38"/>
  <c r="O260" i="38"/>
  <c r="M260" i="38"/>
  <c r="I260" i="38"/>
  <c r="G260" i="38"/>
  <c r="E260" i="38"/>
  <c r="C260" i="38"/>
  <c r="D260" i="38" s="1"/>
  <c r="Q259" i="38"/>
  <c r="O259" i="38"/>
  <c r="M259" i="38"/>
  <c r="I259" i="38"/>
  <c r="G259" i="38"/>
  <c r="E259" i="38"/>
  <c r="C259" i="38"/>
  <c r="D259" i="38" s="1"/>
  <c r="Q258" i="38"/>
  <c r="O258" i="38"/>
  <c r="M258" i="38"/>
  <c r="I258" i="38"/>
  <c r="G258" i="38"/>
  <c r="E258" i="38"/>
  <c r="C258" i="38"/>
  <c r="D258" i="38" s="1"/>
  <c r="Q257" i="38"/>
  <c r="O257" i="38"/>
  <c r="M257" i="38"/>
  <c r="I257" i="38"/>
  <c r="G257" i="38"/>
  <c r="E257" i="38"/>
  <c r="C257" i="38"/>
  <c r="D257" i="38" s="1"/>
  <c r="Q256" i="38"/>
  <c r="O256" i="38"/>
  <c r="M256" i="38"/>
  <c r="I256" i="38"/>
  <c r="G256" i="38"/>
  <c r="E256" i="38"/>
  <c r="C256" i="38"/>
  <c r="D256" i="38" s="1"/>
  <c r="Q255" i="38"/>
  <c r="O255" i="38"/>
  <c r="M255" i="38"/>
  <c r="I255" i="38"/>
  <c r="G255" i="38"/>
  <c r="E255" i="38"/>
  <c r="C255" i="38"/>
  <c r="D255" i="38" s="1"/>
  <c r="Q254" i="38"/>
  <c r="O254" i="38"/>
  <c r="M254" i="38"/>
  <c r="I254" i="38"/>
  <c r="G254" i="38"/>
  <c r="E254" i="38"/>
  <c r="C254" i="38"/>
  <c r="D254" i="38" s="1"/>
  <c r="Q253" i="38"/>
  <c r="O253" i="38"/>
  <c r="M253" i="38"/>
  <c r="I253" i="38"/>
  <c r="G253" i="38"/>
  <c r="E253" i="38"/>
  <c r="C253" i="38"/>
  <c r="D253" i="38" s="1"/>
  <c r="Q248" i="38"/>
  <c r="O248" i="38"/>
  <c r="M248" i="38"/>
  <c r="I248" i="38"/>
  <c r="G248" i="38"/>
  <c r="E248" i="38"/>
  <c r="C248" i="38"/>
  <c r="D248" i="38" s="1"/>
  <c r="Q247" i="38"/>
  <c r="O247" i="38"/>
  <c r="M247" i="38"/>
  <c r="I247" i="38"/>
  <c r="G247" i="38"/>
  <c r="E247" i="38"/>
  <c r="C247" i="38"/>
  <c r="D247" i="38" s="1"/>
  <c r="Q246" i="38"/>
  <c r="O246" i="38"/>
  <c r="M246" i="38"/>
  <c r="I246" i="38"/>
  <c r="G246" i="38"/>
  <c r="E246" i="38"/>
  <c r="C246" i="38"/>
  <c r="D246" i="38" s="1"/>
  <c r="Q245" i="38"/>
  <c r="O245" i="38"/>
  <c r="M245" i="38"/>
  <c r="I245" i="38"/>
  <c r="G245" i="38"/>
  <c r="E245" i="38"/>
  <c r="C245" i="38"/>
  <c r="D245" i="38" s="1"/>
  <c r="Q244" i="38"/>
  <c r="O244" i="38"/>
  <c r="M244" i="38"/>
  <c r="I244" i="38"/>
  <c r="G244" i="38"/>
  <c r="E244" i="38"/>
  <c r="C244" i="38"/>
  <c r="D244" i="38" s="1"/>
  <c r="Q243" i="38"/>
  <c r="O243" i="38"/>
  <c r="M243" i="38"/>
  <c r="I243" i="38"/>
  <c r="G243" i="38"/>
  <c r="E243" i="38"/>
  <c r="C243" i="38"/>
  <c r="D243" i="38" s="1"/>
  <c r="Q242" i="38"/>
  <c r="O242" i="38"/>
  <c r="M242" i="38"/>
  <c r="I242" i="38"/>
  <c r="G242" i="38"/>
  <c r="E242" i="38"/>
  <c r="C242" i="38"/>
  <c r="Q237" i="38"/>
  <c r="O237" i="38"/>
  <c r="M237" i="38"/>
  <c r="I237" i="38"/>
  <c r="G237" i="38"/>
  <c r="E237" i="38"/>
  <c r="C237" i="38"/>
  <c r="D237" i="38" s="1"/>
  <c r="Q236" i="38"/>
  <c r="O236" i="38"/>
  <c r="M236" i="38"/>
  <c r="I236" i="38"/>
  <c r="G236" i="38"/>
  <c r="E236" i="38"/>
  <c r="C236" i="38"/>
  <c r="D236" i="38" s="1"/>
  <c r="Q235" i="38"/>
  <c r="O235" i="38"/>
  <c r="M235" i="38"/>
  <c r="I235" i="38"/>
  <c r="G235" i="38"/>
  <c r="E235" i="38"/>
  <c r="C235" i="38"/>
  <c r="D235" i="38" s="1"/>
  <c r="Q234" i="38"/>
  <c r="O234" i="38"/>
  <c r="M234" i="38"/>
  <c r="I234" i="38"/>
  <c r="G234" i="38"/>
  <c r="E234" i="38"/>
  <c r="C234" i="38"/>
  <c r="D234" i="38" s="1"/>
  <c r="Q233" i="38"/>
  <c r="O233" i="38"/>
  <c r="M233" i="38"/>
  <c r="I233" i="38"/>
  <c r="G233" i="38"/>
  <c r="E233" i="38"/>
  <c r="C233" i="38"/>
  <c r="D233" i="38" s="1"/>
  <c r="Q232" i="38"/>
  <c r="O232" i="38"/>
  <c r="M232" i="38"/>
  <c r="I232" i="38"/>
  <c r="G232" i="38"/>
  <c r="E232" i="38"/>
  <c r="C232" i="38"/>
  <c r="D232" i="38" s="1"/>
  <c r="Q231" i="38"/>
  <c r="O231" i="38"/>
  <c r="M231" i="38"/>
  <c r="I231" i="38"/>
  <c r="G231" i="38"/>
  <c r="E231" i="38"/>
  <c r="C231" i="38"/>
  <c r="D231" i="38" s="1"/>
  <c r="Q230" i="38"/>
  <c r="O230" i="38"/>
  <c r="M230" i="38"/>
  <c r="I230" i="38"/>
  <c r="G230" i="38"/>
  <c r="E230" i="38"/>
  <c r="C230" i="38"/>
  <c r="D230" i="38" s="1"/>
  <c r="Q225" i="38"/>
  <c r="O225" i="38"/>
  <c r="M225" i="38"/>
  <c r="I225" i="38"/>
  <c r="G225" i="38"/>
  <c r="E225" i="38"/>
  <c r="C225" i="38"/>
  <c r="D225" i="38" s="1"/>
  <c r="Q224" i="38"/>
  <c r="O224" i="38"/>
  <c r="M224" i="38"/>
  <c r="I224" i="38"/>
  <c r="G224" i="38"/>
  <c r="E224" i="38"/>
  <c r="C224" i="38"/>
  <c r="D224" i="38" s="1"/>
  <c r="Q223" i="38"/>
  <c r="O223" i="38"/>
  <c r="M223" i="38"/>
  <c r="I223" i="38"/>
  <c r="G223" i="38"/>
  <c r="E223" i="38"/>
  <c r="C223" i="38"/>
  <c r="D223" i="38" s="1"/>
  <c r="Q222" i="38"/>
  <c r="O222" i="38"/>
  <c r="M222" i="38"/>
  <c r="I222" i="38"/>
  <c r="G222" i="38"/>
  <c r="E222" i="38"/>
  <c r="C222" i="38"/>
  <c r="D222" i="38" s="1"/>
  <c r="Q221" i="38"/>
  <c r="O221" i="38"/>
  <c r="M221" i="38"/>
  <c r="I221" i="38"/>
  <c r="G221" i="38"/>
  <c r="E221" i="38"/>
  <c r="C221" i="38"/>
  <c r="D221" i="38" s="1"/>
  <c r="Q220" i="38"/>
  <c r="O220" i="38"/>
  <c r="M220" i="38"/>
  <c r="I220" i="38"/>
  <c r="G220" i="38"/>
  <c r="E220" i="38"/>
  <c r="C220" i="38"/>
  <c r="D220" i="38" s="1"/>
  <c r="Q219" i="38"/>
  <c r="O219" i="38"/>
  <c r="M219" i="38"/>
  <c r="I219" i="38"/>
  <c r="G219" i="38"/>
  <c r="E219" i="38"/>
  <c r="C219" i="38"/>
  <c r="Q214" i="38"/>
  <c r="O214" i="38"/>
  <c r="M214" i="38"/>
  <c r="I214" i="38"/>
  <c r="G214" i="38"/>
  <c r="E214" i="38"/>
  <c r="C214" i="38"/>
  <c r="D214" i="38" s="1"/>
  <c r="Q213" i="38"/>
  <c r="O213" i="38"/>
  <c r="M213" i="38"/>
  <c r="I213" i="38"/>
  <c r="G213" i="38"/>
  <c r="E213" i="38"/>
  <c r="C213" i="38"/>
  <c r="D213" i="38" s="1"/>
  <c r="Q212" i="38"/>
  <c r="O212" i="38"/>
  <c r="M212" i="38"/>
  <c r="I212" i="38"/>
  <c r="G212" i="38"/>
  <c r="E212" i="38"/>
  <c r="C212" i="38"/>
  <c r="D212" i="38" s="1"/>
  <c r="Q211" i="38"/>
  <c r="O211" i="38"/>
  <c r="M211" i="38"/>
  <c r="I211" i="38"/>
  <c r="G211" i="38"/>
  <c r="E211" i="38"/>
  <c r="C211" i="38"/>
  <c r="D211" i="38" s="1"/>
  <c r="Q210" i="38"/>
  <c r="O210" i="38"/>
  <c r="M210" i="38"/>
  <c r="I210" i="38"/>
  <c r="G210" i="38"/>
  <c r="E210" i="38"/>
  <c r="C210" i="38"/>
  <c r="D210" i="38" s="1"/>
  <c r="Q205" i="38"/>
  <c r="O205" i="38"/>
  <c r="M205" i="38"/>
  <c r="I205" i="38"/>
  <c r="G205" i="38"/>
  <c r="E205" i="38"/>
  <c r="C205" i="38"/>
  <c r="D205" i="38" s="1"/>
  <c r="Q204" i="38"/>
  <c r="O204" i="38"/>
  <c r="M204" i="38"/>
  <c r="I204" i="38"/>
  <c r="G204" i="38"/>
  <c r="E204" i="38"/>
  <c r="C204" i="38"/>
  <c r="D204" i="38" s="1"/>
  <c r="Q203" i="38"/>
  <c r="O203" i="38"/>
  <c r="M203" i="38"/>
  <c r="I203" i="38"/>
  <c r="G203" i="38"/>
  <c r="E203" i="38"/>
  <c r="C203" i="38"/>
  <c r="D203" i="38" s="1"/>
  <c r="Q202" i="38"/>
  <c r="O202" i="38"/>
  <c r="M202" i="38"/>
  <c r="I202" i="38"/>
  <c r="G202" i="38"/>
  <c r="E202" i="38"/>
  <c r="C202" i="38"/>
  <c r="D202" i="38" s="1"/>
  <c r="Q201" i="38"/>
  <c r="O201" i="38"/>
  <c r="M201" i="38"/>
  <c r="I201" i="38"/>
  <c r="G201" i="38"/>
  <c r="E201" i="38"/>
  <c r="C201" i="38"/>
  <c r="D201" i="38" s="1"/>
  <c r="Q200" i="38"/>
  <c r="O200" i="38"/>
  <c r="M200" i="38"/>
  <c r="I200" i="38"/>
  <c r="G200" i="38"/>
  <c r="E200" i="38"/>
  <c r="C200" i="38"/>
  <c r="D200" i="38" s="1"/>
  <c r="Q199" i="38"/>
  <c r="O199" i="38"/>
  <c r="M199" i="38"/>
  <c r="I199" i="38"/>
  <c r="G199" i="38"/>
  <c r="E199" i="38"/>
  <c r="C199" i="38"/>
  <c r="D199" i="38" s="1"/>
  <c r="Q198" i="38"/>
  <c r="O198" i="38"/>
  <c r="M198" i="38"/>
  <c r="I198" i="38"/>
  <c r="G198" i="38"/>
  <c r="E198" i="38"/>
  <c r="C198" i="38"/>
  <c r="D198" i="38" s="1"/>
  <c r="Q197" i="38"/>
  <c r="O197" i="38"/>
  <c r="M197" i="38"/>
  <c r="I197" i="38"/>
  <c r="G197" i="38"/>
  <c r="E197" i="38"/>
  <c r="C197" i="38"/>
  <c r="D197" i="38" s="1"/>
  <c r="Q196" i="38"/>
  <c r="O196" i="38"/>
  <c r="M196" i="38"/>
  <c r="I196" i="38"/>
  <c r="G196" i="38"/>
  <c r="E196" i="38"/>
  <c r="C196" i="38"/>
  <c r="D196" i="38" s="1"/>
  <c r="Q191" i="38"/>
  <c r="O191" i="38"/>
  <c r="M191" i="38"/>
  <c r="I191" i="38"/>
  <c r="G191" i="38"/>
  <c r="E191" i="38"/>
  <c r="C191" i="38"/>
  <c r="D191" i="38" s="1"/>
  <c r="Q190" i="38"/>
  <c r="O190" i="38"/>
  <c r="M190" i="38"/>
  <c r="I190" i="38"/>
  <c r="G190" i="38"/>
  <c r="E190" i="38"/>
  <c r="C190" i="38"/>
  <c r="D190" i="38" s="1"/>
  <c r="Q189" i="38"/>
  <c r="O189" i="38"/>
  <c r="M189" i="38"/>
  <c r="I189" i="38"/>
  <c r="G189" i="38"/>
  <c r="E189" i="38"/>
  <c r="C189" i="38"/>
  <c r="D189" i="38" s="1"/>
  <c r="Q188" i="38"/>
  <c r="O188" i="38"/>
  <c r="M188" i="38"/>
  <c r="I188" i="38"/>
  <c r="G188" i="38"/>
  <c r="E188" i="38"/>
  <c r="C188" i="38"/>
  <c r="D188" i="38" s="1"/>
  <c r="Q187" i="38"/>
  <c r="O187" i="38"/>
  <c r="M187" i="38"/>
  <c r="I187" i="38"/>
  <c r="G187" i="38"/>
  <c r="E187" i="38"/>
  <c r="C187" i="38"/>
  <c r="D187" i="38" s="1"/>
  <c r="Q186" i="38"/>
  <c r="O186" i="38"/>
  <c r="M186" i="38"/>
  <c r="I186" i="38"/>
  <c r="G186" i="38"/>
  <c r="E186" i="38"/>
  <c r="C186" i="38"/>
  <c r="D186" i="38" s="1"/>
  <c r="Q185" i="38"/>
  <c r="O185" i="38"/>
  <c r="M185" i="38"/>
  <c r="I185" i="38"/>
  <c r="G185" i="38"/>
  <c r="E185" i="38"/>
  <c r="C185" i="38"/>
  <c r="D185" i="38" s="1"/>
  <c r="Q184" i="38"/>
  <c r="O184" i="38"/>
  <c r="M184" i="38"/>
  <c r="I184" i="38"/>
  <c r="G184" i="38"/>
  <c r="E184" i="38"/>
  <c r="C184" i="38"/>
  <c r="D184" i="38" s="1"/>
  <c r="Q183" i="38"/>
  <c r="O183" i="38"/>
  <c r="M183" i="38"/>
  <c r="I183" i="38"/>
  <c r="G183" i="38"/>
  <c r="E183" i="38"/>
  <c r="C183" i="38"/>
  <c r="D183" i="38" s="1"/>
  <c r="Q182" i="38"/>
  <c r="O182" i="38"/>
  <c r="M182" i="38"/>
  <c r="I182" i="38"/>
  <c r="G182" i="38"/>
  <c r="E182" i="38"/>
  <c r="C182" i="38"/>
  <c r="D182" i="38" s="1"/>
  <c r="Q181" i="38"/>
  <c r="O181" i="38"/>
  <c r="M181" i="38"/>
  <c r="I181" i="38"/>
  <c r="G181" i="38"/>
  <c r="E181" i="38"/>
  <c r="C181" i="38"/>
  <c r="D181" i="38" s="1"/>
  <c r="Q180" i="38"/>
  <c r="O180" i="38"/>
  <c r="M180" i="38"/>
  <c r="I180" i="38"/>
  <c r="G180" i="38"/>
  <c r="E180" i="38"/>
  <c r="C180" i="38"/>
  <c r="D180" i="38" s="1"/>
  <c r="Q179" i="38"/>
  <c r="O179" i="38"/>
  <c r="M179" i="38"/>
  <c r="I179" i="38"/>
  <c r="G179" i="38"/>
  <c r="E179" i="38"/>
  <c r="C179" i="38"/>
  <c r="Q174" i="38"/>
  <c r="O174" i="38"/>
  <c r="M174" i="38"/>
  <c r="I174" i="38"/>
  <c r="G174" i="38"/>
  <c r="E174" i="38"/>
  <c r="C174" i="38"/>
  <c r="D174" i="38" s="1"/>
  <c r="Q173" i="38"/>
  <c r="O173" i="38"/>
  <c r="M173" i="38"/>
  <c r="I173" i="38"/>
  <c r="G173" i="38"/>
  <c r="E173" i="38"/>
  <c r="C173" i="38"/>
  <c r="D173" i="38" s="1"/>
  <c r="Q172" i="38"/>
  <c r="O172" i="38"/>
  <c r="M172" i="38"/>
  <c r="I172" i="38"/>
  <c r="G172" i="38"/>
  <c r="E172" i="38"/>
  <c r="C172" i="38"/>
  <c r="D172" i="38" s="1"/>
  <c r="Q171" i="38"/>
  <c r="O171" i="38"/>
  <c r="M171" i="38"/>
  <c r="I171" i="38"/>
  <c r="G171" i="38"/>
  <c r="E171" i="38"/>
  <c r="C171" i="38"/>
  <c r="D171" i="38" s="1"/>
  <c r="Q170" i="38"/>
  <c r="O170" i="38"/>
  <c r="M170" i="38"/>
  <c r="I170" i="38"/>
  <c r="G170" i="38"/>
  <c r="E170" i="38"/>
  <c r="C170" i="38"/>
  <c r="D170" i="38" s="1"/>
  <c r="Q169" i="38"/>
  <c r="O169" i="38"/>
  <c r="M169" i="38"/>
  <c r="I169" i="38"/>
  <c r="G169" i="38"/>
  <c r="E169" i="38"/>
  <c r="C169" i="38"/>
  <c r="D169" i="38" s="1"/>
  <c r="Q168" i="38"/>
  <c r="O168" i="38"/>
  <c r="M168" i="38"/>
  <c r="I168" i="38"/>
  <c r="G168" i="38"/>
  <c r="E168" i="38"/>
  <c r="C168" i="38"/>
  <c r="D168" i="38" s="1"/>
  <c r="Q163" i="38"/>
  <c r="O163" i="38"/>
  <c r="M163" i="38"/>
  <c r="I163" i="38"/>
  <c r="G163" i="38"/>
  <c r="E163" i="38"/>
  <c r="C163" i="38"/>
  <c r="D163" i="38" s="1"/>
  <c r="Q162" i="38"/>
  <c r="O162" i="38"/>
  <c r="M162" i="38"/>
  <c r="I162" i="38"/>
  <c r="G162" i="38"/>
  <c r="E162" i="38"/>
  <c r="C162" i="38"/>
  <c r="D162" i="38" s="1"/>
  <c r="Q161" i="38"/>
  <c r="O161" i="38"/>
  <c r="M161" i="38"/>
  <c r="I161" i="38"/>
  <c r="G161" i="38"/>
  <c r="E161" i="38"/>
  <c r="C161" i="38"/>
  <c r="D161" i="38" s="1"/>
  <c r="Q160" i="38"/>
  <c r="O160" i="38"/>
  <c r="M160" i="38"/>
  <c r="I160" i="38"/>
  <c r="G160" i="38"/>
  <c r="E160" i="38"/>
  <c r="C160" i="38"/>
  <c r="D160" i="38" s="1"/>
  <c r="Q159" i="38"/>
  <c r="O159" i="38"/>
  <c r="M159" i="38"/>
  <c r="I159" i="38"/>
  <c r="G159" i="38"/>
  <c r="E159" i="38"/>
  <c r="C159" i="38"/>
  <c r="D159" i="38" s="1"/>
  <c r="Q158" i="38"/>
  <c r="O158" i="38"/>
  <c r="M158" i="38"/>
  <c r="I158" i="38"/>
  <c r="G158" i="38"/>
  <c r="E158" i="38"/>
  <c r="C158" i="38"/>
  <c r="D158" i="38" s="1"/>
  <c r="Q157" i="38"/>
  <c r="O157" i="38"/>
  <c r="M157" i="38"/>
  <c r="I157" i="38"/>
  <c r="G157" i="38"/>
  <c r="E157" i="38"/>
  <c r="C157" i="38"/>
  <c r="D157" i="38" s="1"/>
  <c r="Q156" i="38"/>
  <c r="O156" i="38"/>
  <c r="M156" i="38"/>
  <c r="I156" i="38"/>
  <c r="G156" i="38"/>
  <c r="E156" i="38"/>
  <c r="C156" i="38"/>
  <c r="D156" i="38" s="1"/>
  <c r="Q151" i="38"/>
  <c r="O151" i="38"/>
  <c r="M151" i="38"/>
  <c r="I151" i="38"/>
  <c r="G151" i="38"/>
  <c r="E151" i="38"/>
  <c r="C151" i="38"/>
  <c r="D151" i="38" s="1"/>
  <c r="Q150" i="38"/>
  <c r="O150" i="38"/>
  <c r="M150" i="38"/>
  <c r="I150" i="38"/>
  <c r="G150" i="38"/>
  <c r="E150" i="38"/>
  <c r="C150" i="38"/>
  <c r="D150" i="38" s="1"/>
  <c r="Q149" i="38"/>
  <c r="O149" i="38"/>
  <c r="M149" i="38"/>
  <c r="I149" i="38"/>
  <c r="G149" i="38"/>
  <c r="E149" i="38"/>
  <c r="C149" i="38"/>
  <c r="D149" i="38" s="1"/>
  <c r="Q148" i="38"/>
  <c r="O148" i="38"/>
  <c r="M148" i="38"/>
  <c r="I148" i="38"/>
  <c r="G148" i="38"/>
  <c r="E148" i="38"/>
  <c r="C148" i="38"/>
  <c r="D148" i="38" s="1"/>
  <c r="Q147" i="38"/>
  <c r="O147" i="38"/>
  <c r="M147" i="38"/>
  <c r="I147" i="38"/>
  <c r="G147" i="38"/>
  <c r="E147" i="38"/>
  <c r="C147" i="38"/>
  <c r="D147" i="38" s="1"/>
  <c r="Q146" i="38"/>
  <c r="O146" i="38"/>
  <c r="M146" i="38"/>
  <c r="I146" i="38"/>
  <c r="G146" i="38"/>
  <c r="E146" i="38"/>
  <c r="C146" i="38"/>
  <c r="D146" i="38" s="1"/>
  <c r="Q145" i="38"/>
  <c r="O145" i="38"/>
  <c r="M145" i="38"/>
  <c r="I145" i="38"/>
  <c r="G145" i="38"/>
  <c r="E145" i="38"/>
  <c r="C145" i="38"/>
  <c r="D145" i="38" s="1"/>
  <c r="Q144" i="38"/>
  <c r="O144" i="38"/>
  <c r="M144" i="38"/>
  <c r="I144" i="38"/>
  <c r="G144" i="38"/>
  <c r="E144" i="38"/>
  <c r="C144" i="38"/>
  <c r="D144" i="38" s="1"/>
  <c r="Q139" i="38"/>
  <c r="O139" i="38"/>
  <c r="M139" i="38"/>
  <c r="I139" i="38"/>
  <c r="G139" i="38"/>
  <c r="E139" i="38"/>
  <c r="C139" i="38"/>
  <c r="D139" i="38" s="1"/>
  <c r="Q138" i="38"/>
  <c r="O138" i="38"/>
  <c r="M138" i="38"/>
  <c r="I138" i="38"/>
  <c r="G138" i="38"/>
  <c r="E138" i="38"/>
  <c r="C138" i="38"/>
  <c r="D138" i="38" s="1"/>
  <c r="Q137" i="38"/>
  <c r="O137" i="38"/>
  <c r="M137" i="38"/>
  <c r="I137" i="38"/>
  <c r="G137" i="38"/>
  <c r="E137" i="38"/>
  <c r="C137" i="38"/>
  <c r="D137" i="38" s="1"/>
  <c r="Q135" i="38"/>
  <c r="O135" i="38"/>
  <c r="M135" i="38"/>
  <c r="I135" i="38"/>
  <c r="G135" i="38"/>
  <c r="E135" i="38"/>
  <c r="C135" i="38"/>
  <c r="D135" i="38" s="1"/>
  <c r="Q134" i="38"/>
  <c r="O134" i="38"/>
  <c r="M134" i="38"/>
  <c r="I134" i="38"/>
  <c r="G134" i="38"/>
  <c r="E134" i="38"/>
  <c r="C134" i="38"/>
  <c r="Q129" i="38"/>
  <c r="O129" i="38"/>
  <c r="M129" i="38"/>
  <c r="I129" i="38"/>
  <c r="G129" i="38"/>
  <c r="E129" i="38"/>
  <c r="C129" i="38"/>
  <c r="D129" i="38" s="1"/>
  <c r="Q128" i="38"/>
  <c r="O128" i="38"/>
  <c r="M128" i="38"/>
  <c r="I128" i="38"/>
  <c r="G128" i="38"/>
  <c r="E128" i="38"/>
  <c r="C128" i="38"/>
  <c r="D128" i="38" s="1"/>
  <c r="Q127" i="38"/>
  <c r="O127" i="38"/>
  <c r="M127" i="38"/>
  <c r="I127" i="38"/>
  <c r="G127" i="38"/>
  <c r="E127" i="38"/>
  <c r="C127" i="38"/>
  <c r="D127" i="38" s="1"/>
  <c r="Q126" i="38"/>
  <c r="O126" i="38"/>
  <c r="M126" i="38"/>
  <c r="I126" i="38"/>
  <c r="G126" i="38"/>
  <c r="E126" i="38"/>
  <c r="C126" i="38"/>
  <c r="D126" i="38" s="1"/>
  <c r="Q125" i="38"/>
  <c r="O125" i="38"/>
  <c r="M125" i="38"/>
  <c r="I125" i="38"/>
  <c r="G125" i="38"/>
  <c r="E125" i="38"/>
  <c r="C125" i="38"/>
  <c r="D125" i="38" s="1"/>
  <c r="Q124" i="38"/>
  <c r="O124" i="38"/>
  <c r="M124" i="38"/>
  <c r="I124" i="38"/>
  <c r="G124" i="38"/>
  <c r="E124" i="38"/>
  <c r="C124" i="38"/>
  <c r="D124" i="38" s="1"/>
  <c r="Q123" i="38"/>
  <c r="O123" i="38"/>
  <c r="M123" i="38"/>
  <c r="I123" i="38"/>
  <c r="G123" i="38"/>
  <c r="E123" i="38"/>
  <c r="C123" i="38"/>
  <c r="D123" i="38" s="1"/>
  <c r="Q122" i="38"/>
  <c r="O122" i="38"/>
  <c r="M122" i="38"/>
  <c r="I122" i="38"/>
  <c r="G122" i="38"/>
  <c r="E122" i="38"/>
  <c r="C122" i="38"/>
  <c r="D122" i="38" s="1"/>
  <c r="Q121" i="38"/>
  <c r="O121" i="38"/>
  <c r="M121" i="38"/>
  <c r="I121" i="38"/>
  <c r="G121" i="38"/>
  <c r="E121" i="38"/>
  <c r="C121" i="38"/>
  <c r="D121" i="38" s="1"/>
  <c r="Q120" i="38"/>
  <c r="O120" i="38"/>
  <c r="M120" i="38"/>
  <c r="I120" i="38"/>
  <c r="G120" i="38"/>
  <c r="E120" i="38"/>
  <c r="C120" i="38"/>
  <c r="Q115" i="38"/>
  <c r="O115" i="38"/>
  <c r="M115" i="38"/>
  <c r="I115" i="38"/>
  <c r="G115" i="38"/>
  <c r="E115" i="38"/>
  <c r="C115" i="38"/>
  <c r="D115" i="38" s="1"/>
  <c r="Q114" i="38"/>
  <c r="O114" i="38"/>
  <c r="M114" i="38"/>
  <c r="I114" i="38"/>
  <c r="G114" i="38"/>
  <c r="E114" i="38"/>
  <c r="C114" i="38"/>
  <c r="D114" i="38" s="1"/>
  <c r="Q113" i="38"/>
  <c r="O113" i="38"/>
  <c r="M113" i="38"/>
  <c r="I113" i="38"/>
  <c r="G113" i="38"/>
  <c r="E113" i="38"/>
  <c r="C113" i="38"/>
  <c r="D113" i="38" s="1"/>
  <c r="Q112" i="38"/>
  <c r="O112" i="38"/>
  <c r="M112" i="38"/>
  <c r="I112" i="38"/>
  <c r="G112" i="38"/>
  <c r="E112" i="38"/>
  <c r="C112" i="38"/>
  <c r="D112" i="38" s="1"/>
  <c r="Q111" i="38"/>
  <c r="O111" i="38"/>
  <c r="M111" i="38"/>
  <c r="I111" i="38"/>
  <c r="G111" i="38"/>
  <c r="E111" i="38"/>
  <c r="C111" i="38"/>
  <c r="D111" i="38" s="1"/>
  <c r="Q110" i="38"/>
  <c r="O110" i="38"/>
  <c r="M110" i="38"/>
  <c r="I110" i="38"/>
  <c r="G110" i="38"/>
  <c r="E110" i="38"/>
  <c r="C110" i="38"/>
  <c r="D110" i="38" s="1"/>
  <c r="Q109" i="38"/>
  <c r="O109" i="38"/>
  <c r="M109" i="38"/>
  <c r="I109" i="38"/>
  <c r="G109" i="38"/>
  <c r="E109" i="38"/>
  <c r="C109" i="38"/>
  <c r="D109" i="38" s="1"/>
  <c r="Q108" i="38"/>
  <c r="O108" i="38"/>
  <c r="M108" i="38"/>
  <c r="I108" i="38"/>
  <c r="G108" i="38"/>
  <c r="E108" i="38"/>
  <c r="C108" i="38"/>
  <c r="D108" i="38" s="1"/>
  <c r="Q107" i="38"/>
  <c r="O107" i="38"/>
  <c r="M107" i="38"/>
  <c r="I107" i="38"/>
  <c r="G107" i="38"/>
  <c r="E107" i="38"/>
  <c r="C107" i="38"/>
  <c r="D107" i="38" s="1"/>
  <c r="Q106" i="38"/>
  <c r="O106" i="38"/>
  <c r="M106" i="38"/>
  <c r="I106" i="38"/>
  <c r="G106" i="38"/>
  <c r="E106" i="38"/>
  <c r="C106" i="38"/>
  <c r="D106" i="38" s="1"/>
  <c r="Q105" i="38"/>
  <c r="O105" i="38"/>
  <c r="M105" i="38"/>
  <c r="I105" i="38"/>
  <c r="G105" i="38"/>
  <c r="E105" i="38"/>
  <c r="C105" i="38"/>
  <c r="Q100" i="38"/>
  <c r="O100" i="38"/>
  <c r="M100" i="38"/>
  <c r="I100" i="38"/>
  <c r="G100" i="38"/>
  <c r="E100" i="38"/>
  <c r="C100" i="38"/>
  <c r="D100" i="38" s="1"/>
  <c r="Q99" i="38"/>
  <c r="O99" i="38"/>
  <c r="M99" i="38"/>
  <c r="I99" i="38"/>
  <c r="G99" i="38"/>
  <c r="E99" i="38"/>
  <c r="C99" i="38"/>
  <c r="D99" i="38" s="1"/>
  <c r="Q98" i="38"/>
  <c r="O98" i="38"/>
  <c r="M98" i="38"/>
  <c r="I98" i="38"/>
  <c r="G98" i="38"/>
  <c r="E98" i="38"/>
  <c r="C98" i="38"/>
  <c r="D98" i="38" s="1"/>
  <c r="Q97" i="38"/>
  <c r="O97" i="38"/>
  <c r="M97" i="38"/>
  <c r="I97" i="38"/>
  <c r="G97" i="38"/>
  <c r="E97" i="38"/>
  <c r="C97" i="38"/>
  <c r="D97" i="38" s="1"/>
  <c r="Q96" i="38"/>
  <c r="O96" i="38"/>
  <c r="M96" i="38"/>
  <c r="I96" i="38"/>
  <c r="G96" i="38"/>
  <c r="E96" i="38"/>
  <c r="C96" i="38"/>
  <c r="D96" i="38" s="1"/>
  <c r="Q95" i="38"/>
  <c r="O95" i="38"/>
  <c r="M95" i="38"/>
  <c r="I95" i="38"/>
  <c r="G95" i="38"/>
  <c r="E95" i="38"/>
  <c r="C95" i="38"/>
  <c r="D95" i="38" s="1"/>
  <c r="Q94" i="38"/>
  <c r="O94" i="38"/>
  <c r="M94" i="38"/>
  <c r="I94" i="38"/>
  <c r="G94" i="38"/>
  <c r="E94" i="38"/>
  <c r="C94" i="38"/>
  <c r="D94" i="38" s="1"/>
  <c r="O93" i="38"/>
  <c r="M93" i="38"/>
  <c r="I93" i="38"/>
  <c r="G93" i="38"/>
  <c r="E93" i="38"/>
  <c r="C93" i="38"/>
  <c r="D93" i="38" s="1"/>
  <c r="Q92" i="38"/>
  <c r="O92" i="38"/>
  <c r="M92" i="38"/>
  <c r="I92" i="38"/>
  <c r="G92" i="38"/>
  <c r="E92" i="38"/>
  <c r="C92" i="38"/>
  <c r="D92" i="38" s="1"/>
  <c r="Q91" i="38"/>
  <c r="O91" i="38"/>
  <c r="M91" i="38"/>
  <c r="I91" i="38"/>
  <c r="G91" i="38"/>
  <c r="E91" i="38"/>
  <c r="C91" i="38"/>
  <c r="D91" i="38" s="1"/>
  <c r="Q90" i="38"/>
  <c r="O90" i="38"/>
  <c r="M90" i="38"/>
  <c r="I90" i="38"/>
  <c r="G90" i="38"/>
  <c r="E90" i="38"/>
  <c r="C90" i="38"/>
  <c r="Q85" i="38"/>
  <c r="R85" i="38" s="1"/>
  <c r="O85" i="38"/>
  <c r="P85" i="38" s="1"/>
  <c r="M85" i="38"/>
  <c r="N85" i="38" s="1"/>
  <c r="I85" i="38"/>
  <c r="J85" i="38" s="1"/>
  <c r="G85" i="38"/>
  <c r="H85" i="38" s="1"/>
  <c r="E85" i="38"/>
  <c r="C85" i="38"/>
  <c r="Q84" i="38"/>
  <c r="O84" i="38"/>
  <c r="M84" i="38"/>
  <c r="I84" i="38"/>
  <c r="G84" i="38"/>
  <c r="E84" i="38"/>
  <c r="C84" i="38"/>
  <c r="D84" i="38" s="1"/>
  <c r="Q83" i="38"/>
  <c r="O83" i="38"/>
  <c r="M83" i="38"/>
  <c r="I83" i="38"/>
  <c r="G83" i="38"/>
  <c r="E83" i="38"/>
  <c r="C83" i="38"/>
  <c r="D83" i="38" s="1"/>
  <c r="Q82" i="38"/>
  <c r="O82" i="38"/>
  <c r="M82" i="38"/>
  <c r="I82" i="38"/>
  <c r="G82" i="38"/>
  <c r="E82" i="38"/>
  <c r="C82" i="38"/>
  <c r="D82" i="38" s="1"/>
  <c r="Q81" i="38"/>
  <c r="O81" i="38"/>
  <c r="M81" i="38"/>
  <c r="I81" i="38"/>
  <c r="G81" i="38"/>
  <c r="E81" i="38"/>
  <c r="C81" i="38"/>
  <c r="D81" i="38" s="1"/>
  <c r="Q80" i="38"/>
  <c r="O80" i="38"/>
  <c r="M80" i="38"/>
  <c r="I80" i="38"/>
  <c r="G80" i="38"/>
  <c r="E80" i="38"/>
  <c r="C80" i="38"/>
  <c r="D80" i="38" s="1"/>
  <c r="Q79" i="38"/>
  <c r="O79" i="38"/>
  <c r="M79" i="38"/>
  <c r="I79" i="38"/>
  <c r="G79" i="38"/>
  <c r="E79" i="38"/>
  <c r="C79" i="38"/>
  <c r="D79" i="38" s="1"/>
  <c r="Q78" i="38"/>
  <c r="O78" i="38"/>
  <c r="M78" i="38"/>
  <c r="I78" i="38"/>
  <c r="G78" i="38"/>
  <c r="E78" i="38"/>
  <c r="C78" i="38"/>
  <c r="Q73" i="38"/>
  <c r="O73" i="38"/>
  <c r="M73" i="38"/>
  <c r="I73" i="38"/>
  <c r="G73" i="38"/>
  <c r="E73" i="38"/>
  <c r="C73" i="38"/>
  <c r="D73" i="38" s="1"/>
  <c r="Q70" i="38"/>
  <c r="O70" i="38"/>
  <c r="M70" i="38"/>
  <c r="I70" i="38"/>
  <c r="G70" i="38"/>
  <c r="E70" i="38"/>
  <c r="C70" i="38"/>
  <c r="D70" i="38" s="1"/>
  <c r="Q69" i="38"/>
  <c r="O69" i="38"/>
  <c r="M69" i="38"/>
  <c r="I69" i="38"/>
  <c r="G69" i="38"/>
  <c r="E69" i="38"/>
  <c r="C69" i="38"/>
  <c r="D69" i="38" s="1"/>
  <c r="Q68" i="38"/>
  <c r="O68" i="38"/>
  <c r="M68" i="38"/>
  <c r="I68" i="38"/>
  <c r="G68" i="38"/>
  <c r="E68" i="38"/>
  <c r="C68" i="38"/>
  <c r="D68" i="38" s="1"/>
  <c r="Q67" i="38"/>
  <c r="O67" i="38"/>
  <c r="M67" i="38"/>
  <c r="I67" i="38"/>
  <c r="G67" i="38"/>
  <c r="E67" i="38"/>
  <c r="C67" i="38"/>
  <c r="D67" i="38" s="1"/>
  <c r="Q66" i="38"/>
  <c r="O66" i="38"/>
  <c r="M66" i="38"/>
  <c r="I66" i="38"/>
  <c r="G66" i="38"/>
  <c r="E66" i="38"/>
  <c r="C66" i="38"/>
  <c r="D66" i="38" s="1"/>
  <c r="Q65" i="38"/>
  <c r="O65" i="38"/>
  <c r="M65" i="38"/>
  <c r="I65" i="38"/>
  <c r="G65" i="38"/>
  <c r="E65" i="38"/>
  <c r="C65" i="38"/>
  <c r="D65" i="38" s="1"/>
  <c r="Q64" i="38"/>
  <c r="O64" i="38"/>
  <c r="M64" i="38"/>
  <c r="I64" i="38"/>
  <c r="G64" i="38"/>
  <c r="E64" i="38"/>
  <c r="C64" i="38"/>
  <c r="Q59" i="38"/>
  <c r="O59" i="38"/>
  <c r="M59" i="38"/>
  <c r="I59" i="38"/>
  <c r="G59" i="38"/>
  <c r="E59" i="38"/>
  <c r="C59" i="38"/>
  <c r="D59" i="38" s="1"/>
  <c r="Q58" i="38"/>
  <c r="O58" i="38"/>
  <c r="M58" i="38"/>
  <c r="I58" i="38"/>
  <c r="G58" i="38"/>
  <c r="E58" i="38"/>
  <c r="D58" i="38"/>
  <c r="Q56" i="38"/>
  <c r="O56" i="38"/>
  <c r="M56" i="38"/>
  <c r="I56" i="38"/>
  <c r="G56" i="38"/>
  <c r="E56" i="38"/>
  <c r="C56" i="38"/>
  <c r="D56" i="38" s="1"/>
  <c r="Q55" i="38"/>
  <c r="O55" i="38"/>
  <c r="M55" i="38"/>
  <c r="I55" i="38"/>
  <c r="G55" i="38"/>
  <c r="E55" i="38"/>
  <c r="C55" i="38"/>
  <c r="D55" i="38" s="1"/>
  <c r="Q54" i="38"/>
  <c r="O54" i="38"/>
  <c r="M54" i="38"/>
  <c r="I54" i="38"/>
  <c r="G54" i="38"/>
  <c r="E54" i="38"/>
  <c r="C54" i="38"/>
  <c r="D54" i="38" s="1"/>
  <c r="Q53" i="38"/>
  <c r="O53" i="38"/>
  <c r="M53" i="38"/>
  <c r="I53" i="38"/>
  <c r="G53" i="38"/>
  <c r="E53" i="38"/>
  <c r="C53" i="38"/>
  <c r="D53" i="38" s="1"/>
  <c r="Q52" i="38"/>
  <c r="O52" i="38"/>
  <c r="M52" i="38"/>
  <c r="I52" i="38"/>
  <c r="G52" i="38"/>
  <c r="E52" i="38"/>
  <c r="C52" i="38"/>
  <c r="D52" i="38" s="1"/>
  <c r="Q51" i="38"/>
  <c r="O51" i="38"/>
  <c r="M51" i="38"/>
  <c r="I51" i="38"/>
  <c r="G51" i="38"/>
  <c r="E51" i="38"/>
  <c r="C51" i="38"/>
  <c r="D51" i="38" s="1"/>
  <c r="Q50" i="38"/>
  <c r="O50" i="38"/>
  <c r="M50" i="38"/>
  <c r="I50" i="38"/>
  <c r="G50" i="38"/>
  <c r="E50" i="38"/>
  <c r="C50" i="38"/>
  <c r="Q45" i="38"/>
  <c r="O45" i="38"/>
  <c r="M45" i="38"/>
  <c r="I45" i="38"/>
  <c r="G45" i="38"/>
  <c r="E45" i="38"/>
  <c r="C45" i="38"/>
  <c r="D45" i="38" s="1"/>
  <c r="Q44" i="38"/>
  <c r="O44" i="38"/>
  <c r="M44" i="38"/>
  <c r="I44" i="38"/>
  <c r="G44" i="38"/>
  <c r="E44" i="38"/>
  <c r="C44" i="38"/>
  <c r="D44" i="38" s="1"/>
  <c r="Q43" i="38"/>
  <c r="O43" i="38"/>
  <c r="M43" i="38"/>
  <c r="I43" i="38"/>
  <c r="G43" i="38"/>
  <c r="E43" i="38"/>
  <c r="C43" i="38"/>
  <c r="D43" i="38" s="1"/>
  <c r="Q42" i="38"/>
  <c r="O42" i="38"/>
  <c r="M42" i="38"/>
  <c r="I42" i="38"/>
  <c r="G42" i="38"/>
  <c r="E42" i="38"/>
  <c r="C42" i="38"/>
  <c r="D42" i="38" s="1"/>
  <c r="Q41" i="38"/>
  <c r="O41" i="38"/>
  <c r="M41" i="38"/>
  <c r="I41" i="38"/>
  <c r="G41" i="38"/>
  <c r="E41" i="38"/>
  <c r="C41" i="38"/>
  <c r="D41" i="38" s="1"/>
  <c r="Q40" i="38"/>
  <c r="O40" i="38"/>
  <c r="M40" i="38"/>
  <c r="I40" i="38"/>
  <c r="G40" i="38"/>
  <c r="E40" i="38"/>
  <c r="C40" i="38"/>
  <c r="D40" i="38" s="1"/>
  <c r="Q39" i="38"/>
  <c r="O39" i="38"/>
  <c r="M39" i="38"/>
  <c r="I39" i="38"/>
  <c r="G39" i="38"/>
  <c r="E39" i="38"/>
  <c r="C39" i="38"/>
  <c r="D39" i="38" s="1"/>
  <c r="Q34" i="38"/>
  <c r="O34" i="38"/>
  <c r="M34" i="38"/>
  <c r="I34" i="38"/>
  <c r="G34" i="38"/>
  <c r="E34" i="38"/>
  <c r="C34" i="38"/>
  <c r="D34" i="38" s="1"/>
  <c r="Q33" i="38"/>
  <c r="O33" i="38"/>
  <c r="M33" i="38"/>
  <c r="I33" i="38"/>
  <c r="G33" i="38"/>
  <c r="E33" i="38"/>
  <c r="C33" i="38"/>
  <c r="D33" i="38" s="1"/>
  <c r="Q32" i="38"/>
  <c r="O32" i="38"/>
  <c r="M32" i="38"/>
  <c r="I32" i="38"/>
  <c r="G32" i="38"/>
  <c r="E32" i="38"/>
  <c r="C32" i="38"/>
  <c r="D32" i="38" s="1"/>
  <c r="Q31" i="38"/>
  <c r="O31" i="38"/>
  <c r="M31" i="38"/>
  <c r="I31" i="38"/>
  <c r="G31" i="38"/>
  <c r="E31" i="38"/>
  <c r="C31" i="38"/>
  <c r="D31" i="38" s="1"/>
  <c r="Q30" i="38"/>
  <c r="O30" i="38"/>
  <c r="M30" i="38"/>
  <c r="I30" i="38"/>
  <c r="G30" i="38"/>
  <c r="E30" i="38"/>
  <c r="C30" i="38"/>
  <c r="D30" i="38" s="1"/>
  <c r="Q29" i="38"/>
  <c r="O29" i="38"/>
  <c r="M29" i="38"/>
  <c r="I29" i="38"/>
  <c r="G29" i="38"/>
  <c r="E29" i="38"/>
  <c r="C29" i="38"/>
  <c r="D29" i="38" s="1"/>
  <c r="Q28" i="38"/>
  <c r="O28" i="38"/>
  <c r="M28" i="38"/>
  <c r="I28" i="38"/>
  <c r="G28" i="38"/>
  <c r="E28" i="38"/>
  <c r="C28" i="38"/>
  <c r="D28" i="38" s="1"/>
  <c r="Q27" i="38"/>
  <c r="O27" i="38"/>
  <c r="M27" i="38"/>
  <c r="I27" i="38"/>
  <c r="G27" i="38"/>
  <c r="E27" i="38"/>
  <c r="C27" i="38"/>
  <c r="D27" i="38" s="1"/>
  <c r="Q26" i="38"/>
  <c r="O26" i="38"/>
  <c r="M26" i="38"/>
  <c r="I26" i="38"/>
  <c r="G26" i="38"/>
  <c r="E26" i="38"/>
  <c r="C26" i="38"/>
  <c r="D26" i="38" s="1"/>
  <c r="Q25" i="38"/>
  <c r="O25" i="38"/>
  <c r="M25" i="38"/>
  <c r="I25" i="38"/>
  <c r="G25" i="38"/>
  <c r="E25" i="38"/>
  <c r="C25" i="38"/>
  <c r="D25" i="38" s="1"/>
  <c r="Q24" i="38"/>
  <c r="O24" i="38"/>
  <c r="M24" i="38"/>
  <c r="I24" i="38"/>
  <c r="G24" i="38"/>
  <c r="E24" i="38"/>
  <c r="C24" i="38"/>
  <c r="D24" i="38" s="1"/>
  <c r="Q23" i="38"/>
  <c r="O23" i="38"/>
  <c r="M23" i="38"/>
  <c r="I23" i="38"/>
  <c r="G23" i="38"/>
  <c r="E23" i="38"/>
  <c r="C23" i="38"/>
  <c r="D23" i="38" s="1"/>
  <c r="Q18" i="38"/>
  <c r="O18" i="38"/>
  <c r="M18" i="38"/>
  <c r="I18" i="38"/>
  <c r="G18" i="38"/>
  <c r="E18" i="38"/>
  <c r="C18" i="38"/>
  <c r="D18" i="38" s="1"/>
  <c r="Q17" i="38"/>
  <c r="O17" i="38"/>
  <c r="M17" i="38"/>
  <c r="I17" i="38"/>
  <c r="G17" i="38"/>
  <c r="E17" i="38"/>
  <c r="C17" i="38"/>
  <c r="D17" i="38" s="1"/>
  <c r="Q16" i="38"/>
  <c r="O16" i="38"/>
  <c r="M16" i="38"/>
  <c r="I16" i="38"/>
  <c r="G16" i="38"/>
  <c r="E16" i="38"/>
  <c r="C16" i="38"/>
  <c r="D16" i="38" s="1"/>
  <c r="Q15" i="38"/>
  <c r="O15" i="38"/>
  <c r="M15" i="38"/>
  <c r="I15" i="38"/>
  <c r="G15" i="38"/>
  <c r="E15" i="38"/>
  <c r="C15" i="38"/>
  <c r="D15" i="38" s="1"/>
  <c r="Q14" i="38"/>
  <c r="O14" i="38"/>
  <c r="M14" i="38"/>
  <c r="I14" i="38"/>
  <c r="G14" i="38"/>
  <c r="E14" i="38"/>
  <c r="C14" i="38"/>
  <c r="D14" i="38" s="1"/>
  <c r="Q13" i="38"/>
  <c r="O13" i="38"/>
  <c r="M13" i="38"/>
  <c r="I13" i="38"/>
  <c r="G13" i="38"/>
  <c r="E13" i="38"/>
  <c r="C13" i="38"/>
  <c r="D13" i="38" s="1"/>
  <c r="Q12" i="38"/>
  <c r="O12" i="38"/>
  <c r="M12" i="38"/>
  <c r="I12" i="38"/>
  <c r="G12" i="38"/>
  <c r="E12" i="38"/>
  <c r="C12" i="38"/>
  <c r="D12" i="38" s="1"/>
  <c r="Q11" i="38"/>
  <c r="O11" i="38"/>
  <c r="M11" i="38"/>
  <c r="I11" i="38"/>
  <c r="G11" i="38"/>
  <c r="E11" i="38"/>
  <c r="C11" i="38"/>
  <c r="D11" i="38" s="1"/>
  <c r="Q9" i="38"/>
  <c r="O9" i="38"/>
  <c r="M9" i="38"/>
  <c r="I9" i="38"/>
  <c r="G9" i="38"/>
  <c r="E9" i="38"/>
  <c r="C9" i="38"/>
  <c r="D9" i="38" s="1"/>
  <c r="Q8" i="38"/>
  <c r="O8" i="38"/>
  <c r="M8" i="38"/>
  <c r="I8" i="38"/>
  <c r="G8" i="38"/>
  <c r="E8" i="38"/>
  <c r="C8" i="38"/>
  <c r="D8" i="38" s="1"/>
  <c r="Q7" i="38"/>
  <c r="O7" i="38"/>
  <c r="M7" i="38"/>
  <c r="I7" i="38"/>
  <c r="G7" i="38"/>
  <c r="E7" i="38"/>
  <c r="C7" i="38"/>
  <c r="D7" i="38" s="1"/>
  <c r="Q6" i="38"/>
  <c r="O6" i="38"/>
  <c r="M6" i="38"/>
  <c r="I6" i="38"/>
  <c r="G6" i="38"/>
  <c r="E6" i="38"/>
  <c r="C6" i="38"/>
  <c r="D6" i="38" s="1"/>
  <c r="O41" i="37"/>
  <c r="O74" i="37" s="1"/>
  <c r="M41" i="37"/>
  <c r="M74" i="37" s="1"/>
  <c r="K41" i="37"/>
  <c r="K74" i="37" s="1"/>
  <c r="G41" i="37"/>
  <c r="G74" i="37" s="1"/>
  <c r="E41" i="37"/>
  <c r="E74" i="37" s="1"/>
  <c r="C41" i="37"/>
  <c r="B41" i="37"/>
  <c r="B74" i="37" s="1"/>
  <c r="O40" i="37"/>
  <c r="O57" i="37" s="1"/>
  <c r="M40" i="37"/>
  <c r="M57" i="37" s="1"/>
  <c r="K40" i="37"/>
  <c r="K57" i="37" s="1"/>
  <c r="G40" i="37"/>
  <c r="G57" i="37" s="1"/>
  <c r="E40" i="37"/>
  <c r="E57" i="37" s="1"/>
  <c r="C40" i="37"/>
  <c r="B40" i="37"/>
  <c r="B57" i="37" s="1"/>
  <c r="O38" i="37"/>
  <c r="O73" i="37" s="1"/>
  <c r="M38" i="37"/>
  <c r="M73" i="37" s="1"/>
  <c r="K38" i="37"/>
  <c r="K73" i="37" s="1"/>
  <c r="G38" i="37"/>
  <c r="G73" i="37" s="1"/>
  <c r="E38" i="37"/>
  <c r="E73" i="37" s="1"/>
  <c r="C38" i="37"/>
  <c r="B38" i="37"/>
  <c r="B73" i="37" s="1"/>
  <c r="O37" i="37"/>
  <c r="O56" i="37" s="1"/>
  <c r="M37" i="37"/>
  <c r="M56" i="37" s="1"/>
  <c r="K37" i="37"/>
  <c r="K56" i="37" s="1"/>
  <c r="G37" i="37"/>
  <c r="G56" i="37" s="1"/>
  <c r="E37" i="37"/>
  <c r="E56" i="37" s="1"/>
  <c r="C37" i="37"/>
  <c r="B37" i="37"/>
  <c r="B56" i="37" s="1"/>
  <c r="O35" i="37"/>
  <c r="O72" i="37" s="1"/>
  <c r="M35" i="37"/>
  <c r="M72" i="37" s="1"/>
  <c r="K35" i="37"/>
  <c r="K72" i="37" s="1"/>
  <c r="G35" i="37"/>
  <c r="G72" i="37" s="1"/>
  <c r="E35" i="37"/>
  <c r="E72" i="37" s="1"/>
  <c r="C35" i="37"/>
  <c r="B35" i="37"/>
  <c r="B72" i="37" s="1"/>
  <c r="O34" i="37"/>
  <c r="O55" i="37" s="1"/>
  <c r="M34" i="37"/>
  <c r="M55" i="37" s="1"/>
  <c r="K34" i="37"/>
  <c r="K55" i="37" s="1"/>
  <c r="G34" i="37"/>
  <c r="G55" i="37" s="1"/>
  <c r="E34" i="37"/>
  <c r="E55" i="37" s="1"/>
  <c r="C34" i="37"/>
  <c r="B34" i="37"/>
  <c r="B55" i="37" s="1"/>
  <c r="O32" i="37"/>
  <c r="O71" i="37" s="1"/>
  <c r="M32" i="37"/>
  <c r="M71" i="37" s="1"/>
  <c r="K32" i="37"/>
  <c r="K71" i="37" s="1"/>
  <c r="G32" i="37"/>
  <c r="G71" i="37" s="1"/>
  <c r="E32" i="37"/>
  <c r="E71" i="37" s="1"/>
  <c r="C32" i="37"/>
  <c r="B32" i="37"/>
  <c r="B71" i="37" s="1"/>
  <c r="O31" i="37"/>
  <c r="O54" i="37" s="1"/>
  <c r="M31" i="37"/>
  <c r="M54" i="37" s="1"/>
  <c r="K31" i="37"/>
  <c r="K54" i="37" s="1"/>
  <c r="G31" i="37"/>
  <c r="G54" i="37" s="1"/>
  <c r="E31" i="37"/>
  <c r="E54" i="37" s="1"/>
  <c r="C31" i="37"/>
  <c r="B31" i="37"/>
  <c r="B54" i="37" s="1"/>
  <c r="O29" i="37"/>
  <c r="O70" i="37" s="1"/>
  <c r="M29" i="37"/>
  <c r="M70" i="37" s="1"/>
  <c r="K29" i="37"/>
  <c r="K70" i="37" s="1"/>
  <c r="G29" i="37"/>
  <c r="G70" i="37" s="1"/>
  <c r="E29" i="37"/>
  <c r="E70" i="37" s="1"/>
  <c r="C29" i="37"/>
  <c r="B29" i="37"/>
  <c r="B70" i="37" s="1"/>
  <c r="O28" i="37"/>
  <c r="O53" i="37" s="1"/>
  <c r="M28" i="37"/>
  <c r="M53" i="37" s="1"/>
  <c r="K28" i="37"/>
  <c r="K53" i="37" s="1"/>
  <c r="G28" i="37"/>
  <c r="G53" i="37" s="1"/>
  <c r="E28" i="37"/>
  <c r="E53" i="37" s="1"/>
  <c r="C28" i="37"/>
  <c r="B28" i="37"/>
  <c r="B53" i="37" s="1"/>
  <c r="O25" i="37"/>
  <c r="O69" i="37" s="1"/>
  <c r="M25" i="37"/>
  <c r="M69" i="37" s="1"/>
  <c r="K25" i="37"/>
  <c r="K69" i="37" s="1"/>
  <c r="G25" i="37"/>
  <c r="G69" i="37" s="1"/>
  <c r="E25" i="37"/>
  <c r="E69" i="37" s="1"/>
  <c r="C25" i="37"/>
  <c r="B25" i="37"/>
  <c r="O24" i="37"/>
  <c r="O52" i="37" s="1"/>
  <c r="M24" i="37"/>
  <c r="M52" i="37" s="1"/>
  <c r="K24" i="37"/>
  <c r="K52" i="37" s="1"/>
  <c r="G24" i="37"/>
  <c r="G52" i="37" s="1"/>
  <c r="E24" i="37"/>
  <c r="E52" i="37" s="1"/>
  <c r="C24" i="37"/>
  <c r="B24" i="37"/>
  <c r="B52" i="37" s="1"/>
  <c r="O22" i="37"/>
  <c r="O68" i="37" s="1"/>
  <c r="M22" i="37"/>
  <c r="M68" i="37" s="1"/>
  <c r="K22" i="37"/>
  <c r="K68" i="37" s="1"/>
  <c r="G22" i="37"/>
  <c r="G68" i="37" s="1"/>
  <c r="E22" i="37"/>
  <c r="E68" i="37" s="1"/>
  <c r="C22" i="37"/>
  <c r="B22" i="37"/>
  <c r="O21" i="37"/>
  <c r="O51" i="37" s="1"/>
  <c r="M21" i="37"/>
  <c r="M51" i="37" s="1"/>
  <c r="K21" i="37"/>
  <c r="K51" i="37" s="1"/>
  <c r="G21" i="37"/>
  <c r="G51" i="37" s="1"/>
  <c r="E21" i="37"/>
  <c r="E51" i="37" s="1"/>
  <c r="C21" i="37"/>
  <c r="B21" i="37"/>
  <c r="B51" i="37" s="1"/>
  <c r="O19" i="37"/>
  <c r="O67" i="37" s="1"/>
  <c r="M19" i="37"/>
  <c r="M67" i="37" s="1"/>
  <c r="K19" i="37"/>
  <c r="K67" i="37" s="1"/>
  <c r="G19" i="37"/>
  <c r="G67" i="37" s="1"/>
  <c r="E19" i="37"/>
  <c r="E67" i="37" s="1"/>
  <c r="C19" i="37"/>
  <c r="B19" i="37"/>
  <c r="B67" i="37" s="1"/>
  <c r="O18" i="37"/>
  <c r="O50" i="37" s="1"/>
  <c r="M18" i="37"/>
  <c r="M50" i="37" s="1"/>
  <c r="K18" i="37"/>
  <c r="K50" i="37" s="1"/>
  <c r="G18" i="37"/>
  <c r="G50" i="37" s="1"/>
  <c r="E18" i="37"/>
  <c r="E50" i="37" s="1"/>
  <c r="C18" i="37"/>
  <c r="B18" i="37"/>
  <c r="B50" i="37" s="1"/>
  <c r="O87" i="37"/>
  <c r="M87" i="37"/>
  <c r="K87" i="37"/>
  <c r="G87" i="37"/>
  <c r="E87" i="37"/>
  <c r="C87" i="37"/>
  <c r="B87" i="37"/>
  <c r="O86" i="37"/>
  <c r="M86" i="37"/>
  <c r="K86" i="37"/>
  <c r="G86" i="37"/>
  <c r="E86" i="37"/>
  <c r="C86" i="37"/>
  <c r="B86" i="37"/>
  <c r="O85" i="37"/>
  <c r="M85" i="37"/>
  <c r="K85" i="37"/>
  <c r="G85" i="37"/>
  <c r="E85" i="37"/>
  <c r="C85" i="37"/>
  <c r="B85" i="37"/>
  <c r="O84" i="37"/>
  <c r="M84" i="37"/>
  <c r="K84" i="37"/>
  <c r="G84" i="37"/>
  <c r="E84" i="37"/>
  <c r="C84" i="37"/>
  <c r="B84" i="37"/>
  <c r="O83" i="37"/>
  <c r="M83" i="37"/>
  <c r="K83" i="37"/>
  <c r="G83" i="37"/>
  <c r="E83" i="37"/>
  <c r="C83" i="37"/>
  <c r="B83" i="37"/>
  <c r="O82" i="37"/>
  <c r="M82" i="37"/>
  <c r="K82" i="37"/>
  <c r="G82" i="37"/>
  <c r="E82" i="37"/>
  <c r="C82" i="37"/>
  <c r="B82" i="37"/>
  <c r="O81" i="37"/>
  <c r="M81" i="37"/>
  <c r="K81" i="37"/>
  <c r="G81" i="37"/>
  <c r="E81" i="37"/>
  <c r="C81" i="37"/>
  <c r="B81" i="37"/>
  <c r="O80" i="37"/>
  <c r="M80" i="37"/>
  <c r="K80" i="37"/>
  <c r="G80" i="37"/>
  <c r="E80" i="37"/>
  <c r="C80" i="37"/>
  <c r="B80" i="37"/>
  <c r="O15" i="37"/>
  <c r="O66" i="37" s="1"/>
  <c r="M15" i="37"/>
  <c r="M66" i="37" s="1"/>
  <c r="K15" i="37"/>
  <c r="K66" i="37" s="1"/>
  <c r="G15" i="37"/>
  <c r="G66" i="37" s="1"/>
  <c r="E15" i="37"/>
  <c r="E66" i="37" s="1"/>
  <c r="C15" i="37"/>
  <c r="B15" i="37"/>
  <c r="B66" i="37" s="1"/>
  <c r="O14" i="37"/>
  <c r="O49" i="37" s="1"/>
  <c r="M14" i="37"/>
  <c r="M49" i="37" s="1"/>
  <c r="K14" i="37"/>
  <c r="K49" i="37" s="1"/>
  <c r="G14" i="37"/>
  <c r="G49" i="37" s="1"/>
  <c r="E14" i="37"/>
  <c r="E49" i="37" s="1"/>
  <c r="C14" i="37"/>
  <c r="B14" i="37"/>
  <c r="B49" i="37" s="1"/>
  <c r="O12" i="37"/>
  <c r="O64" i="37" s="1"/>
  <c r="M12" i="37"/>
  <c r="M64" i="37" s="1"/>
  <c r="K12" i="37"/>
  <c r="K64" i="37" s="1"/>
  <c r="G12" i="37"/>
  <c r="G64" i="37" s="1"/>
  <c r="E12" i="37"/>
  <c r="E64" i="37" s="1"/>
  <c r="C12" i="37"/>
  <c r="B12" i="37"/>
  <c r="B64" i="37" s="1"/>
  <c r="O11" i="37"/>
  <c r="O47" i="37" s="1"/>
  <c r="M11" i="37"/>
  <c r="K11" i="37"/>
  <c r="K47" i="37" s="1"/>
  <c r="G11" i="37"/>
  <c r="E11" i="37"/>
  <c r="E47" i="37" s="1"/>
  <c r="C11" i="37"/>
  <c r="B11" i="37"/>
  <c r="B47" i="37" s="1"/>
  <c r="O10" i="37"/>
  <c r="O65" i="37" s="1"/>
  <c r="M10" i="37"/>
  <c r="M65" i="37" s="1"/>
  <c r="K10" i="37"/>
  <c r="K65" i="37" s="1"/>
  <c r="G10" i="37"/>
  <c r="G65" i="37" s="1"/>
  <c r="E10" i="37"/>
  <c r="E65" i="37" s="1"/>
  <c r="C10" i="37"/>
  <c r="B10" i="37"/>
  <c r="B65" i="37" s="1"/>
  <c r="O9" i="37"/>
  <c r="O48" i="37" s="1"/>
  <c r="M9" i="37"/>
  <c r="M48" i="37" s="1"/>
  <c r="K9" i="37"/>
  <c r="K48" i="37" s="1"/>
  <c r="G9" i="37"/>
  <c r="E9" i="37"/>
  <c r="E48" i="37" s="1"/>
  <c r="C9" i="37"/>
  <c r="B9" i="37"/>
  <c r="B48" i="37" s="1"/>
  <c r="O7" i="37"/>
  <c r="O63" i="37" s="1"/>
  <c r="M7" i="37"/>
  <c r="M63" i="37" s="1"/>
  <c r="K7" i="37"/>
  <c r="G7" i="37"/>
  <c r="G63" i="37" s="1"/>
  <c r="E7" i="37"/>
  <c r="E63" i="37" s="1"/>
  <c r="C7" i="37"/>
  <c r="B7" i="37"/>
  <c r="B63" i="37" s="1"/>
  <c r="O6" i="37"/>
  <c r="O46" i="37" s="1"/>
  <c r="M6" i="37"/>
  <c r="M46" i="37" s="1"/>
  <c r="K6" i="37"/>
  <c r="G6" i="37"/>
  <c r="G46" i="37" s="1"/>
  <c r="E6" i="37"/>
  <c r="E46" i="37" s="1"/>
  <c r="C6" i="37"/>
  <c r="B6" i="37"/>
  <c r="B46" i="37" s="1"/>
  <c r="O7" i="36"/>
  <c r="O6" i="36"/>
  <c r="M7" i="36"/>
  <c r="M6" i="36"/>
  <c r="K7" i="36"/>
  <c r="K6" i="36"/>
  <c r="G7" i="36"/>
  <c r="G6" i="36"/>
  <c r="E7" i="36"/>
  <c r="E6" i="36"/>
  <c r="C6" i="36"/>
  <c r="C7" i="36"/>
  <c r="O14" i="36"/>
  <c r="O13" i="36"/>
  <c r="O12" i="36"/>
  <c r="O11" i="36"/>
  <c r="O9" i="36"/>
  <c r="O8" i="36"/>
  <c r="M14" i="36"/>
  <c r="M13" i="36"/>
  <c r="M12" i="36"/>
  <c r="M11" i="36"/>
  <c r="M9" i="36"/>
  <c r="M8" i="36"/>
  <c r="K14" i="36"/>
  <c r="K13" i="36"/>
  <c r="K12" i="36"/>
  <c r="K11" i="36"/>
  <c r="K9" i="36"/>
  <c r="K8" i="36"/>
  <c r="G14" i="36"/>
  <c r="G13" i="36"/>
  <c r="G12" i="36"/>
  <c r="G11" i="36"/>
  <c r="G9" i="36"/>
  <c r="G8" i="36"/>
  <c r="E14" i="36"/>
  <c r="E13" i="36"/>
  <c r="E12" i="36"/>
  <c r="E11" i="36"/>
  <c r="E9" i="36"/>
  <c r="E8" i="36"/>
  <c r="C14" i="36"/>
  <c r="C13" i="36"/>
  <c r="C12" i="36"/>
  <c r="C11" i="36"/>
  <c r="I10" i="36"/>
  <c r="C9" i="36"/>
  <c r="C8" i="36"/>
  <c r="B14" i="36"/>
  <c r="B13" i="36"/>
  <c r="B12" i="36"/>
  <c r="B7" i="36"/>
  <c r="B6" i="36"/>
  <c r="B29" i="36"/>
  <c r="B28" i="36"/>
  <c r="B27" i="36"/>
  <c r="B26" i="36"/>
  <c r="B25" i="36"/>
  <c r="B24" i="36"/>
  <c r="B23" i="36"/>
  <c r="B22" i="36"/>
  <c r="B20" i="36"/>
  <c r="B21" i="36"/>
  <c r="B19" i="36"/>
  <c r="O101" i="36"/>
  <c r="M101" i="36"/>
  <c r="K101" i="36"/>
  <c r="G101" i="36"/>
  <c r="E101" i="36"/>
  <c r="C101" i="36"/>
  <c r="B101" i="36"/>
  <c r="O100" i="36"/>
  <c r="M100" i="36"/>
  <c r="K100" i="36"/>
  <c r="G100" i="36"/>
  <c r="E100" i="36"/>
  <c r="C100" i="36"/>
  <c r="B100" i="36"/>
  <c r="O99" i="36"/>
  <c r="M99" i="36"/>
  <c r="K99" i="36"/>
  <c r="G99" i="36"/>
  <c r="E99" i="36"/>
  <c r="C99" i="36"/>
  <c r="B99" i="36"/>
  <c r="O98" i="36"/>
  <c r="M98" i="36"/>
  <c r="K98" i="36"/>
  <c r="G98" i="36"/>
  <c r="E98" i="36"/>
  <c r="C98" i="36"/>
  <c r="B98" i="36"/>
  <c r="O97" i="36"/>
  <c r="M97" i="36"/>
  <c r="K97" i="36"/>
  <c r="G97" i="36"/>
  <c r="E97" i="36"/>
  <c r="C97" i="36"/>
  <c r="B97" i="36"/>
  <c r="O96" i="36"/>
  <c r="M96" i="36"/>
  <c r="K96" i="36"/>
  <c r="G96" i="36"/>
  <c r="E96" i="36"/>
  <c r="C96" i="36"/>
  <c r="B96" i="36"/>
  <c r="O95" i="36"/>
  <c r="M95" i="36"/>
  <c r="K95" i="36"/>
  <c r="G95" i="36"/>
  <c r="E95" i="36"/>
  <c r="C95" i="36"/>
  <c r="B95" i="36"/>
  <c r="K69" i="38" l="1"/>
  <c r="I13" i="36"/>
  <c r="K28" i="38"/>
  <c r="L28" i="38" s="1"/>
  <c r="S14" i="36"/>
  <c r="K126" i="38"/>
  <c r="L126" i="38" s="1"/>
  <c r="K83" i="38"/>
  <c r="L83" i="38" s="1"/>
  <c r="R68" i="38"/>
  <c r="K65" i="38"/>
  <c r="L65" i="38" s="1"/>
  <c r="K24" i="38"/>
  <c r="L24" i="38" s="1"/>
  <c r="K79" i="38"/>
  <c r="L79" i="38" s="1"/>
  <c r="K122" i="38"/>
  <c r="L122" i="38" s="1"/>
  <c r="N59" i="38"/>
  <c r="R174" i="38"/>
  <c r="K91" i="38"/>
  <c r="L91" i="38" s="1"/>
  <c r="K100" i="38"/>
  <c r="L100" i="38" s="1"/>
  <c r="R172" i="38"/>
  <c r="I12" i="36"/>
  <c r="J12" i="36" s="1"/>
  <c r="K94" i="38"/>
  <c r="K98" i="38"/>
  <c r="L98" i="38" s="1"/>
  <c r="R170" i="38"/>
  <c r="P25" i="37"/>
  <c r="P22" i="37"/>
  <c r="O58" i="37"/>
  <c r="E58" i="37"/>
  <c r="K26" i="38"/>
  <c r="L26" i="38" s="1"/>
  <c r="K30" i="38"/>
  <c r="L30" i="38" s="1"/>
  <c r="K42" i="38"/>
  <c r="L42" i="38" s="1"/>
  <c r="K67" i="38"/>
  <c r="L67" i="38" s="1"/>
  <c r="K81" i="38"/>
  <c r="L81" i="38" s="1"/>
  <c r="K93" i="38"/>
  <c r="K120" i="38"/>
  <c r="K124" i="38"/>
  <c r="L124" i="38" s="1"/>
  <c r="Q13" i="36"/>
  <c r="I14" i="36"/>
  <c r="J14" i="36" s="1"/>
  <c r="N14" i="36"/>
  <c r="P14" i="36"/>
  <c r="Z48" i="37"/>
  <c r="V48" i="37"/>
  <c r="T48" i="37"/>
  <c r="X48" i="37"/>
  <c r="V47" i="37"/>
  <c r="X47" i="37"/>
  <c r="T47" i="37"/>
  <c r="Z47" i="37"/>
  <c r="V80" i="37"/>
  <c r="T80" i="37"/>
  <c r="X80" i="37"/>
  <c r="Z80" i="37"/>
  <c r="V82" i="37"/>
  <c r="X82" i="37"/>
  <c r="T82" i="37"/>
  <c r="Z82" i="37"/>
  <c r="X84" i="37"/>
  <c r="V84" i="37"/>
  <c r="T84" i="37"/>
  <c r="Z84" i="37"/>
  <c r="T86" i="37"/>
  <c r="X86" i="37"/>
  <c r="V86" i="37"/>
  <c r="Z86" i="37"/>
  <c r="V51" i="37"/>
  <c r="X51" i="37"/>
  <c r="T51" i="37"/>
  <c r="Z51" i="37"/>
  <c r="T53" i="37"/>
  <c r="V53" i="37"/>
  <c r="X53" i="37"/>
  <c r="Z53" i="37"/>
  <c r="Z54" i="37"/>
  <c r="V54" i="37"/>
  <c r="X54" i="37"/>
  <c r="T54" i="37"/>
  <c r="V55" i="37"/>
  <c r="X55" i="37"/>
  <c r="T55" i="37"/>
  <c r="Z55" i="37"/>
  <c r="X56" i="37"/>
  <c r="Z56" i="37"/>
  <c r="V56" i="37"/>
  <c r="T56" i="37"/>
  <c r="T57" i="37"/>
  <c r="V57" i="37"/>
  <c r="X57" i="37"/>
  <c r="Z57" i="37"/>
  <c r="X65" i="37"/>
  <c r="V65" i="37"/>
  <c r="T65" i="37"/>
  <c r="Z65" i="37"/>
  <c r="X64" i="37"/>
  <c r="V64" i="37"/>
  <c r="T64" i="37"/>
  <c r="Z64" i="37"/>
  <c r="X81" i="37"/>
  <c r="V81" i="37"/>
  <c r="T81" i="37"/>
  <c r="Z81" i="37"/>
  <c r="X83" i="37"/>
  <c r="V83" i="37"/>
  <c r="T83" i="37"/>
  <c r="Z83" i="37"/>
  <c r="V85" i="37"/>
  <c r="X85" i="37"/>
  <c r="T85" i="37"/>
  <c r="Z85" i="37"/>
  <c r="X87" i="37"/>
  <c r="V87" i="37"/>
  <c r="T87" i="37"/>
  <c r="Z87" i="37"/>
  <c r="X70" i="37"/>
  <c r="V70" i="37"/>
  <c r="T70" i="37"/>
  <c r="Z70" i="37"/>
  <c r="T71" i="37"/>
  <c r="V71" i="37"/>
  <c r="X71" i="37"/>
  <c r="Z71" i="37"/>
  <c r="X72" i="37"/>
  <c r="V72" i="37"/>
  <c r="T72" i="37"/>
  <c r="Z72" i="37"/>
  <c r="T73" i="37"/>
  <c r="V73" i="37"/>
  <c r="X73" i="37"/>
  <c r="Z73" i="37"/>
  <c r="X74" i="37"/>
  <c r="V74" i="37"/>
  <c r="T74" i="37"/>
  <c r="Z74" i="37"/>
  <c r="X67" i="37"/>
  <c r="V67" i="37"/>
  <c r="T67" i="37"/>
  <c r="Z67" i="37"/>
  <c r="V50" i="37"/>
  <c r="X50" i="37"/>
  <c r="Z50" i="37"/>
  <c r="T50" i="37"/>
  <c r="X66" i="37"/>
  <c r="V66" i="37"/>
  <c r="T66" i="37"/>
  <c r="Z66" i="37"/>
  <c r="Z49" i="37"/>
  <c r="T49" i="37"/>
  <c r="V49" i="37"/>
  <c r="X49" i="37"/>
  <c r="X63" i="37"/>
  <c r="V63" i="37"/>
  <c r="T63" i="37"/>
  <c r="Z63" i="37"/>
  <c r="T46" i="37"/>
  <c r="X46" i="37"/>
  <c r="V46" i="37"/>
  <c r="Z46" i="37"/>
  <c r="Z52" i="37"/>
  <c r="T52" i="37"/>
  <c r="X52" i="37"/>
  <c r="V52" i="37"/>
  <c r="F13" i="36"/>
  <c r="P56" i="37"/>
  <c r="P73" i="37"/>
  <c r="P71" i="37"/>
  <c r="P54" i="37"/>
  <c r="P52" i="37"/>
  <c r="P67" i="37"/>
  <c r="B58" i="37"/>
  <c r="I81" i="37"/>
  <c r="J81" i="37" s="1"/>
  <c r="I83" i="37"/>
  <c r="J83" i="37" s="1"/>
  <c r="I85" i="37"/>
  <c r="J85" i="37" s="1"/>
  <c r="I87" i="37"/>
  <c r="J87" i="37" s="1"/>
  <c r="I136" i="38"/>
  <c r="I140" i="38" s="1"/>
  <c r="O136" i="38"/>
  <c r="O140" i="38" s="1"/>
  <c r="S11" i="38"/>
  <c r="T11" i="38" s="1"/>
  <c r="K12" i="38"/>
  <c r="L12" i="38" s="1"/>
  <c r="K14" i="38"/>
  <c r="L14" i="38" s="1"/>
  <c r="K16" i="38"/>
  <c r="L16" i="38" s="1"/>
  <c r="K137" i="38"/>
  <c r="L137" i="38" s="1"/>
  <c r="K139" i="38"/>
  <c r="L139" i="38" s="1"/>
  <c r="K145" i="38"/>
  <c r="L145" i="38" s="1"/>
  <c r="K147" i="38"/>
  <c r="L147" i="38" s="1"/>
  <c r="K304" i="38"/>
  <c r="K149" i="38"/>
  <c r="L149" i="38" s="1"/>
  <c r="K151" i="38"/>
  <c r="L151" i="38" s="1"/>
  <c r="K157" i="38"/>
  <c r="L157" i="38" s="1"/>
  <c r="K159" i="38"/>
  <c r="L159" i="38" s="1"/>
  <c r="K161" i="38"/>
  <c r="L161" i="38" s="1"/>
  <c r="K163" i="38"/>
  <c r="L163" i="38" s="1"/>
  <c r="K169" i="38"/>
  <c r="L169" i="38" s="1"/>
  <c r="K171" i="38"/>
  <c r="L171" i="38" s="1"/>
  <c r="K173" i="38"/>
  <c r="L173" i="38" s="1"/>
  <c r="K179" i="38"/>
  <c r="K181" i="38"/>
  <c r="L181" i="38" s="1"/>
  <c r="K183" i="38"/>
  <c r="L183" i="38" s="1"/>
  <c r="K185" i="38"/>
  <c r="L185" i="38" s="1"/>
  <c r="K187" i="38"/>
  <c r="L187" i="38" s="1"/>
  <c r="K191" i="38"/>
  <c r="L191" i="38" s="1"/>
  <c r="K211" i="38"/>
  <c r="L211" i="38" s="1"/>
  <c r="K213" i="38"/>
  <c r="L213" i="38" s="1"/>
  <c r="K219" i="38"/>
  <c r="K221" i="38"/>
  <c r="L221" i="38" s="1"/>
  <c r="K197" i="38"/>
  <c r="L197" i="38" s="1"/>
  <c r="K205" i="38"/>
  <c r="L205" i="38" s="1"/>
  <c r="T18" i="39"/>
  <c r="K231" i="38"/>
  <c r="L231" i="38" s="1"/>
  <c r="K233" i="38"/>
  <c r="L233" i="38" s="1"/>
  <c r="K237" i="38"/>
  <c r="L237" i="38" s="1"/>
  <c r="P13" i="36"/>
  <c r="K267" i="38"/>
  <c r="K269" i="38"/>
  <c r="L269" i="38" s="1"/>
  <c r="K271" i="38"/>
  <c r="L271" i="38" s="1"/>
  <c r="K273" i="38"/>
  <c r="L273" i="38" s="1"/>
  <c r="K106" i="38"/>
  <c r="L106" i="38" s="1"/>
  <c r="K108" i="38"/>
  <c r="L108" i="38" s="1"/>
  <c r="K110" i="38"/>
  <c r="L110" i="38" s="1"/>
  <c r="K112" i="38"/>
  <c r="L112" i="38" s="1"/>
  <c r="K114" i="38"/>
  <c r="L114" i="38" s="1"/>
  <c r="K275" i="38"/>
  <c r="L275" i="38" s="1"/>
  <c r="K277" i="38"/>
  <c r="L277" i="38" s="1"/>
  <c r="K305" i="38"/>
  <c r="L305" i="38" s="1"/>
  <c r="K243" i="38"/>
  <c r="L243" i="38" s="1"/>
  <c r="K245" i="38"/>
  <c r="L245" i="38" s="1"/>
  <c r="L13" i="36"/>
  <c r="K283" i="38"/>
  <c r="K285" i="38"/>
  <c r="L285" i="38" s="1"/>
  <c r="L18" i="39"/>
  <c r="I95" i="36"/>
  <c r="J95" i="36" s="1"/>
  <c r="I97" i="36"/>
  <c r="J97" i="36" s="1"/>
  <c r="I99" i="36"/>
  <c r="J99" i="36" s="1"/>
  <c r="I101" i="36"/>
  <c r="J101" i="36" s="1"/>
  <c r="D14" i="36"/>
  <c r="K287" i="38"/>
  <c r="L287" i="38" s="1"/>
  <c r="K299" i="38"/>
  <c r="L299" i="38" s="1"/>
  <c r="B102" i="36"/>
  <c r="S13" i="36"/>
  <c r="H14" i="36"/>
  <c r="I80" i="37"/>
  <c r="J80" i="37" s="1"/>
  <c r="K33" i="38"/>
  <c r="L33" i="38" s="1"/>
  <c r="K39" i="38"/>
  <c r="L39" i="38" s="1"/>
  <c r="K41" i="38"/>
  <c r="L41" i="38" s="1"/>
  <c r="K45" i="38"/>
  <c r="L45" i="38" s="1"/>
  <c r="K55" i="38"/>
  <c r="L55" i="38" s="1"/>
  <c r="K84" i="38"/>
  <c r="L84" i="38" s="1"/>
  <c r="K90" i="38"/>
  <c r="K92" i="38"/>
  <c r="L92" i="38" s="1"/>
  <c r="K95" i="38"/>
  <c r="L95" i="38" s="1"/>
  <c r="K97" i="38"/>
  <c r="K99" i="38"/>
  <c r="K109" i="38"/>
  <c r="L109" i="38" s="1"/>
  <c r="K111" i="38"/>
  <c r="L111" i="38" s="1"/>
  <c r="K123" i="38"/>
  <c r="L123" i="38" s="1"/>
  <c r="K125" i="38"/>
  <c r="L125" i="38" s="1"/>
  <c r="K127" i="38"/>
  <c r="L127" i="38" s="1"/>
  <c r="K242" i="38"/>
  <c r="K246" i="38"/>
  <c r="L246" i="38" s="1"/>
  <c r="D263" i="38"/>
  <c r="K254" i="38"/>
  <c r="L254" i="38" s="1"/>
  <c r="K256" i="38"/>
  <c r="L256" i="38" s="1"/>
  <c r="K258" i="38"/>
  <c r="L258" i="38" s="1"/>
  <c r="K260" i="38"/>
  <c r="L260" i="38" s="1"/>
  <c r="K278" i="38"/>
  <c r="L278" i="38" s="1"/>
  <c r="C136" i="38"/>
  <c r="C140" i="38" s="1"/>
  <c r="G136" i="38"/>
  <c r="G140" i="38" s="1"/>
  <c r="M136" i="38"/>
  <c r="M140" i="38" s="1"/>
  <c r="S8" i="38"/>
  <c r="T8" i="38" s="1"/>
  <c r="S6" i="38"/>
  <c r="T6" i="38" s="1"/>
  <c r="K63" i="37"/>
  <c r="Q63" i="37" s="1"/>
  <c r="K46" i="37"/>
  <c r="L46" i="37" s="1"/>
  <c r="M288" i="38"/>
  <c r="K255" i="38"/>
  <c r="L255" i="38" s="1"/>
  <c r="K32" i="38"/>
  <c r="L32" i="38" s="1"/>
  <c r="K128" i="38"/>
  <c r="L128" i="38" s="1"/>
  <c r="K293" i="38"/>
  <c r="L293" i="38" s="1"/>
  <c r="G288" i="38"/>
  <c r="K276" i="38"/>
  <c r="L276" i="38" s="1"/>
  <c r="K274" i="38"/>
  <c r="L274" i="38" s="1"/>
  <c r="K262" i="38"/>
  <c r="L262" i="38" s="1"/>
  <c r="K261" i="38"/>
  <c r="L261" i="38" s="1"/>
  <c r="K253" i="38"/>
  <c r="L253" i="38" s="1"/>
  <c r="K248" i="38"/>
  <c r="L248" i="38" s="1"/>
  <c r="K247" i="38"/>
  <c r="L247" i="38" s="1"/>
  <c r="K203" i="38"/>
  <c r="L203" i="38" s="1"/>
  <c r="K198" i="38"/>
  <c r="L198" i="38" s="1"/>
  <c r="K196" i="38"/>
  <c r="L196" i="38" s="1"/>
  <c r="K225" i="38"/>
  <c r="L225" i="38" s="1"/>
  <c r="K223" i="38"/>
  <c r="L223" i="38" s="1"/>
  <c r="K189" i="38"/>
  <c r="L189" i="38" s="1"/>
  <c r="K138" i="38"/>
  <c r="L138" i="38" s="1"/>
  <c r="K135" i="38"/>
  <c r="L135" i="38" s="1"/>
  <c r="K129" i="38"/>
  <c r="L129" i="38" s="1"/>
  <c r="K121" i="38"/>
  <c r="L121" i="38" s="1"/>
  <c r="K115" i="38"/>
  <c r="L115" i="38" s="1"/>
  <c r="K113" i="38"/>
  <c r="L113" i="38" s="1"/>
  <c r="K96" i="38"/>
  <c r="L96" i="38" s="1"/>
  <c r="K73" i="38"/>
  <c r="L73" i="38" s="1"/>
  <c r="K59" i="38"/>
  <c r="L59" i="38" s="1"/>
  <c r="K58" i="38"/>
  <c r="L58" i="38" s="1"/>
  <c r="K53" i="38"/>
  <c r="L53" i="38" s="1"/>
  <c r="K51" i="38"/>
  <c r="L51" i="38" s="1"/>
  <c r="K44" i="38"/>
  <c r="L44" i="38" s="1"/>
  <c r="K43" i="38"/>
  <c r="L43" i="38" s="1"/>
  <c r="K34" i="38"/>
  <c r="L34" i="38" s="1"/>
  <c r="K18" i="38"/>
  <c r="L18" i="38" s="1"/>
  <c r="I11" i="36"/>
  <c r="I9" i="36"/>
  <c r="I8" i="36"/>
  <c r="I7" i="36"/>
  <c r="J7" i="36" s="1"/>
  <c r="I6" i="36"/>
  <c r="J6" i="36" s="1"/>
  <c r="K40" i="38"/>
  <c r="L40" i="38" s="1"/>
  <c r="K50" i="38"/>
  <c r="K52" i="38"/>
  <c r="L52" i="38" s="1"/>
  <c r="K54" i="38"/>
  <c r="L54" i="38" s="1"/>
  <c r="K259" i="38"/>
  <c r="L259" i="38" s="1"/>
  <c r="S7" i="38"/>
  <c r="T7" i="38" s="1"/>
  <c r="K8" i="38"/>
  <c r="L8" i="38" s="1"/>
  <c r="S9" i="38"/>
  <c r="T9" i="38" s="1"/>
  <c r="S12" i="38"/>
  <c r="T12" i="38" s="1"/>
  <c r="K13" i="38"/>
  <c r="L13" i="38" s="1"/>
  <c r="K17" i="38"/>
  <c r="L17" i="38" s="1"/>
  <c r="K64" i="38"/>
  <c r="K66" i="38"/>
  <c r="L66" i="38" s="1"/>
  <c r="K68" i="38"/>
  <c r="L68" i="38" s="1"/>
  <c r="K70" i="38"/>
  <c r="L70" i="38" s="1"/>
  <c r="K78" i="38"/>
  <c r="K80" i="38"/>
  <c r="L80" i="38" s="1"/>
  <c r="L97" i="38"/>
  <c r="K105" i="38"/>
  <c r="K107" i="38"/>
  <c r="L107" i="38" s="1"/>
  <c r="K144" i="38"/>
  <c r="L144" i="38" s="1"/>
  <c r="K146" i="38"/>
  <c r="L146" i="38" s="1"/>
  <c r="K148" i="38"/>
  <c r="L148" i="38" s="1"/>
  <c r="K150" i="38"/>
  <c r="K156" i="38"/>
  <c r="L156" i="38" s="1"/>
  <c r="K158" i="38"/>
  <c r="L158" i="38" s="1"/>
  <c r="K160" i="38"/>
  <c r="L160" i="38" s="1"/>
  <c r="K162" i="38"/>
  <c r="L162" i="38" s="1"/>
  <c r="K170" i="38"/>
  <c r="L170" i="38" s="1"/>
  <c r="K172" i="38"/>
  <c r="L172" i="38" s="1"/>
  <c r="K174" i="38"/>
  <c r="L174" i="38" s="1"/>
  <c r="K180" i="38"/>
  <c r="L180" i="38" s="1"/>
  <c r="K200" i="38"/>
  <c r="L200" i="38" s="1"/>
  <c r="K202" i="38"/>
  <c r="L202" i="38" s="1"/>
  <c r="K204" i="38"/>
  <c r="L204" i="38" s="1"/>
  <c r="K230" i="38"/>
  <c r="L230" i="38" s="1"/>
  <c r="J236" i="38"/>
  <c r="J244" i="38"/>
  <c r="K268" i="38"/>
  <c r="L268" i="38" s="1"/>
  <c r="K270" i="38"/>
  <c r="L270" i="38" s="1"/>
  <c r="K292" i="38"/>
  <c r="K294" i="38" s="1"/>
  <c r="K7" i="38"/>
  <c r="L7" i="38" s="1"/>
  <c r="K9" i="38"/>
  <c r="L9" i="38" s="1"/>
  <c r="K11" i="38"/>
  <c r="L11" i="38" s="1"/>
  <c r="K6" i="38"/>
  <c r="L6" i="38" s="1"/>
  <c r="I7" i="37"/>
  <c r="J7" i="37" s="1"/>
  <c r="I6" i="37"/>
  <c r="J6" i="37" s="1"/>
  <c r="F220" i="38"/>
  <c r="K220" i="38"/>
  <c r="L220" i="38" s="1"/>
  <c r="F222" i="38"/>
  <c r="K222" i="38"/>
  <c r="L222" i="38" s="1"/>
  <c r="F224" i="38"/>
  <c r="K224" i="38"/>
  <c r="L224" i="38" s="1"/>
  <c r="F232" i="38"/>
  <c r="K232" i="38"/>
  <c r="L232" i="38" s="1"/>
  <c r="F234" i="38"/>
  <c r="K234" i="38"/>
  <c r="L234" i="38" s="1"/>
  <c r="F236" i="38"/>
  <c r="K236" i="38"/>
  <c r="L236" i="38" s="1"/>
  <c r="F244" i="38"/>
  <c r="K244" i="38"/>
  <c r="L244" i="38" s="1"/>
  <c r="F284" i="38"/>
  <c r="K284" i="38"/>
  <c r="L284" i="38" s="1"/>
  <c r="F286" i="38"/>
  <c r="K286" i="38"/>
  <c r="L286" i="38" s="1"/>
  <c r="K15" i="38"/>
  <c r="L15" i="38" s="1"/>
  <c r="K23" i="38"/>
  <c r="K25" i="38"/>
  <c r="L25" i="38" s="1"/>
  <c r="K27" i="38"/>
  <c r="L27" i="38" s="1"/>
  <c r="K29" i="38"/>
  <c r="L29" i="38" s="1"/>
  <c r="K31" i="38"/>
  <c r="L31" i="38" s="1"/>
  <c r="K82" i="38"/>
  <c r="L82" i="38" s="1"/>
  <c r="L99" i="38"/>
  <c r="L150" i="38"/>
  <c r="K168" i="38"/>
  <c r="K182" i="38"/>
  <c r="L182" i="38" s="1"/>
  <c r="K184" i="38"/>
  <c r="L184" i="38" s="1"/>
  <c r="K186" i="38"/>
  <c r="L186" i="38" s="1"/>
  <c r="K188" i="38"/>
  <c r="L188" i="38" s="1"/>
  <c r="K190" i="38"/>
  <c r="L190" i="38" s="1"/>
  <c r="K210" i="38"/>
  <c r="K212" i="38"/>
  <c r="L212" i="38" s="1"/>
  <c r="K214" i="38"/>
  <c r="L214" i="38" s="1"/>
  <c r="J232" i="38"/>
  <c r="J234" i="38"/>
  <c r="K272" i="38"/>
  <c r="L272" i="38" s="1"/>
  <c r="K298" i="38"/>
  <c r="F85" i="38"/>
  <c r="K85" i="38"/>
  <c r="L85" i="38" s="1"/>
  <c r="E136" i="38"/>
  <c r="E140" i="38" s="1"/>
  <c r="K134" i="38"/>
  <c r="K56" i="38"/>
  <c r="L56" i="38" s="1"/>
  <c r="L69" i="38"/>
  <c r="L93" i="38"/>
  <c r="L94" i="38"/>
  <c r="K199" i="38"/>
  <c r="L199" i="38" s="1"/>
  <c r="K201" i="38"/>
  <c r="L201" i="38" s="1"/>
  <c r="K235" i="38"/>
  <c r="L235" i="38" s="1"/>
  <c r="K257" i="38"/>
  <c r="L257" i="38" s="1"/>
  <c r="D96" i="36"/>
  <c r="I96" i="36"/>
  <c r="J96" i="36" s="1"/>
  <c r="D98" i="36"/>
  <c r="I98" i="36"/>
  <c r="J98" i="36" s="1"/>
  <c r="D100" i="36"/>
  <c r="I100" i="36"/>
  <c r="J100" i="36" s="1"/>
  <c r="H96" i="36"/>
  <c r="N96" i="36"/>
  <c r="H98" i="36"/>
  <c r="N98" i="36"/>
  <c r="H100" i="36"/>
  <c r="N100" i="36"/>
  <c r="J13" i="36"/>
  <c r="J10" i="36"/>
  <c r="C46" i="37"/>
  <c r="I46" i="37" s="1"/>
  <c r="D9" i="37"/>
  <c r="I9" i="37"/>
  <c r="J9" i="37" s="1"/>
  <c r="D11" i="37"/>
  <c r="I11" i="37"/>
  <c r="J11" i="37" s="1"/>
  <c r="C49" i="37"/>
  <c r="I49" i="37" s="1"/>
  <c r="J49" i="37" s="1"/>
  <c r="I14" i="37"/>
  <c r="J14" i="37" s="1"/>
  <c r="C50" i="37"/>
  <c r="I50" i="37" s="1"/>
  <c r="J50" i="37" s="1"/>
  <c r="I18" i="37"/>
  <c r="J18" i="37" s="1"/>
  <c r="C51" i="37"/>
  <c r="I51" i="37" s="1"/>
  <c r="J51" i="37" s="1"/>
  <c r="I21" i="37"/>
  <c r="J21" i="37" s="1"/>
  <c r="C52" i="37"/>
  <c r="I52" i="37" s="1"/>
  <c r="J52" i="37" s="1"/>
  <c r="I24" i="37"/>
  <c r="J24" i="37" s="1"/>
  <c r="C53" i="37"/>
  <c r="I53" i="37" s="1"/>
  <c r="J53" i="37" s="1"/>
  <c r="I28" i="37"/>
  <c r="J28" i="37" s="1"/>
  <c r="C54" i="37"/>
  <c r="I54" i="37" s="1"/>
  <c r="J54" i="37" s="1"/>
  <c r="I31" i="37"/>
  <c r="J31" i="37" s="1"/>
  <c r="C55" i="37"/>
  <c r="I55" i="37" s="1"/>
  <c r="J55" i="37" s="1"/>
  <c r="I34" i="37"/>
  <c r="J34" i="37" s="1"/>
  <c r="C56" i="37"/>
  <c r="I56" i="37" s="1"/>
  <c r="J56" i="37" s="1"/>
  <c r="I37" i="37"/>
  <c r="J37" i="37" s="1"/>
  <c r="C57" i="37"/>
  <c r="I57" i="37" s="1"/>
  <c r="J57" i="37" s="1"/>
  <c r="I40" i="37"/>
  <c r="J40" i="37" s="1"/>
  <c r="H9" i="37"/>
  <c r="I82" i="37"/>
  <c r="J82" i="37" s="1"/>
  <c r="I84" i="37"/>
  <c r="J84" i="37" s="1"/>
  <c r="I86" i="37"/>
  <c r="J86" i="37" s="1"/>
  <c r="C63" i="37"/>
  <c r="I63" i="37" s="1"/>
  <c r="C65" i="37"/>
  <c r="I65" i="37" s="1"/>
  <c r="J65" i="37" s="1"/>
  <c r="I10" i="37"/>
  <c r="J10" i="37" s="1"/>
  <c r="C64" i="37"/>
  <c r="I64" i="37" s="1"/>
  <c r="J64" i="37" s="1"/>
  <c r="I12" i="37"/>
  <c r="J12" i="37" s="1"/>
  <c r="C66" i="37"/>
  <c r="I66" i="37" s="1"/>
  <c r="J66" i="37" s="1"/>
  <c r="I15" i="37"/>
  <c r="J15" i="37" s="1"/>
  <c r="C67" i="37"/>
  <c r="I67" i="37" s="1"/>
  <c r="J67" i="37" s="1"/>
  <c r="I19" i="37"/>
  <c r="J19" i="37" s="1"/>
  <c r="C68" i="37"/>
  <c r="I68" i="37" s="1"/>
  <c r="I22" i="37"/>
  <c r="J22" i="37" s="1"/>
  <c r="C69" i="37"/>
  <c r="I69" i="37" s="1"/>
  <c r="I25" i="37"/>
  <c r="J25" i="37" s="1"/>
  <c r="C70" i="37"/>
  <c r="I70" i="37" s="1"/>
  <c r="J70" i="37" s="1"/>
  <c r="I29" i="37"/>
  <c r="J29" i="37" s="1"/>
  <c r="C71" i="37"/>
  <c r="I71" i="37" s="1"/>
  <c r="J71" i="37" s="1"/>
  <c r="I32" i="37"/>
  <c r="J32" i="37" s="1"/>
  <c r="C72" i="37"/>
  <c r="I72" i="37" s="1"/>
  <c r="J72" i="37" s="1"/>
  <c r="I35" i="37"/>
  <c r="J35" i="37" s="1"/>
  <c r="C73" i="37"/>
  <c r="I73" i="37" s="1"/>
  <c r="J73" i="37" s="1"/>
  <c r="I38" i="37"/>
  <c r="J38" i="37" s="1"/>
  <c r="C74" i="37"/>
  <c r="I74" i="37" s="1"/>
  <c r="J74" i="37" s="1"/>
  <c r="I41" i="37"/>
  <c r="J41" i="37" s="1"/>
  <c r="D80" i="37"/>
  <c r="H80" i="37"/>
  <c r="N80" i="37"/>
  <c r="H11" i="37"/>
  <c r="P244" i="38"/>
  <c r="N51" i="37"/>
  <c r="N53" i="37"/>
  <c r="N57" i="37"/>
  <c r="F246" i="38"/>
  <c r="Q14" i="36"/>
  <c r="R14" i="36" s="1"/>
  <c r="N11" i="37"/>
  <c r="Q288" i="38"/>
  <c r="Q136" i="38"/>
  <c r="Q140" i="38" s="1"/>
  <c r="F212" i="38"/>
  <c r="N13" i="36"/>
  <c r="N55" i="37"/>
  <c r="H18" i="39"/>
  <c r="P18" i="39"/>
  <c r="F18" i="39"/>
  <c r="N18" i="39"/>
  <c r="J18" i="39"/>
  <c r="R18" i="39"/>
  <c r="F147" i="38"/>
  <c r="J147" i="38"/>
  <c r="P147" i="38"/>
  <c r="F149" i="38"/>
  <c r="J149" i="38"/>
  <c r="P149" i="38"/>
  <c r="F151" i="38"/>
  <c r="J151" i="38"/>
  <c r="P151" i="38"/>
  <c r="D164" i="38"/>
  <c r="F157" i="38"/>
  <c r="J157" i="38"/>
  <c r="P157" i="38"/>
  <c r="F159" i="38"/>
  <c r="J159" i="38"/>
  <c r="P159" i="38"/>
  <c r="F161" i="38"/>
  <c r="J161" i="38"/>
  <c r="P161" i="38"/>
  <c r="F163" i="38"/>
  <c r="J163" i="38"/>
  <c r="P163" i="38"/>
  <c r="G175" i="38"/>
  <c r="M175" i="38"/>
  <c r="Q175" i="38"/>
  <c r="F169" i="38"/>
  <c r="J169" i="38"/>
  <c r="F171" i="38"/>
  <c r="F269" i="38"/>
  <c r="J269" i="38"/>
  <c r="F271" i="38"/>
  <c r="E288" i="38"/>
  <c r="I288" i="38"/>
  <c r="O288" i="38"/>
  <c r="J224" i="38"/>
  <c r="J271" i="38"/>
  <c r="J246" i="38"/>
  <c r="F180" i="38"/>
  <c r="J180" i="38"/>
  <c r="F182" i="38"/>
  <c r="J182" i="38"/>
  <c r="F184" i="38"/>
  <c r="J184" i="38"/>
  <c r="F186" i="38"/>
  <c r="F188" i="38"/>
  <c r="F214" i="38"/>
  <c r="J220" i="38"/>
  <c r="J222" i="38"/>
  <c r="F66" i="38"/>
  <c r="J66" i="38"/>
  <c r="P66" i="38"/>
  <c r="F68" i="38"/>
  <c r="J68" i="38"/>
  <c r="P68" i="38"/>
  <c r="F70" i="38"/>
  <c r="J70" i="38"/>
  <c r="P70" i="38"/>
  <c r="F80" i="38"/>
  <c r="J80" i="38"/>
  <c r="P80" i="38"/>
  <c r="F82" i="38"/>
  <c r="J82" i="38"/>
  <c r="P82" i="38"/>
  <c r="F84" i="38"/>
  <c r="J84" i="38"/>
  <c r="P84" i="38"/>
  <c r="P93" i="38"/>
  <c r="F95" i="38"/>
  <c r="J95" i="38"/>
  <c r="P95" i="38"/>
  <c r="F97" i="38"/>
  <c r="J97" i="38"/>
  <c r="P97" i="38"/>
  <c r="F99" i="38"/>
  <c r="J99" i="38"/>
  <c r="P99" i="38"/>
  <c r="F106" i="38"/>
  <c r="J106" i="38"/>
  <c r="P106" i="38"/>
  <c r="F108" i="38"/>
  <c r="J108" i="38"/>
  <c r="P108" i="38"/>
  <c r="F111" i="38"/>
  <c r="J111" i="38"/>
  <c r="P111" i="38"/>
  <c r="F112" i="38"/>
  <c r="J112" i="38"/>
  <c r="P112" i="38"/>
  <c r="F114" i="38"/>
  <c r="J114" i="38"/>
  <c r="P114" i="38"/>
  <c r="F122" i="38"/>
  <c r="J122" i="38"/>
  <c r="P122" i="38"/>
  <c r="F124" i="38"/>
  <c r="J124" i="38"/>
  <c r="P124" i="38"/>
  <c r="F126" i="38"/>
  <c r="J126" i="38"/>
  <c r="P126" i="38"/>
  <c r="F128" i="38"/>
  <c r="J128" i="38"/>
  <c r="P128" i="38"/>
  <c r="F137" i="38"/>
  <c r="J137" i="38"/>
  <c r="P137" i="38"/>
  <c r="F139" i="38"/>
  <c r="J139" i="38"/>
  <c r="P139" i="38"/>
  <c r="D152" i="38"/>
  <c r="F145" i="38"/>
  <c r="J145" i="38"/>
  <c r="P145" i="38"/>
  <c r="F248" i="38"/>
  <c r="F273" i="38"/>
  <c r="P232" i="38"/>
  <c r="D19" i="38"/>
  <c r="F7" i="38"/>
  <c r="J7" i="38"/>
  <c r="J248" i="38"/>
  <c r="F254" i="38"/>
  <c r="P7" i="38"/>
  <c r="F9" i="38"/>
  <c r="P9" i="38"/>
  <c r="F12" i="38"/>
  <c r="J12" i="38"/>
  <c r="P12" i="38"/>
  <c r="F14" i="38"/>
  <c r="J14" i="38"/>
  <c r="P14" i="38"/>
  <c r="F16" i="38"/>
  <c r="J16" i="38"/>
  <c r="P16" i="38"/>
  <c r="F18" i="38"/>
  <c r="J18" i="38"/>
  <c r="P18" i="38"/>
  <c r="D35" i="38"/>
  <c r="F24" i="38"/>
  <c r="J24" i="38"/>
  <c r="P24" i="38"/>
  <c r="F26" i="38"/>
  <c r="J26" i="38"/>
  <c r="P26" i="38"/>
  <c r="F28" i="38"/>
  <c r="J28" i="38"/>
  <c r="P28" i="38"/>
  <c r="F30" i="38"/>
  <c r="J30" i="38"/>
  <c r="P30" i="38"/>
  <c r="F32" i="38"/>
  <c r="J32" i="38"/>
  <c r="P32" i="38"/>
  <c r="F34" i="38"/>
  <c r="J34" i="38"/>
  <c r="P34" i="38"/>
  <c r="D46" i="38"/>
  <c r="F40" i="38"/>
  <c r="J40" i="38"/>
  <c r="P40" i="38"/>
  <c r="F42" i="38"/>
  <c r="J42" i="38"/>
  <c r="P42" i="38"/>
  <c r="F44" i="38"/>
  <c r="J44" i="38"/>
  <c r="P44" i="38"/>
  <c r="F52" i="38"/>
  <c r="J52" i="38"/>
  <c r="P52" i="38"/>
  <c r="F54" i="38"/>
  <c r="J54" i="38"/>
  <c r="P54" i="38"/>
  <c r="F56" i="38"/>
  <c r="J56" i="38"/>
  <c r="P56" i="38"/>
  <c r="J254" i="38"/>
  <c r="F173" i="38"/>
  <c r="D206" i="38"/>
  <c r="F275" i="38"/>
  <c r="F59" i="38"/>
  <c r="J59" i="38"/>
  <c r="H68" i="38"/>
  <c r="N68" i="38"/>
  <c r="H169" i="38"/>
  <c r="N169" i="38"/>
  <c r="R169" i="38"/>
  <c r="F170" i="38"/>
  <c r="J170" i="38"/>
  <c r="H171" i="38"/>
  <c r="N171" i="38"/>
  <c r="R171" i="38"/>
  <c r="F172" i="38"/>
  <c r="J172" i="38"/>
  <c r="H173" i="38"/>
  <c r="N173" i="38"/>
  <c r="R173" i="38"/>
  <c r="F174" i="38"/>
  <c r="J174" i="38"/>
  <c r="F256" i="38"/>
  <c r="F258" i="38"/>
  <c r="H59" i="38"/>
  <c r="R59" i="38"/>
  <c r="P169" i="38"/>
  <c r="H170" i="38"/>
  <c r="N170" i="38"/>
  <c r="J171" i="38"/>
  <c r="P171" i="38"/>
  <c r="H172" i="38"/>
  <c r="N172" i="38"/>
  <c r="J173" i="38"/>
  <c r="P173" i="38"/>
  <c r="H174" i="38"/>
  <c r="N174" i="38"/>
  <c r="D215" i="38"/>
  <c r="F299" i="38"/>
  <c r="E19" i="38"/>
  <c r="F6" i="38"/>
  <c r="N7" i="38"/>
  <c r="F8" i="38"/>
  <c r="J6" i="38"/>
  <c r="H7" i="38"/>
  <c r="R7" i="38"/>
  <c r="G19" i="38"/>
  <c r="H6" i="38"/>
  <c r="Q19" i="38"/>
  <c r="R6" i="38"/>
  <c r="G35" i="38"/>
  <c r="H23" i="38"/>
  <c r="M35" i="38"/>
  <c r="N23" i="38"/>
  <c r="Q35" i="38"/>
  <c r="R23" i="38"/>
  <c r="N6" i="38"/>
  <c r="H8" i="38"/>
  <c r="N8" i="38"/>
  <c r="R8" i="38"/>
  <c r="H11" i="38"/>
  <c r="N11" i="38"/>
  <c r="R11" i="38"/>
  <c r="H13" i="38"/>
  <c r="N13" i="38"/>
  <c r="R13" i="38"/>
  <c r="H15" i="38"/>
  <c r="N15" i="38"/>
  <c r="R15" i="38"/>
  <c r="H17" i="38"/>
  <c r="N17" i="38"/>
  <c r="R17" i="38"/>
  <c r="H25" i="38"/>
  <c r="N25" i="38"/>
  <c r="R25" i="38"/>
  <c r="H27" i="38"/>
  <c r="N27" i="38"/>
  <c r="R27" i="38"/>
  <c r="H29" i="38"/>
  <c r="N29" i="38"/>
  <c r="R29" i="38"/>
  <c r="H31" i="38"/>
  <c r="N31" i="38"/>
  <c r="R31" i="38"/>
  <c r="G46" i="38"/>
  <c r="H39" i="38"/>
  <c r="M46" i="38"/>
  <c r="N39" i="38"/>
  <c r="Q46" i="38"/>
  <c r="R39" i="38"/>
  <c r="E60" i="38"/>
  <c r="I60" i="38"/>
  <c r="E74" i="38"/>
  <c r="I74" i="38"/>
  <c r="E86" i="38"/>
  <c r="I86" i="38"/>
  <c r="E116" i="38"/>
  <c r="I116" i="38"/>
  <c r="E130" i="38"/>
  <c r="I130" i="38"/>
  <c r="G152" i="38"/>
  <c r="H144" i="38"/>
  <c r="M152" i="38"/>
  <c r="N144" i="38"/>
  <c r="Q152" i="38"/>
  <c r="R144" i="38"/>
  <c r="G164" i="38"/>
  <c r="H156" i="38"/>
  <c r="M164" i="38"/>
  <c r="N156" i="38"/>
  <c r="Q164" i="38"/>
  <c r="R156" i="38"/>
  <c r="R168" i="38"/>
  <c r="D175" i="38"/>
  <c r="E192" i="38"/>
  <c r="I192" i="38"/>
  <c r="G206" i="38"/>
  <c r="H196" i="38"/>
  <c r="M206" i="38"/>
  <c r="N196" i="38"/>
  <c r="Q206" i="38"/>
  <c r="R196" i="38"/>
  <c r="G215" i="38"/>
  <c r="H210" i="38"/>
  <c r="M215" i="38"/>
  <c r="N210" i="38"/>
  <c r="Q215" i="38"/>
  <c r="R210" i="38"/>
  <c r="E226" i="38"/>
  <c r="I226" i="38"/>
  <c r="G238" i="38"/>
  <c r="H230" i="38"/>
  <c r="M238" i="38"/>
  <c r="N230" i="38"/>
  <c r="Q238" i="38"/>
  <c r="R230" i="38"/>
  <c r="C249" i="38"/>
  <c r="D242" i="38"/>
  <c r="D249" i="38" s="1"/>
  <c r="G249" i="38"/>
  <c r="M249" i="38"/>
  <c r="Q249" i="38"/>
  <c r="F253" i="38"/>
  <c r="E263" i="38"/>
  <c r="J253" i="38"/>
  <c r="I263" i="38"/>
  <c r="S254" i="38"/>
  <c r="T254" i="38" s="1"/>
  <c r="N254" i="38"/>
  <c r="F255" i="38"/>
  <c r="S256" i="38"/>
  <c r="T256" i="38" s="1"/>
  <c r="N256" i="38"/>
  <c r="E279" i="38"/>
  <c r="I279" i="38"/>
  <c r="C294" i="38"/>
  <c r="D292" i="38"/>
  <c r="D294" i="38" s="1"/>
  <c r="G294" i="38"/>
  <c r="M294" i="38"/>
  <c r="Q294" i="38"/>
  <c r="C300" i="38"/>
  <c r="D298" i="38"/>
  <c r="D300" i="38" s="1"/>
  <c r="G300" i="38"/>
  <c r="M300" i="38"/>
  <c r="Q300" i="38"/>
  <c r="C306" i="38"/>
  <c r="D304" i="38"/>
  <c r="D306" i="38" s="1"/>
  <c r="G306" i="38"/>
  <c r="M306" i="38"/>
  <c r="Q306" i="38"/>
  <c r="H33" i="38"/>
  <c r="N33" i="38"/>
  <c r="R33" i="38"/>
  <c r="H41" i="38"/>
  <c r="N41" i="38"/>
  <c r="R41" i="38"/>
  <c r="H43" i="38"/>
  <c r="N43" i="38"/>
  <c r="R43" i="38"/>
  <c r="H45" i="38"/>
  <c r="N45" i="38"/>
  <c r="R45" i="38"/>
  <c r="H51" i="38"/>
  <c r="N51" i="38"/>
  <c r="R51" i="38"/>
  <c r="H53" i="38"/>
  <c r="N53" i="38"/>
  <c r="R53" i="38"/>
  <c r="H55" i="38"/>
  <c r="N55" i="38"/>
  <c r="R55" i="38"/>
  <c r="H58" i="38"/>
  <c r="N58" i="38"/>
  <c r="R58" i="38"/>
  <c r="H65" i="38"/>
  <c r="N65" i="38"/>
  <c r="R65" i="38"/>
  <c r="H67" i="38"/>
  <c r="N67" i="38"/>
  <c r="R67" i="38"/>
  <c r="H69" i="38"/>
  <c r="N69" i="38"/>
  <c r="R69" i="38"/>
  <c r="H73" i="38"/>
  <c r="N73" i="38"/>
  <c r="R73" i="38"/>
  <c r="H79" i="38"/>
  <c r="N79" i="38"/>
  <c r="R79" i="38"/>
  <c r="H81" i="38"/>
  <c r="N81" i="38"/>
  <c r="R81" i="38"/>
  <c r="H83" i="38"/>
  <c r="N83" i="38"/>
  <c r="R83" i="38"/>
  <c r="H91" i="38"/>
  <c r="N91" i="38"/>
  <c r="R91" i="38"/>
  <c r="H92" i="38"/>
  <c r="N92" i="38"/>
  <c r="R92" i="38"/>
  <c r="H94" i="38"/>
  <c r="N94" i="38"/>
  <c r="R94" i="38"/>
  <c r="H96" i="38"/>
  <c r="N96" i="38"/>
  <c r="R96" i="38"/>
  <c r="H98" i="38"/>
  <c r="N98" i="38"/>
  <c r="R98" i="38"/>
  <c r="H100" i="38"/>
  <c r="N100" i="38"/>
  <c r="R100" i="38"/>
  <c r="H107" i="38"/>
  <c r="N107" i="38"/>
  <c r="R107" i="38"/>
  <c r="H109" i="38"/>
  <c r="N109" i="38"/>
  <c r="R109" i="38"/>
  <c r="H110" i="38"/>
  <c r="N110" i="38"/>
  <c r="R110" i="38"/>
  <c r="H113" i="38"/>
  <c r="N113" i="38"/>
  <c r="R113" i="38"/>
  <c r="H115" i="38"/>
  <c r="N115" i="38"/>
  <c r="R115" i="38"/>
  <c r="H121" i="38"/>
  <c r="N121" i="38"/>
  <c r="R121" i="38"/>
  <c r="H123" i="38"/>
  <c r="N123" i="38"/>
  <c r="R123" i="38"/>
  <c r="H125" i="38"/>
  <c r="N125" i="38"/>
  <c r="R125" i="38"/>
  <c r="H127" i="38"/>
  <c r="N127" i="38"/>
  <c r="R127" i="38"/>
  <c r="H129" i="38"/>
  <c r="N129" i="38"/>
  <c r="R129" i="38"/>
  <c r="H135" i="38"/>
  <c r="N135" i="38"/>
  <c r="R135" i="38"/>
  <c r="H138" i="38"/>
  <c r="N138" i="38"/>
  <c r="R138" i="38"/>
  <c r="H146" i="38"/>
  <c r="N146" i="38"/>
  <c r="R146" i="38"/>
  <c r="H148" i="38"/>
  <c r="N148" i="38"/>
  <c r="R148" i="38"/>
  <c r="H150" i="38"/>
  <c r="N150" i="38"/>
  <c r="R150" i="38"/>
  <c r="H158" i="38"/>
  <c r="N158" i="38"/>
  <c r="R158" i="38"/>
  <c r="H160" i="38"/>
  <c r="N160" i="38"/>
  <c r="R160" i="38"/>
  <c r="H162" i="38"/>
  <c r="N162" i="38"/>
  <c r="R162" i="38"/>
  <c r="H180" i="38"/>
  <c r="N180" i="38"/>
  <c r="R180" i="38"/>
  <c r="F181" i="38"/>
  <c r="J181" i="38"/>
  <c r="P181" i="38"/>
  <c r="H182" i="38"/>
  <c r="N182" i="38"/>
  <c r="R182" i="38"/>
  <c r="F183" i="38"/>
  <c r="J183" i="38"/>
  <c r="P183" i="38"/>
  <c r="H184" i="38"/>
  <c r="N184" i="38"/>
  <c r="R184" i="38"/>
  <c r="F185" i="38"/>
  <c r="J185" i="38"/>
  <c r="P185" i="38"/>
  <c r="H186" i="38"/>
  <c r="N186" i="38"/>
  <c r="R186" i="38"/>
  <c r="F187" i="38"/>
  <c r="J187" i="38"/>
  <c r="P187" i="38"/>
  <c r="H188" i="38"/>
  <c r="N188" i="38"/>
  <c r="R188" i="38"/>
  <c r="F189" i="38"/>
  <c r="J189" i="38"/>
  <c r="P189" i="38"/>
  <c r="H190" i="38"/>
  <c r="N190" i="38"/>
  <c r="R190" i="38"/>
  <c r="F191" i="38"/>
  <c r="J191" i="38"/>
  <c r="P191" i="38"/>
  <c r="F197" i="38"/>
  <c r="J197" i="38"/>
  <c r="P197" i="38"/>
  <c r="H198" i="38"/>
  <c r="N198" i="38"/>
  <c r="R198" i="38"/>
  <c r="F199" i="38"/>
  <c r="J199" i="38"/>
  <c r="P199" i="38"/>
  <c r="H200" i="38"/>
  <c r="N200" i="38"/>
  <c r="R200" i="38"/>
  <c r="F201" i="38"/>
  <c r="J201" i="38"/>
  <c r="P201" i="38"/>
  <c r="H202" i="38"/>
  <c r="N202" i="38"/>
  <c r="R202" i="38"/>
  <c r="F203" i="38"/>
  <c r="J203" i="38"/>
  <c r="P203" i="38"/>
  <c r="H204" i="38"/>
  <c r="N204" i="38"/>
  <c r="R204" i="38"/>
  <c r="F205" i="38"/>
  <c r="J205" i="38"/>
  <c r="P205" i="38"/>
  <c r="F211" i="38"/>
  <c r="J211" i="38"/>
  <c r="P211" i="38"/>
  <c r="H212" i="38"/>
  <c r="N212" i="38"/>
  <c r="R212" i="38"/>
  <c r="F213" i="38"/>
  <c r="J213" i="38"/>
  <c r="P213" i="38"/>
  <c r="H214" i="38"/>
  <c r="N214" i="38"/>
  <c r="R214" i="38"/>
  <c r="H220" i="38"/>
  <c r="N220" i="38"/>
  <c r="R220" i="38"/>
  <c r="F221" i="38"/>
  <c r="J221" i="38"/>
  <c r="P221" i="38"/>
  <c r="H222" i="38"/>
  <c r="N222" i="38"/>
  <c r="R222" i="38"/>
  <c r="F223" i="38"/>
  <c r="J223" i="38"/>
  <c r="P223" i="38"/>
  <c r="H224" i="38"/>
  <c r="N224" i="38"/>
  <c r="R224" i="38"/>
  <c r="F225" i="38"/>
  <c r="J225" i="38"/>
  <c r="P225" i="38"/>
  <c r="D238" i="38"/>
  <c r="F231" i="38"/>
  <c r="J231" i="38"/>
  <c r="P231" i="38"/>
  <c r="H232" i="38"/>
  <c r="N232" i="38"/>
  <c r="R232" i="38"/>
  <c r="F233" i="38"/>
  <c r="J233" i="38"/>
  <c r="P233" i="38"/>
  <c r="H234" i="38"/>
  <c r="N234" i="38"/>
  <c r="R234" i="38"/>
  <c r="F235" i="38"/>
  <c r="J235" i="38"/>
  <c r="P235" i="38"/>
  <c r="H236" i="38"/>
  <c r="N236" i="38"/>
  <c r="R236" i="38"/>
  <c r="F237" i="38"/>
  <c r="J237" i="38"/>
  <c r="P237" i="38"/>
  <c r="F243" i="38"/>
  <c r="J243" i="38"/>
  <c r="P243" i="38"/>
  <c r="H244" i="38"/>
  <c r="N244" i="38"/>
  <c r="R244" i="38"/>
  <c r="F245" i="38"/>
  <c r="J245" i="38"/>
  <c r="P245" i="38"/>
  <c r="H246" i="38"/>
  <c r="N246" i="38"/>
  <c r="R246" i="38"/>
  <c r="F247" i="38"/>
  <c r="J247" i="38"/>
  <c r="P247" i="38"/>
  <c r="H248" i="38"/>
  <c r="N248" i="38"/>
  <c r="R248" i="38"/>
  <c r="H254" i="38"/>
  <c r="R254" i="38"/>
  <c r="J255" i="38"/>
  <c r="P255" i="38"/>
  <c r="H256" i="38"/>
  <c r="R256" i="38"/>
  <c r="F257" i="38"/>
  <c r="J257" i="38"/>
  <c r="P257" i="38"/>
  <c r="H258" i="38"/>
  <c r="N258" i="38"/>
  <c r="R258" i="38"/>
  <c r="F259" i="38"/>
  <c r="J259" i="38"/>
  <c r="P259" i="38"/>
  <c r="H260" i="38"/>
  <c r="N260" i="38"/>
  <c r="R260" i="38"/>
  <c r="F261" i="38"/>
  <c r="J261" i="38"/>
  <c r="P261" i="38"/>
  <c r="H262" i="38"/>
  <c r="N262" i="38"/>
  <c r="R262" i="38"/>
  <c r="H268" i="38"/>
  <c r="N268" i="38"/>
  <c r="R268" i="38"/>
  <c r="P269" i="38"/>
  <c r="H270" i="38"/>
  <c r="N270" i="38"/>
  <c r="R270" i="38"/>
  <c r="P271" i="38"/>
  <c r="H272" i="38"/>
  <c r="N272" i="38"/>
  <c r="R272" i="38"/>
  <c r="J273" i="38"/>
  <c r="P273" i="38"/>
  <c r="H274" i="38"/>
  <c r="N274" i="38"/>
  <c r="R274" i="38"/>
  <c r="J275" i="38"/>
  <c r="P275" i="38"/>
  <c r="H276" i="38"/>
  <c r="N276" i="38"/>
  <c r="R276" i="38"/>
  <c r="F277" i="38"/>
  <c r="J277" i="38"/>
  <c r="P277" i="38"/>
  <c r="H278" i="38"/>
  <c r="N278" i="38"/>
  <c r="R278" i="38"/>
  <c r="H284" i="38"/>
  <c r="N284" i="38"/>
  <c r="R284" i="38"/>
  <c r="F285" i="38"/>
  <c r="J285" i="38"/>
  <c r="P285" i="38"/>
  <c r="H286" i="38"/>
  <c r="N286" i="38"/>
  <c r="R286" i="38"/>
  <c r="F287" i="38"/>
  <c r="J287" i="38"/>
  <c r="P287" i="38"/>
  <c r="F293" i="38"/>
  <c r="J293" i="38"/>
  <c r="P293" i="38"/>
  <c r="J299" i="38"/>
  <c r="P299" i="38"/>
  <c r="F305" i="38"/>
  <c r="J305" i="38"/>
  <c r="P305" i="38"/>
  <c r="N168" i="38"/>
  <c r="H168" i="38"/>
  <c r="F11" i="38"/>
  <c r="N12" i="38"/>
  <c r="F13" i="38"/>
  <c r="S14" i="38"/>
  <c r="T14" i="38" s="1"/>
  <c r="N14" i="38"/>
  <c r="F15" i="38"/>
  <c r="S16" i="38"/>
  <c r="T16" i="38" s="1"/>
  <c r="N16" i="38"/>
  <c r="F17" i="38"/>
  <c r="E35" i="38"/>
  <c r="F23" i="38"/>
  <c r="I35" i="38"/>
  <c r="J23" i="38"/>
  <c r="S24" i="38"/>
  <c r="T24" i="38" s="1"/>
  <c r="N24" i="38"/>
  <c r="F25" i="38"/>
  <c r="E46" i="38"/>
  <c r="F39" i="38"/>
  <c r="I46" i="38"/>
  <c r="J39" i="38"/>
  <c r="C60" i="38"/>
  <c r="D50" i="38"/>
  <c r="N50" i="38" s="1"/>
  <c r="G60" i="38"/>
  <c r="S50" i="38"/>
  <c r="M60" i="38"/>
  <c r="Q60" i="38"/>
  <c r="C74" i="38"/>
  <c r="D64" i="38"/>
  <c r="D74" i="38" s="1"/>
  <c r="G74" i="38"/>
  <c r="M74" i="38"/>
  <c r="Q74" i="38"/>
  <c r="C86" i="38"/>
  <c r="D78" i="38"/>
  <c r="D86" i="38" s="1"/>
  <c r="G86" i="38"/>
  <c r="M86" i="38"/>
  <c r="Q86" i="38"/>
  <c r="C101" i="38"/>
  <c r="D90" i="38"/>
  <c r="D101" i="38" s="1"/>
  <c r="Q101" i="38"/>
  <c r="C116" i="38"/>
  <c r="D105" i="38"/>
  <c r="D116" i="38" s="1"/>
  <c r="G116" i="38"/>
  <c r="M116" i="38"/>
  <c r="Q116" i="38"/>
  <c r="C130" i="38"/>
  <c r="D120" i="38"/>
  <c r="D130" i="38" s="1"/>
  <c r="G130" i="38"/>
  <c r="M130" i="38"/>
  <c r="Q130" i="38"/>
  <c r="D134" i="38"/>
  <c r="P134" i="38" s="1"/>
  <c r="E152" i="38"/>
  <c r="F144" i="38"/>
  <c r="I152" i="38"/>
  <c r="J144" i="38"/>
  <c r="E164" i="38"/>
  <c r="F156" i="38"/>
  <c r="I164" i="38"/>
  <c r="J156" i="38"/>
  <c r="C192" i="38"/>
  <c r="D179" i="38"/>
  <c r="D192" i="38" s="1"/>
  <c r="G192" i="38"/>
  <c r="S179" i="38"/>
  <c r="M192" i="38"/>
  <c r="Q192" i="38"/>
  <c r="E206" i="38"/>
  <c r="F196" i="38"/>
  <c r="I206" i="38"/>
  <c r="J196" i="38"/>
  <c r="E215" i="38"/>
  <c r="F210" i="38"/>
  <c r="I215" i="38"/>
  <c r="J210" i="38"/>
  <c r="C226" i="38"/>
  <c r="D219" i="38"/>
  <c r="D226" i="38" s="1"/>
  <c r="G226" i="38"/>
  <c r="M226" i="38"/>
  <c r="Q226" i="38"/>
  <c r="E238" i="38"/>
  <c r="F230" i="38"/>
  <c r="I238" i="38"/>
  <c r="J230" i="38"/>
  <c r="E249" i="38"/>
  <c r="I249" i="38"/>
  <c r="H253" i="38"/>
  <c r="G263" i="38"/>
  <c r="N253" i="38"/>
  <c r="M263" i="38"/>
  <c r="R253" i="38"/>
  <c r="Q263" i="38"/>
  <c r="C279" i="38"/>
  <c r="D267" i="38"/>
  <c r="D279" i="38" s="1"/>
  <c r="G279" i="38"/>
  <c r="M279" i="38"/>
  <c r="Q279" i="38"/>
  <c r="E294" i="38"/>
  <c r="I294" i="38"/>
  <c r="E300" i="38"/>
  <c r="I300" i="38"/>
  <c r="E306" i="38"/>
  <c r="I306" i="38"/>
  <c r="J8" i="38"/>
  <c r="P8" i="38"/>
  <c r="H9" i="38"/>
  <c r="R9" i="38"/>
  <c r="J11" i="38"/>
  <c r="P11" i="38"/>
  <c r="H12" i="38"/>
  <c r="R12" i="38"/>
  <c r="J13" i="38"/>
  <c r="P13" i="38"/>
  <c r="H14" i="38"/>
  <c r="R14" i="38"/>
  <c r="J15" i="38"/>
  <c r="P15" i="38"/>
  <c r="H16" i="38"/>
  <c r="R16" i="38"/>
  <c r="J17" i="38"/>
  <c r="P17" i="38"/>
  <c r="H18" i="38"/>
  <c r="N18" i="38"/>
  <c r="R18" i="38"/>
  <c r="H24" i="38"/>
  <c r="R24" i="38"/>
  <c r="J25" i="38"/>
  <c r="P25" i="38"/>
  <c r="H26" i="38"/>
  <c r="N26" i="38"/>
  <c r="R26" i="38"/>
  <c r="F27" i="38"/>
  <c r="J27" i="38"/>
  <c r="P27" i="38"/>
  <c r="H28" i="38"/>
  <c r="N28" i="38"/>
  <c r="R28" i="38"/>
  <c r="F29" i="38"/>
  <c r="J29" i="38"/>
  <c r="P29" i="38"/>
  <c r="H30" i="38"/>
  <c r="N30" i="38"/>
  <c r="R30" i="38"/>
  <c r="F31" i="38"/>
  <c r="J31" i="38"/>
  <c r="P31" i="38"/>
  <c r="H32" i="38"/>
  <c r="N32" i="38"/>
  <c r="R32" i="38"/>
  <c r="F33" i="38"/>
  <c r="J33" i="38"/>
  <c r="P33" i="38"/>
  <c r="H34" i="38"/>
  <c r="N34" i="38"/>
  <c r="R34" i="38"/>
  <c r="H40" i="38"/>
  <c r="N40" i="38"/>
  <c r="R40" i="38"/>
  <c r="F41" i="38"/>
  <c r="J41" i="38"/>
  <c r="P41" i="38"/>
  <c r="H42" i="38"/>
  <c r="N42" i="38"/>
  <c r="R42" i="38"/>
  <c r="F43" i="38"/>
  <c r="J43" i="38"/>
  <c r="P43" i="38"/>
  <c r="H44" i="38"/>
  <c r="N44" i="38"/>
  <c r="R44" i="38"/>
  <c r="F45" i="38"/>
  <c r="J45" i="38"/>
  <c r="P45" i="38"/>
  <c r="F51" i="38"/>
  <c r="J51" i="38"/>
  <c r="P51" i="38"/>
  <c r="H52" i="38"/>
  <c r="N52" i="38"/>
  <c r="R52" i="38"/>
  <c r="F53" i="38"/>
  <c r="J53" i="38"/>
  <c r="P53" i="38"/>
  <c r="H54" i="38"/>
  <c r="N54" i="38"/>
  <c r="R54" i="38"/>
  <c r="F55" i="38"/>
  <c r="J55" i="38"/>
  <c r="P55" i="38"/>
  <c r="H56" i="38"/>
  <c r="N56" i="38"/>
  <c r="R56" i="38"/>
  <c r="F58" i="38"/>
  <c r="J58" i="38"/>
  <c r="P58" i="38"/>
  <c r="P59" i="38"/>
  <c r="F65" i="38"/>
  <c r="J65" i="38"/>
  <c r="P65" i="38"/>
  <c r="H66" i="38"/>
  <c r="N66" i="38"/>
  <c r="R66" i="38"/>
  <c r="F67" i="38"/>
  <c r="J67" i="38"/>
  <c r="P67" i="38"/>
  <c r="F69" i="38"/>
  <c r="J69" i="38"/>
  <c r="P69" i="38"/>
  <c r="H70" i="38"/>
  <c r="N70" i="38"/>
  <c r="R70" i="38"/>
  <c r="F73" i="38"/>
  <c r="J73" i="38"/>
  <c r="P73" i="38"/>
  <c r="F79" i="38"/>
  <c r="J79" i="38"/>
  <c r="P79" i="38"/>
  <c r="H80" i="38"/>
  <c r="N80" i="38"/>
  <c r="R80" i="38"/>
  <c r="F81" i="38"/>
  <c r="J81" i="38"/>
  <c r="P81" i="38"/>
  <c r="H82" i="38"/>
  <c r="N82" i="38"/>
  <c r="R82" i="38"/>
  <c r="F83" i="38"/>
  <c r="J83" i="38"/>
  <c r="P83" i="38"/>
  <c r="H84" i="38"/>
  <c r="N84" i="38"/>
  <c r="R84" i="38"/>
  <c r="F91" i="38"/>
  <c r="J91" i="38"/>
  <c r="P91" i="38"/>
  <c r="F92" i="38"/>
  <c r="J92" i="38"/>
  <c r="P92" i="38"/>
  <c r="R93" i="38"/>
  <c r="F94" i="38"/>
  <c r="J94" i="38"/>
  <c r="P94" i="38"/>
  <c r="H95" i="38"/>
  <c r="N95" i="38"/>
  <c r="R95" i="38"/>
  <c r="F96" i="38"/>
  <c r="J96" i="38"/>
  <c r="P96" i="38"/>
  <c r="H97" i="38"/>
  <c r="N97" i="38"/>
  <c r="R97" i="38"/>
  <c r="F98" i="38"/>
  <c r="J98" i="38"/>
  <c r="P98" i="38"/>
  <c r="H99" i="38"/>
  <c r="N99" i="38"/>
  <c r="R99" i="38"/>
  <c r="F100" i="38"/>
  <c r="J100" i="38"/>
  <c r="P100" i="38"/>
  <c r="H106" i="38"/>
  <c r="N106" i="38"/>
  <c r="R106" i="38"/>
  <c r="F107" i="38"/>
  <c r="J107" i="38"/>
  <c r="P107" i="38"/>
  <c r="H108" i="38"/>
  <c r="N108" i="38"/>
  <c r="R108" i="38"/>
  <c r="F109" i="38"/>
  <c r="J109" i="38"/>
  <c r="P109" i="38"/>
  <c r="F110" i="38"/>
  <c r="J110" i="38"/>
  <c r="P110" i="38"/>
  <c r="H111" i="38"/>
  <c r="N111" i="38"/>
  <c r="R111" i="38"/>
  <c r="H112" i="38"/>
  <c r="N112" i="38"/>
  <c r="R112" i="38"/>
  <c r="F113" i="38"/>
  <c r="J113" i="38"/>
  <c r="P113" i="38"/>
  <c r="H114" i="38"/>
  <c r="N114" i="38"/>
  <c r="R114" i="38"/>
  <c r="F115" i="38"/>
  <c r="J115" i="38"/>
  <c r="P115" i="38"/>
  <c r="F121" i="38"/>
  <c r="J121" i="38"/>
  <c r="P121" i="38"/>
  <c r="H122" i="38"/>
  <c r="N122" i="38"/>
  <c r="R122" i="38"/>
  <c r="F123" i="38"/>
  <c r="J123" i="38"/>
  <c r="P123" i="38"/>
  <c r="H124" i="38"/>
  <c r="N124" i="38"/>
  <c r="R124" i="38"/>
  <c r="F125" i="38"/>
  <c r="J125" i="38"/>
  <c r="P125" i="38"/>
  <c r="H126" i="38"/>
  <c r="N126" i="38"/>
  <c r="R126" i="38"/>
  <c r="F127" i="38"/>
  <c r="J127" i="38"/>
  <c r="P127" i="38"/>
  <c r="H128" i="38"/>
  <c r="N128" i="38"/>
  <c r="R128" i="38"/>
  <c r="F129" i="38"/>
  <c r="J129" i="38"/>
  <c r="P129" i="38"/>
  <c r="F135" i="38"/>
  <c r="J135" i="38"/>
  <c r="P135" i="38"/>
  <c r="H137" i="38"/>
  <c r="N137" i="38"/>
  <c r="R137" i="38"/>
  <c r="F138" i="38"/>
  <c r="J138" i="38"/>
  <c r="P138" i="38"/>
  <c r="H139" i="38"/>
  <c r="N139" i="38"/>
  <c r="R139" i="38"/>
  <c r="H145" i="38"/>
  <c r="N145" i="38"/>
  <c r="R145" i="38"/>
  <c r="F146" i="38"/>
  <c r="J146" i="38"/>
  <c r="P146" i="38"/>
  <c r="H147" i="38"/>
  <c r="N147" i="38"/>
  <c r="R147" i="38"/>
  <c r="F148" i="38"/>
  <c r="J148" i="38"/>
  <c r="P148" i="38"/>
  <c r="H149" i="38"/>
  <c r="N149" i="38"/>
  <c r="R149" i="38"/>
  <c r="F150" i="38"/>
  <c r="J150" i="38"/>
  <c r="P150" i="38"/>
  <c r="H151" i="38"/>
  <c r="N151" i="38"/>
  <c r="R151" i="38"/>
  <c r="H157" i="38"/>
  <c r="N157" i="38"/>
  <c r="R157" i="38"/>
  <c r="F158" i="38"/>
  <c r="J158" i="38"/>
  <c r="P158" i="38"/>
  <c r="H159" i="38"/>
  <c r="N159" i="38"/>
  <c r="R159" i="38"/>
  <c r="F160" i="38"/>
  <c r="J160" i="38"/>
  <c r="P160" i="38"/>
  <c r="H161" i="38"/>
  <c r="N161" i="38"/>
  <c r="R161" i="38"/>
  <c r="F162" i="38"/>
  <c r="J162" i="38"/>
  <c r="P162" i="38"/>
  <c r="H163" i="38"/>
  <c r="N163" i="38"/>
  <c r="R163" i="38"/>
  <c r="E175" i="38"/>
  <c r="I175" i="38"/>
  <c r="O175" i="38"/>
  <c r="P170" i="38"/>
  <c r="P172" i="38"/>
  <c r="P174" i="38"/>
  <c r="P180" i="38"/>
  <c r="H181" i="38"/>
  <c r="N181" i="38"/>
  <c r="R181" i="38"/>
  <c r="P182" i="38"/>
  <c r="H183" i="38"/>
  <c r="N183" i="38"/>
  <c r="R183" i="38"/>
  <c r="P184" i="38"/>
  <c r="H185" i="38"/>
  <c r="N185" i="38"/>
  <c r="R185" i="38"/>
  <c r="J186" i="38"/>
  <c r="P186" i="38"/>
  <c r="H187" i="38"/>
  <c r="N187" i="38"/>
  <c r="R187" i="38"/>
  <c r="J188" i="38"/>
  <c r="P188" i="38"/>
  <c r="H189" i="38"/>
  <c r="N189" i="38"/>
  <c r="R189" i="38"/>
  <c r="F190" i="38"/>
  <c r="J190" i="38"/>
  <c r="P190" i="38"/>
  <c r="H191" i="38"/>
  <c r="N191" i="38"/>
  <c r="R191" i="38"/>
  <c r="H197" i="38"/>
  <c r="N197" i="38"/>
  <c r="R197" i="38"/>
  <c r="F198" i="38"/>
  <c r="J198" i="38"/>
  <c r="P198" i="38"/>
  <c r="H199" i="38"/>
  <c r="N199" i="38"/>
  <c r="R199" i="38"/>
  <c r="F200" i="38"/>
  <c r="J200" i="38"/>
  <c r="P200" i="38"/>
  <c r="H201" i="38"/>
  <c r="N201" i="38"/>
  <c r="R201" i="38"/>
  <c r="F202" i="38"/>
  <c r="J202" i="38"/>
  <c r="P202" i="38"/>
  <c r="H203" i="38"/>
  <c r="N203" i="38"/>
  <c r="R203" i="38"/>
  <c r="F204" i="38"/>
  <c r="J204" i="38"/>
  <c r="P204" i="38"/>
  <c r="H205" i="38"/>
  <c r="N205" i="38"/>
  <c r="R205" i="38"/>
  <c r="H211" i="38"/>
  <c r="N211" i="38"/>
  <c r="R211" i="38"/>
  <c r="J212" i="38"/>
  <c r="P212" i="38"/>
  <c r="H213" i="38"/>
  <c r="N213" i="38"/>
  <c r="R213" i="38"/>
  <c r="J214" i="38"/>
  <c r="P214" i="38"/>
  <c r="P220" i="38"/>
  <c r="H221" i="38"/>
  <c r="N221" i="38"/>
  <c r="R221" i="38"/>
  <c r="P222" i="38"/>
  <c r="H223" i="38"/>
  <c r="N223" i="38"/>
  <c r="R223" i="38"/>
  <c r="P224" i="38"/>
  <c r="H225" i="38"/>
  <c r="N225" i="38"/>
  <c r="R225" i="38"/>
  <c r="H231" i="38"/>
  <c r="N231" i="38"/>
  <c r="R231" i="38"/>
  <c r="H233" i="38"/>
  <c r="N233" i="38"/>
  <c r="R233" i="38"/>
  <c r="P234" i="38"/>
  <c r="H235" i="38"/>
  <c r="N235" i="38"/>
  <c r="R235" i="38"/>
  <c r="P236" i="38"/>
  <c r="H237" i="38"/>
  <c r="N237" i="38"/>
  <c r="R237" i="38"/>
  <c r="H243" i="38"/>
  <c r="N243" i="38"/>
  <c r="R243" i="38"/>
  <c r="H245" i="38"/>
  <c r="N245" i="38"/>
  <c r="R245" i="38"/>
  <c r="P246" i="38"/>
  <c r="H247" i="38"/>
  <c r="N247" i="38"/>
  <c r="R247" i="38"/>
  <c r="P248" i="38"/>
  <c r="P254" i="38"/>
  <c r="H255" i="38"/>
  <c r="N255" i="38"/>
  <c r="R255" i="38"/>
  <c r="J256" i="38"/>
  <c r="P256" i="38"/>
  <c r="H257" i="38"/>
  <c r="N257" i="38"/>
  <c r="R257" i="38"/>
  <c r="J258" i="38"/>
  <c r="P258" i="38"/>
  <c r="H259" i="38"/>
  <c r="N259" i="38"/>
  <c r="R259" i="38"/>
  <c r="F260" i="38"/>
  <c r="J260" i="38"/>
  <c r="P260" i="38"/>
  <c r="H261" i="38"/>
  <c r="N261" i="38"/>
  <c r="R261" i="38"/>
  <c r="F262" i="38"/>
  <c r="J262" i="38"/>
  <c r="P262" i="38"/>
  <c r="F268" i="38"/>
  <c r="J268" i="38"/>
  <c r="P268" i="38"/>
  <c r="H269" i="38"/>
  <c r="N269" i="38"/>
  <c r="R269" i="38"/>
  <c r="F270" i="38"/>
  <c r="J270" i="38"/>
  <c r="P270" i="38"/>
  <c r="H271" i="38"/>
  <c r="N271" i="38"/>
  <c r="R271" i="38"/>
  <c r="F272" i="38"/>
  <c r="J272" i="38"/>
  <c r="P272" i="38"/>
  <c r="H273" i="38"/>
  <c r="N273" i="38"/>
  <c r="R273" i="38"/>
  <c r="F274" i="38"/>
  <c r="J274" i="38"/>
  <c r="P274" i="38"/>
  <c r="H275" i="38"/>
  <c r="N275" i="38"/>
  <c r="R275" i="38"/>
  <c r="F276" i="38"/>
  <c r="J276" i="38"/>
  <c r="P276" i="38"/>
  <c r="H277" i="38"/>
  <c r="N277" i="38"/>
  <c r="R277" i="38"/>
  <c r="F278" i="38"/>
  <c r="J278" i="38"/>
  <c r="P278" i="38"/>
  <c r="J284" i="38"/>
  <c r="P284" i="38"/>
  <c r="H285" i="38"/>
  <c r="N285" i="38"/>
  <c r="R285" i="38"/>
  <c r="J286" i="38"/>
  <c r="P286" i="38"/>
  <c r="H287" i="38"/>
  <c r="N287" i="38"/>
  <c r="R287" i="38"/>
  <c r="H293" i="38"/>
  <c r="N293" i="38"/>
  <c r="R293" i="38"/>
  <c r="H299" i="38"/>
  <c r="N299" i="38"/>
  <c r="R299" i="38"/>
  <c r="H305" i="38"/>
  <c r="N305" i="38"/>
  <c r="R305" i="38"/>
  <c r="J168" i="38"/>
  <c r="F168" i="38"/>
  <c r="O306" i="38"/>
  <c r="P298" i="38"/>
  <c r="P300" i="38" s="1"/>
  <c r="O300" i="38"/>
  <c r="O294" i="38"/>
  <c r="O279" i="38"/>
  <c r="O263" i="38"/>
  <c r="P253" i="38"/>
  <c r="O249" i="38"/>
  <c r="O238" i="38"/>
  <c r="P230" i="38"/>
  <c r="O215" i="38"/>
  <c r="P210" i="38"/>
  <c r="O206" i="38"/>
  <c r="P196" i="38"/>
  <c r="O226" i="38"/>
  <c r="O192" i="38"/>
  <c r="P168" i="38"/>
  <c r="P156" i="38"/>
  <c r="O164" i="38"/>
  <c r="O152" i="38"/>
  <c r="P144" i="38"/>
  <c r="O130" i="38"/>
  <c r="O116" i="38"/>
  <c r="E101" i="38"/>
  <c r="F93" i="38"/>
  <c r="G101" i="38"/>
  <c r="H93" i="38"/>
  <c r="I101" i="38"/>
  <c r="J93" i="38"/>
  <c r="M101" i="38"/>
  <c r="N93" i="38"/>
  <c r="O101" i="38"/>
  <c r="O86" i="38"/>
  <c r="O74" i="38"/>
  <c r="O60" i="38"/>
  <c r="O46" i="38"/>
  <c r="P39" i="38"/>
  <c r="O35" i="38"/>
  <c r="P23" i="38"/>
  <c r="I19" i="38"/>
  <c r="J9" i="38"/>
  <c r="M19" i="38"/>
  <c r="N9" i="38"/>
  <c r="O19" i="38"/>
  <c r="P6" i="38"/>
  <c r="S18" i="38"/>
  <c r="T18" i="38" s="1"/>
  <c r="C288" i="38"/>
  <c r="D283" i="38"/>
  <c r="C263" i="38"/>
  <c r="C19" i="38"/>
  <c r="S13" i="38"/>
  <c r="T13" i="38" s="1"/>
  <c r="S15" i="38"/>
  <c r="T15" i="38" s="1"/>
  <c r="S17" i="38"/>
  <c r="T17" i="38" s="1"/>
  <c r="C35" i="38"/>
  <c r="C152" i="38"/>
  <c r="C164" i="38"/>
  <c r="S158" i="38"/>
  <c r="T158" i="38" s="1"/>
  <c r="S160" i="38"/>
  <c r="T160" i="38" s="1"/>
  <c r="C175" i="38"/>
  <c r="S25" i="38"/>
  <c r="T25" i="38" s="1"/>
  <c r="C46" i="38"/>
  <c r="S157" i="38"/>
  <c r="T157" i="38" s="1"/>
  <c r="S159" i="38"/>
  <c r="T159" i="38" s="1"/>
  <c r="S161" i="38"/>
  <c r="T161" i="38" s="1"/>
  <c r="S255" i="38"/>
  <c r="T255" i="38" s="1"/>
  <c r="C206" i="38"/>
  <c r="C215" i="38"/>
  <c r="C238" i="38"/>
  <c r="S26" i="38"/>
  <c r="T26" i="38" s="1"/>
  <c r="S28" i="38"/>
  <c r="T28" i="38" s="1"/>
  <c r="S30" i="38"/>
  <c r="T30" i="38" s="1"/>
  <c r="S32" i="38"/>
  <c r="T32" i="38" s="1"/>
  <c r="S34" i="38"/>
  <c r="T34" i="38" s="1"/>
  <c r="S40" i="38"/>
  <c r="T40" i="38" s="1"/>
  <c r="S42" i="38"/>
  <c r="T42" i="38" s="1"/>
  <c r="S44" i="38"/>
  <c r="T44" i="38" s="1"/>
  <c r="S52" i="38"/>
  <c r="T52" i="38" s="1"/>
  <c r="S54" i="38"/>
  <c r="T54" i="38" s="1"/>
  <c r="S23" i="38"/>
  <c r="S27" i="38"/>
  <c r="T27" i="38" s="1"/>
  <c r="S29" i="38"/>
  <c r="T29" i="38" s="1"/>
  <c r="S31" i="38"/>
  <c r="T31" i="38" s="1"/>
  <c r="S33" i="38"/>
  <c r="T33" i="38" s="1"/>
  <c r="S39" i="38"/>
  <c r="S41" i="38"/>
  <c r="T41" i="38" s="1"/>
  <c r="S43" i="38"/>
  <c r="T43" i="38" s="1"/>
  <c r="S45" i="38"/>
  <c r="T45" i="38" s="1"/>
  <c r="S51" i="38"/>
  <c r="T51" i="38" s="1"/>
  <c r="S53" i="38"/>
  <c r="T53" i="38" s="1"/>
  <c r="S55" i="38"/>
  <c r="T55" i="38" s="1"/>
  <c r="S56" i="38"/>
  <c r="T56" i="38" s="1"/>
  <c r="S58" i="38"/>
  <c r="T58" i="38" s="1"/>
  <c r="S59" i="38"/>
  <c r="T59" i="38" s="1"/>
  <c r="S64" i="38"/>
  <c r="S65" i="38"/>
  <c r="T65" i="38" s="1"/>
  <c r="S66" i="38"/>
  <c r="T66" i="38" s="1"/>
  <c r="S67" i="38"/>
  <c r="T67" i="38" s="1"/>
  <c r="S68" i="38"/>
  <c r="T68" i="38" s="1"/>
  <c r="S69" i="38"/>
  <c r="T69" i="38" s="1"/>
  <c r="S70" i="38"/>
  <c r="T70" i="38" s="1"/>
  <c r="S73" i="38"/>
  <c r="T73" i="38" s="1"/>
  <c r="S78" i="38"/>
  <c r="S79" i="38"/>
  <c r="T79" i="38" s="1"/>
  <c r="S80" i="38"/>
  <c r="T80" i="38" s="1"/>
  <c r="S81" i="38"/>
  <c r="T81" i="38" s="1"/>
  <c r="S82" i="38"/>
  <c r="T82" i="38" s="1"/>
  <c r="S83" i="38"/>
  <c r="T83" i="38" s="1"/>
  <c r="S84" i="38"/>
  <c r="T84" i="38" s="1"/>
  <c r="S85" i="38"/>
  <c r="T85" i="38" s="1"/>
  <c r="S90" i="38"/>
  <c r="S91" i="38"/>
  <c r="T91" i="38" s="1"/>
  <c r="S92" i="38"/>
  <c r="T92" i="38" s="1"/>
  <c r="S93" i="38"/>
  <c r="T93" i="38" s="1"/>
  <c r="S94" i="38"/>
  <c r="T94" i="38" s="1"/>
  <c r="S95" i="38"/>
  <c r="T95" i="38" s="1"/>
  <c r="S96" i="38"/>
  <c r="T96" i="38" s="1"/>
  <c r="S97" i="38"/>
  <c r="T97" i="38" s="1"/>
  <c r="S98" i="38"/>
  <c r="T98" i="38" s="1"/>
  <c r="S99" i="38"/>
  <c r="T99" i="38" s="1"/>
  <c r="S100" i="38"/>
  <c r="T100" i="38" s="1"/>
  <c r="S105" i="38"/>
  <c r="S106" i="38"/>
  <c r="T106" i="38" s="1"/>
  <c r="S107" i="38"/>
  <c r="T107" i="38" s="1"/>
  <c r="S108" i="38"/>
  <c r="T108" i="38" s="1"/>
  <c r="S109" i="38"/>
  <c r="T109" i="38" s="1"/>
  <c r="S110" i="38"/>
  <c r="T110" i="38" s="1"/>
  <c r="S111" i="38"/>
  <c r="T111" i="38" s="1"/>
  <c r="S112" i="38"/>
  <c r="T112" i="38" s="1"/>
  <c r="S113" i="38"/>
  <c r="T113" i="38" s="1"/>
  <c r="S114" i="38"/>
  <c r="T114" i="38" s="1"/>
  <c r="S115" i="38"/>
  <c r="T115" i="38" s="1"/>
  <c r="S120" i="38"/>
  <c r="S121" i="38"/>
  <c r="T121" i="38" s="1"/>
  <c r="S122" i="38"/>
  <c r="T122" i="38" s="1"/>
  <c r="S123" i="38"/>
  <c r="T123" i="38" s="1"/>
  <c r="S124" i="38"/>
  <c r="T124" i="38" s="1"/>
  <c r="S125" i="38"/>
  <c r="T125" i="38" s="1"/>
  <c r="S126" i="38"/>
  <c r="T126" i="38" s="1"/>
  <c r="S127" i="38"/>
  <c r="T127" i="38" s="1"/>
  <c r="S128" i="38"/>
  <c r="T128" i="38" s="1"/>
  <c r="S129" i="38"/>
  <c r="T129" i="38" s="1"/>
  <c r="S134" i="38"/>
  <c r="S135" i="38"/>
  <c r="T135" i="38" s="1"/>
  <c r="S137" i="38"/>
  <c r="T137" i="38" s="1"/>
  <c r="S138" i="38"/>
  <c r="T138" i="38" s="1"/>
  <c r="S139" i="38"/>
  <c r="T139" i="38" s="1"/>
  <c r="S144" i="38"/>
  <c r="S145" i="38"/>
  <c r="T145" i="38" s="1"/>
  <c r="S146" i="38"/>
  <c r="T146" i="38" s="1"/>
  <c r="S147" i="38"/>
  <c r="T147" i="38" s="1"/>
  <c r="S148" i="38"/>
  <c r="T148" i="38" s="1"/>
  <c r="S149" i="38"/>
  <c r="T149" i="38" s="1"/>
  <c r="S150" i="38"/>
  <c r="T150" i="38" s="1"/>
  <c r="S151" i="38"/>
  <c r="T151" i="38" s="1"/>
  <c r="S156" i="38"/>
  <c r="S163" i="38"/>
  <c r="T163" i="38" s="1"/>
  <c r="S169" i="38"/>
  <c r="T169" i="38" s="1"/>
  <c r="S171" i="38"/>
  <c r="T171" i="38" s="1"/>
  <c r="S173" i="38"/>
  <c r="T173" i="38" s="1"/>
  <c r="S181" i="38"/>
  <c r="T181" i="38" s="1"/>
  <c r="S183" i="38"/>
  <c r="T183" i="38" s="1"/>
  <c r="S162" i="38"/>
  <c r="T162" i="38" s="1"/>
  <c r="S168" i="38"/>
  <c r="S170" i="38"/>
  <c r="T170" i="38" s="1"/>
  <c r="S172" i="38"/>
  <c r="T172" i="38" s="1"/>
  <c r="S174" i="38"/>
  <c r="T174" i="38" s="1"/>
  <c r="S180" i="38"/>
  <c r="T180" i="38" s="1"/>
  <c r="S182" i="38"/>
  <c r="T182" i="38" s="1"/>
  <c r="S267" i="38"/>
  <c r="S184" i="38"/>
  <c r="T184" i="38" s="1"/>
  <c r="S185" i="38"/>
  <c r="T185" i="38" s="1"/>
  <c r="S186" i="38"/>
  <c r="T186" i="38" s="1"/>
  <c r="S187" i="38"/>
  <c r="T187" i="38" s="1"/>
  <c r="S188" i="38"/>
  <c r="T188" i="38" s="1"/>
  <c r="S189" i="38"/>
  <c r="T189" i="38" s="1"/>
  <c r="S190" i="38"/>
  <c r="T190" i="38" s="1"/>
  <c r="S191" i="38"/>
  <c r="T191" i="38" s="1"/>
  <c r="S196" i="38"/>
  <c r="S197" i="38"/>
  <c r="T197" i="38" s="1"/>
  <c r="S198" i="38"/>
  <c r="T198" i="38" s="1"/>
  <c r="S199" i="38"/>
  <c r="T199" i="38" s="1"/>
  <c r="S200" i="38"/>
  <c r="T200" i="38" s="1"/>
  <c r="S201" i="38"/>
  <c r="T201" i="38" s="1"/>
  <c r="S202" i="38"/>
  <c r="T202" i="38" s="1"/>
  <c r="S203" i="38"/>
  <c r="T203" i="38" s="1"/>
  <c r="S204" i="38"/>
  <c r="T204" i="38" s="1"/>
  <c r="S205" i="38"/>
  <c r="T205" i="38" s="1"/>
  <c r="S210" i="38"/>
  <c r="S211" i="38"/>
  <c r="T211" i="38" s="1"/>
  <c r="S212" i="38"/>
  <c r="T212" i="38" s="1"/>
  <c r="S213" i="38"/>
  <c r="T213" i="38" s="1"/>
  <c r="S214" i="38"/>
  <c r="T214" i="38" s="1"/>
  <c r="S219" i="38"/>
  <c r="S220" i="38"/>
  <c r="T220" i="38" s="1"/>
  <c r="S221" i="38"/>
  <c r="T221" i="38" s="1"/>
  <c r="S222" i="38"/>
  <c r="T222" i="38" s="1"/>
  <c r="S223" i="38"/>
  <c r="T223" i="38" s="1"/>
  <c r="S224" i="38"/>
  <c r="T224" i="38" s="1"/>
  <c r="S225" i="38"/>
  <c r="T225" i="38" s="1"/>
  <c r="S230" i="38"/>
  <c r="S231" i="38"/>
  <c r="T231" i="38" s="1"/>
  <c r="S232" i="38"/>
  <c r="T232" i="38" s="1"/>
  <c r="S233" i="38"/>
  <c r="T233" i="38" s="1"/>
  <c r="S234" i="38"/>
  <c r="T234" i="38" s="1"/>
  <c r="S235" i="38"/>
  <c r="T235" i="38" s="1"/>
  <c r="S236" i="38"/>
  <c r="T236" i="38" s="1"/>
  <c r="S237" i="38"/>
  <c r="T237" i="38" s="1"/>
  <c r="S242" i="38"/>
  <c r="S243" i="38"/>
  <c r="T243" i="38" s="1"/>
  <c r="S244" i="38"/>
  <c r="T244" i="38" s="1"/>
  <c r="S245" i="38"/>
  <c r="T245" i="38" s="1"/>
  <c r="S246" i="38"/>
  <c r="T246" i="38" s="1"/>
  <c r="S247" i="38"/>
  <c r="T247" i="38" s="1"/>
  <c r="S248" i="38"/>
  <c r="T248" i="38" s="1"/>
  <c r="S253" i="38"/>
  <c r="S258" i="38"/>
  <c r="T258" i="38" s="1"/>
  <c r="S260" i="38"/>
  <c r="T260" i="38" s="1"/>
  <c r="S262" i="38"/>
  <c r="T262" i="38" s="1"/>
  <c r="S257" i="38"/>
  <c r="T257" i="38" s="1"/>
  <c r="S259" i="38"/>
  <c r="T259" i="38" s="1"/>
  <c r="S261" i="38"/>
  <c r="T261" i="38" s="1"/>
  <c r="S268" i="38"/>
  <c r="T268" i="38" s="1"/>
  <c r="S269" i="38"/>
  <c r="T269" i="38" s="1"/>
  <c r="S270" i="38"/>
  <c r="T270" i="38" s="1"/>
  <c r="S271" i="38"/>
  <c r="T271" i="38" s="1"/>
  <c r="S272" i="38"/>
  <c r="T272" i="38" s="1"/>
  <c r="S273" i="38"/>
  <c r="T273" i="38" s="1"/>
  <c r="S274" i="38"/>
  <c r="T274" i="38" s="1"/>
  <c r="S275" i="38"/>
  <c r="T275" i="38" s="1"/>
  <c r="S276" i="38"/>
  <c r="T276" i="38" s="1"/>
  <c r="S277" i="38"/>
  <c r="T277" i="38" s="1"/>
  <c r="S278" i="38"/>
  <c r="T278" i="38" s="1"/>
  <c r="S283" i="38"/>
  <c r="S284" i="38"/>
  <c r="T284" i="38" s="1"/>
  <c r="S285" i="38"/>
  <c r="T285" i="38" s="1"/>
  <c r="S286" i="38"/>
  <c r="T286" i="38" s="1"/>
  <c r="S287" i="38"/>
  <c r="T287" i="38" s="1"/>
  <c r="S292" i="38"/>
  <c r="S293" i="38"/>
  <c r="T293" i="38" s="1"/>
  <c r="S298" i="38"/>
  <c r="S299" i="38"/>
  <c r="T299" i="38" s="1"/>
  <c r="S304" i="38"/>
  <c r="S305" i="38"/>
  <c r="T305" i="38" s="1"/>
  <c r="N70" i="37"/>
  <c r="N72" i="37"/>
  <c r="N74" i="37"/>
  <c r="F63" i="37"/>
  <c r="P63" i="37"/>
  <c r="F65" i="37"/>
  <c r="L65" i="37"/>
  <c r="P65" i="37"/>
  <c r="F64" i="37"/>
  <c r="L64" i="37"/>
  <c r="P64" i="37"/>
  <c r="F66" i="37"/>
  <c r="L66" i="37"/>
  <c r="P66" i="37"/>
  <c r="F67" i="37"/>
  <c r="L67" i="37"/>
  <c r="F70" i="37"/>
  <c r="L70" i="37"/>
  <c r="P70" i="37"/>
  <c r="F72" i="37"/>
  <c r="L72" i="37"/>
  <c r="P72" i="37"/>
  <c r="F74" i="37"/>
  <c r="L74" i="37"/>
  <c r="P74" i="37"/>
  <c r="H63" i="37"/>
  <c r="N63" i="37"/>
  <c r="H65" i="37"/>
  <c r="N65" i="37"/>
  <c r="H64" i="37"/>
  <c r="N64" i="37"/>
  <c r="H66" i="37"/>
  <c r="N66" i="37"/>
  <c r="H67" i="37"/>
  <c r="N67" i="37"/>
  <c r="H71" i="37"/>
  <c r="N71" i="37"/>
  <c r="H73" i="37"/>
  <c r="N73" i="37"/>
  <c r="B68" i="37"/>
  <c r="B69" i="37"/>
  <c r="H74" i="37"/>
  <c r="F73" i="37"/>
  <c r="L73" i="37"/>
  <c r="H72" i="37"/>
  <c r="F71" i="37"/>
  <c r="L71" i="37"/>
  <c r="H70" i="37"/>
  <c r="Q64" i="37"/>
  <c r="R64" i="37" s="1"/>
  <c r="Q65" i="37"/>
  <c r="R65" i="37" s="1"/>
  <c r="Q66" i="37"/>
  <c r="R66" i="37" s="1"/>
  <c r="Q67" i="37"/>
  <c r="R67" i="37" s="1"/>
  <c r="Q68" i="37"/>
  <c r="Q69" i="37"/>
  <c r="Q70" i="37"/>
  <c r="R70" i="37" s="1"/>
  <c r="Q71" i="37"/>
  <c r="R71" i="37" s="1"/>
  <c r="Q72" i="37"/>
  <c r="R72" i="37" s="1"/>
  <c r="Q73" i="37"/>
  <c r="R73" i="37" s="1"/>
  <c r="Q74" i="37"/>
  <c r="R74" i="37" s="1"/>
  <c r="E75" i="37"/>
  <c r="G75" i="37"/>
  <c r="M75" i="37"/>
  <c r="O75" i="37"/>
  <c r="N48" i="37"/>
  <c r="H49" i="37"/>
  <c r="N49" i="37"/>
  <c r="H50" i="37"/>
  <c r="N50" i="37"/>
  <c r="H51" i="37"/>
  <c r="H52" i="37"/>
  <c r="N52" i="37"/>
  <c r="H53" i="37"/>
  <c r="H54" i="37"/>
  <c r="N54" i="37"/>
  <c r="H56" i="37"/>
  <c r="N56" i="37"/>
  <c r="L48" i="37"/>
  <c r="Q48" i="37"/>
  <c r="R48" i="37" s="1"/>
  <c r="F48" i="37"/>
  <c r="P48" i="37"/>
  <c r="F47" i="37"/>
  <c r="L47" i="37"/>
  <c r="P47" i="37"/>
  <c r="F49" i="37"/>
  <c r="L49" i="37"/>
  <c r="P49" i="37"/>
  <c r="F50" i="37"/>
  <c r="L50" i="37"/>
  <c r="P50" i="37"/>
  <c r="F51" i="37"/>
  <c r="L51" i="37"/>
  <c r="P51" i="37"/>
  <c r="F52" i="37"/>
  <c r="L52" i="37"/>
  <c r="F53" i="37"/>
  <c r="L53" i="37"/>
  <c r="P53" i="37"/>
  <c r="F55" i="37"/>
  <c r="L55" i="37"/>
  <c r="P55" i="37"/>
  <c r="F57" i="37"/>
  <c r="L57" i="37"/>
  <c r="P57" i="37"/>
  <c r="C47" i="37"/>
  <c r="D47" i="37" s="1"/>
  <c r="G47" i="37"/>
  <c r="H47" i="37" s="1"/>
  <c r="M47" i="37"/>
  <c r="N47" i="37" s="1"/>
  <c r="C48" i="37"/>
  <c r="G48" i="37"/>
  <c r="H57" i="37"/>
  <c r="F56" i="37"/>
  <c r="L56" i="37"/>
  <c r="D55" i="37"/>
  <c r="H55" i="37"/>
  <c r="F54" i="37"/>
  <c r="L54" i="37"/>
  <c r="N46" i="37"/>
  <c r="H46" i="37"/>
  <c r="F46" i="37"/>
  <c r="P46" i="37"/>
  <c r="Q49" i="37"/>
  <c r="R49" i="37" s="1"/>
  <c r="Q50" i="37"/>
  <c r="R50" i="37" s="1"/>
  <c r="Q51" i="37"/>
  <c r="R51" i="37" s="1"/>
  <c r="Q52" i="37"/>
  <c r="R52" i="37" s="1"/>
  <c r="Q53" i="37"/>
  <c r="R53" i="37" s="1"/>
  <c r="Q54" i="37"/>
  <c r="R54" i="37" s="1"/>
  <c r="Q55" i="37"/>
  <c r="R55" i="37" s="1"/>
  <c r="Q56" i="37"/>
  <c r="R56" i="37" s="1"/>
  <c r="Q57" i="37"/>
  <c r="R57" i="37" s="1"/>
  <c r="Q81" i="37"/>
  <c r="R81" i="37" s="1"/>
  <c r="F6" i="37"/>
  <c r="L6" i="37"/>
  <c r="P6" i="37"/>
  <c r="D7" i="37"/>
  <c r="H7" i="37"/>
  <c r="N7" i="37"/>
  <c r="N9" i="37"/>
  <c r="F10" i="37"/>
  <c r="L10" i="37"/>
  <c r="P10" i="37"/>
  <c r="F12" i="37"/>
  <c r="L12" i="37"/>
  <c r="P12" i="37"/>
  <c r="D6" i="37"/>
  <c r="H6" i="37"/>
  <c r="N6" i="37"/>
  <c r="F7" i="37"/>
  <c r="L7" i="37"/>
  <c r="P7" i="37"/>
  <c r="F9" i="37"/>
  <c r="L9" i="37"/>
  <c r="P9" i="37"/>
  <c r="D10" i="37"/>
  <c r="H10" i="37"/>
  <c r="N10" i="37"/>
  <c r="F11" i="37"/>
  <c r="L11" i="37"/>
  <c r="P11" i="37"/>
  <c r="D12" i="37"/>
  <c r="H12" i="37"/>
  <c r="N12" i="37"/>
  <c r="D14" i="37"/>
  <c r="H14" i="37"/>
  <c r="N14" i="37"/>
  <c r="F15" i="37"/>
  <c r="L15" i="37"/>
  <c r="P15" i="37"/>
  <c r="D82" i="37"/>
  <c r="H82" i="37"/>
  <c r="N82" i="37"/>
  <c r="F83" i="37"/>
  <c r="L83" i="37"/>
  <c r="P83" i="37"/>
  <c r="D84" i="37"/>
  <c r="H84" i="37"/>
  <c r="N84" i="37"/>
  <c r="F85" i="37"/>
  <c r="L85" i="37"/>
  <c r="P85" i="37"/>
  <c r="D86" i="37"/>
  <c r="H86" i="37"/>
  <c r="N86" i="37"/>
  <c r="F87" i="37"/>
  <c r="L87" i="37"/>
  <c r="P87" i="37"/>
  <c r="F19" i="37"/>
  <c r="L19" i="37"/>
  <c r="P19" i="37"/>
  <c r="D28" i="37"/>
  <c r="H28" i="37"/>
  <c r="N28" i="37"/>
  <c r="F29" i="37"/>
  <c r="L29" i="37"/>
  <c r="P29" i="37"/>
  <c r="D31" i="37"/>
  <c r="H31" i="37"/>
  <c r="N31" i="37"/>
  <c r="F32" i="37"/>
  <c r="L32" i="37"/>
  <c r="P32" i="37"/>
  <c r="F34" i="37"/>
  <c r="L34" i="37"/>
  <c r="P34" i="37"/>
  <c r="D35" i="37"/>
  <c r="H35" i="37"/>
  <c r="N35" i="37"/>
  <c r="D37" i="37"/>
  <c r="H37" i="37"/>
  <c r="N37" i="37"/>
  <c r="F38" i="37"/>
  <c r="L38" i="37"/>
  <c r="P38" i="37"/>
  <c r="F41" i="37"/>
  <c r="L41" i="37"/>
  <c r="P41" i="37"/>
  <c r="F14" i="37"/>
  <c r="L14" i="37"/>
  <c r="P14" i="37"/>
  <c r="D15" i="37"/>
  <c r="H15" i="37"/>
  <c r="N15" i="37"/>
  <c r="B88" i="37"/>
  <c r="F80" i="37"/>
  <c r="L80" i="37"/>
  <c r="P80" i="37"/>
  <c r="F82" i="37"/>
  <c r="L82" i="37"/>
  <c r="P82" i="37"/>
  <c r="D83" i="37"/>
  <c r="H83" i="37"/>
  <c r="N83" i="37"/>
  <c r="F84" i="37"/>
  <c r="L84" i="37"/>
  <c r="P84" i="37"/>
  <c r="D85" i="37"/>
  <c r="H85" i="37"/>
  <c r="N85" i="37"/>
  <c r="F86" i="37"/>
  <c r="L86" i="37"/>
  <c r="P86" i="37"/>
  <c r="D87" i="37"/>
  <c r="H87" i="37"/>
  <c r="N87" i="37"/>
  <c r="D19" i="37"/>
  <c r="H19" i="37"/>
  <c r="N19" i="37"/>
  <c r="F28" i="37"/>
  <c r="L28" i="37"/>
  <c r="P28" i="37"/>
  <c r="D29" i="37"/>
  <c r="H29" i="37"/>
  <c r="N29" i="37"/>
  <c r="F31" i="37"/>
  <c r="L31" i="37"/>
  <c r="P31" i="37"/>
  <c r="D32" i="37"/>
  <c r="H32" i="37"/>
  <c r="N32" i="37"/>
  <c r="D34" i="37"/>
  <c r="H34" i="37"/>
  <c r="N34" i="37"/>
  <c r="F35" i="37"/>
  <c r="L35" i="37"/>
  <c r="P35" i="37"/>
  <c r="F37" i="37"/>
  <c r="L37" i="37"/>
  <c r="P37" i="37"/>
  <c r="D38" i="37"/>
  <c r="H38" i="37"/>
  <c r="N38" i="37"/>
  <c r="D41" i="37"/>
  <c r="H41" i="37"/>
  <c r="N41" i="37"/>
  <c r="Q80" i="37"/>
  <c r="R80" i="37" s="1"/>
  <c r="Q82" i="37"/>
  <c r="R82" i="37" s="1"/>
  <c r="Q83" i="37"/>
  <c r="R83" i="37" s="1"/>
  <c r="Q84" i="37"/>
  <c r="R84" i="37" s="1"/>
  <c r="Q85" i="37"/>
  <c r="R85" i="37" s="1"/>
  <c r="Q86" i="37"/>
  <c r="R86" i="37" s="1"/>
  <c r="Q87" i="37"/>
  <c r="R87" i="37" s="1"/>
  <c r="C88" i="37"/>
  <c r="E88" i="37"/>
  <c r="G88" i="37"/>
  <c r="K88" i="37"/>
  <c r="M88" i="37"/>
  <c r="O88" i="37"/>
  <c r="D18" i="37"/>
  <c r="F18" i="37"/>
  <c r="H18" i="37"/>
  <c r="L18" i="37"/>
  <c r="N18" i="37"/>
  <c r="P18" i="37"/>
  <c r="D40" i="37"/>
  <c r="H40" i="37"/>
  <c r="N40" i="37"/>
  <c r="D21" i="37"/>
  <c r="F21" i="37"/>
  <c r="H21" i="37"/>
  <c r="L21" i="37"/>
  <c r="N21" i="37"/>
  <c r="P21" i="37"/>
  <c r="D22" i="37"/>
  <c r="F22" i="37"/>
  <c r="H22" i="37"/>
  <c r="L22" i="37"/>
  <c r="N22" i="37"/>
  <c r="D24" i="37"/>
  <c r="F24" i="37"/>
  <c r="H24" i="37"/>
  <c r="L24" i="37"/>
  <c r="N24" i="37"/>
  <c r="P24" i="37"/>
  <c r="D25" i="37"/>
  <c r="F25" i="37"/>
  <c r="H25" i="37"/>
  <c r="L25" i="37"/>
  <c r="N25" i="37"/>
  <c r="F40" i="37"/>
  <c r="L40" i="37"/>
  <c r="P40" i="37"/>
  <c r="F14" i="36"/>
  <c r="L14" i="36"/>
  <c r="D13" i="36"/>
  <c r="H13" i="36"/>
  <c r="R13" i="36"/>
  <c r="F95" i="36"/>
  <c r="L95" i="36"/>
  <c r="P95" i="36"/>
  <c r="F97" i="36"/>
  <c r="L97" i="36"/>
  <c r="P97" i="36"/>
  <c r="F99" i="36"/>
  <c r="L99" i="36"/>
  <c r="P99" i="36"/>
  <c r="F101" i="36"/>
  <c r="L101" i="36"/>
  <c r="P101" i="36"/>
  <c r="D95" i="36"/>
  <c r="H95" i="36"/>
  <c r="N95" i="36"/>
  <c r="F96" i="36"/>
  <c r="L96" i="36"/>
  <c r="P96" i="36"/>
  <c r="D97" i="36"/>
  <c r="H97" i="36"/>
  <c r="N97" i="36"/>
  <c r="F98" i="36"/>
  <c r="L98" i="36"/>
  <c r="P98" i="36"/>
  <c r="D99" i="36"/>
  <c r="H99" i="36"/>
  <c r="N99" i="36"/>
  <c r="F100" i="36"/>
  <c r="L100" i="36"/>
  <c r="P100" i="36"/>
  <c r="D101" i="36"/>
  <c r="H101" i="36"/>
  <c r="N101" i="36"/>
  <c r="Q95" i="36"/>
  <c r="R95" i="36" s="1"/>
  <c r="S95" i="36"/>
  <c r="Q96" i="36"/>
  <c r="R96" i="36" s="1"/>
  <c r="S96" i="36"/>
  <c r="Q97" i="36"/>
  <c r="R97" i="36" s="1"/>
  <c r="S97" i="36"/>
  <c r="Q98" i="36"/>
  <c r="R98" i="36" s="1"/>
  <c r="S98" i="36"/>
  <c r="Q99" i="36"/>
  <c r="R99" i="36" s="1"/>
  <c r="S99" i="36"/>
  <c r="Q100" i="36"/>
  <c r="R100" i="36" s="1"/>
  <c r="S100" i="36"/>
  <c r="Q101" i="36"/>
  <c r="R101" i="36" s="1"/>
  <c r="S101" i="36"/>
  <c r="C102" i="36"/>
  <c r="E102" i="36"/>
  <c r="G102" i="36"/>
  <c r="K102" i="36"/>
  <c r="M102" i="36"/>
  <c r="O102" i="36"/>
  <c r="C34" i="36"/>
  <c r="C35" i="36"/>
  <c r="C36" i="36"/>
  <c r="C37" i="36"/>
  <c r="C38" i="36"/>
  <c r="C39" i="36"/>
  <c r="C40" i="36"/>
  <c r="C41" i="36"/>
  <c r="E34" i="36"/>
  <c r="E35" i="36"/>
  <c r="E36" i="36"/>
  <c r="E37" i="36"/>
  <c r="E38" i="36"/>
  <c r="E39" i="36"/>
  <c r="E40" i="36"/>
  <c r="E41" i="36"/>
  <c r="G34" i="36"/>
  <c r="G35" i="36"/>
  <c r="G36" i="36"/>
  <c r="G37" i="36"/>
  <c r="G38" i="36"/>
  <c r="G39" i="36"/>
  <c r="G40" i="36"/>
  <c r="G41" i="36"/>
  <c r="K34" i="36"/>
  <c r="K35" i="36"/>
  <c r="K36" i="36"/>
  <c r="K37" i="36"/>
  <c r="K38" i="36"/>
  <c r="K39" i="36"/>
  <c r="K40" i="36"/>
  <c r="K41" i="36"/>
  <c r="P12" i="36"/>
  <c r="N12" i="36"/>
  <c r="L12" i="36"/>
  <c r="H12" i="36"/>
  <c r="F12" i="36"/>
  <c r="D12" i="36"/>
  <c r="O90" i="36"/>
  <c r="M90" i="36"/>
  <c r="K90" i="36"/>
  <c r="G90" i="36"/>
  <c r="E90" i="36"/>
  <c r="C90" i="36"/>
  <c r="B90" i="36"/>
  <c r="O89" i="36"/>
  <c r="M89" i="36"/>
  <c r="K89" i="36"/>
  <c r="G89" i="36"/>
  <c r="E89" i="36"/>
  <c r="C89" i="36"/>
  <c r="B89" i="36"/>
  <c r="O88" i="36"/>
  <c r="M88" i="36"/>
  <c r="K88" i="36"/>
  <c r="G88" i="36"/>
  <c r="E88" i="36"/>
  <c r="C88" i="36"/>
  <c r="B88" i="36"/>
  <c r="O87" i="36"/>
  <c r="M87" i="36"/>
  <c r="K87" i="36"/>
  <c r="G87" i="36"/>
  <c r="E87" i="36"/>
  <c r="C87" i="36"/>
  <c r="B87" i="36"/>
  <c r="O86" i="36"/>
  <c r="M86" i="36"/>
  <c r="K86" i="36"/>
  <c r="G86" i="36"/>
  <c r="E86" i="36"/>
  <c r="C86" i="36"/>
  <c r="B86" i="36"/>
  <c r="O85" i="36"/>
  <c r="M85" i="36"/>
  <c r="K85" i="36"/>
  <c r="G85" i="36"/>
  <c r="E85" i="36"/>
  <c r="C85" i="36"/>
  <c r="B85" i="36"/>
  <c r="O84" i="36"/>
  <c r="M84" i="36"/>
  <c r="K84" i="36"/>
  <c r="G84" i="36"/>
  <c r="E84" i="36"/>
  <c r="C84" i="36"/>
  <c r="B84" i="36"/>
  <c r="O83" i="36"/>
  <c r="M83" i="36"/>
  <c r="K83" i="36"/>
  <c r="G83" i="36"/>
  <c r="E83" i="36"/>
  <c r="C83" i="36"/>
  <c r="B83" i="36"/>
  <c r="O82" i="36"/>
  <c r="M82" i="36"/>
  <c r="K82" i="36"/>
  <c r="G82" i="36"/>
  <c r="E82" i="36"/>
  <c r="C82" i="36"/>
  <c r="B82" i="36"/>
  <c r="O81" i="36"/>
  <c r="M81" i="36"/>
  <c r="K81" i="36"/>
  <c r="G81" i="36"/>
  <c r="E81" i="36"/>
  <c r="C81" i="36"/>
  <c r="B81" i="36"/>
  <c r="O76" i="36"/>
  <c r="M76" i="36"/>
  <c r="K76" i="36"/>
  <c r="G76" i="36"/>
  <c r="E76" i="36"/>
  <c r="C76" i="36"/>
  <c r="B76" i="36"/>
  <c r="B77" i="36" s="1"/>
  <c r="O71" i="36"/>
  <c r="M71" i="36"/>
  <c r="K71" i="36"/>
  <c r="G71" i="36"/>
  <c r="E71" i="36"/>
  <c r="C71" i="36"/>
  <c r="B71" i="36"/>
  <c r="O70" i="36"/>
  <c r="M70" i="36"/>
  <c r="K70" i="36"/>
  <c r="G70" i="36"/>
  <c r="E70" i="36"/>
  <c r="C70" i="36"/>
  <c r="B70" i="36"/>
  <c r="O69" i="36"/>
  <c r="M69" i="36"/>
  <c r="K69" i="36"/>
  <c r="G69" i="36"/>
  <c r="E69" i="36"/>
  <c r="C69" i="36"/>
  <c r="B69" i="36"/>
  <c r="O68" i="36"/>
  <c r="M68" i="36"/>
  <c r="K68" i="36"/>
  <c r="G68" i="36"/>
  <c r="E68" i="36"/>
  <c r="C68" i="36"/>
  <c r="B68" i="36"/>
  <c r="O67" i="36"/>
  <c r="M67" i="36"/>
  <c r="K67" i="36"/>
  <c r="G67" i="36"/>
  <c r="E67" i="36"/>
  <c r="C67" i="36"/>
  <c r="B67" i="36"/>
  <c r="O66" i="36"/>
  <c r="M66" i="36"/>
  <c r="K66" i="36"/>
  <c r="G66" i="36"/>
  <c r="E66" i="36"/>
  <c r="C66" i="36"/>
  <c r="B66" i="36"/>
  <c r="O65" i="36"/>
  <c r="M65" i="36"/>
  <c r="K65" i="36"/>
  <c r="G65" i="36"/>
  <c r="E65" i="36"/>
  <c r="C65" i="36"/>
  <c r="B65" i="36"/>
  <c r="O60" i="36"/>
  <c r="M60" i="36"/>
  <c r="K60" i="36"/>
  <c r="G60" i="36"/>
  <c r="E60" i="36"/>
  <c r="C60" i="36"/>
  <c r="B60" i="36"/>
  <c r="B61" i="36" s="1"/>
  <c r="O55" i="36"/>
  <c r="M55" i="36"/>
  <c r="K55" i="36"/>
  <c r="G55" i="36"/>
  <c r="E55" i="36"/>
  <c r="C55" i="36"/>
  <c r="B55" i="36"/>
  <c r="O54" i="36"/>
  <c r="M54" i="36"/>
  <c r="K54" i="36"/>
  <c r="G54" i="36"/>
  <c r="E54" i="36"/>
  <c r="C54" i="36"/>
  <c r="B54" i="36"/>
  <c r="S49" i="36"/>
  <c r="Q49" i="36"/>
  <c r="R49" i="36" s="1"/>
  <c r="P49" i="36"/>
  <c r="N49" i="36"/>
  <c r="L49" i="36"/>
  <c r="H49" i="36"/>
  <c r="F49" i="36"/>
  <c r="D49" i="36"/>
  <c r="S48" i="36"/>
  <c r="Q48" i="36"/>
  <c r="R48" i="36" s="1"/>
  <c r="P48" i="36"/>
  <c r="N48" i="36"/>
  <c r="L48" i="36"/>
  <c r="H48" i="36"/>
  <c r="F48" i="36"/>
  <c r="D48" i="36"/>
  <c r="S47" i="36"/>
  <c r="Q47" i="36"/>
  <c r="R47" i="36" s="1"/>
  <c r="P47" i="36"/>
  <c r="N47" i="36"/>
  <c r="L47" i="36"/>
  <c r="H47" i="36"/>
  <c r="F47" i="36"/>
  <c r="D47" i="36"/>
  <c r="O46" i="36"/>
  <c r="O50" i="36" s="1"/>
  <c r="M46" i="36"/>
  <c r="M50" i="36" s="1"/>
  <c r="K46" i="36"/>
  <c r="G46" i="36"/>
  <c r="G50" i="36" s="1"/>
  <c r="E46" i="36"/>
  <c r="E50" i="36" s="1"/>
  <c r="C46" i="36"/>
  <c r="B46" i="36"/>
  <c r="B50" i="36" s="1"/>
  <c r="O41" i="36"/>
  <c r="M41" i="36"/>
  <c r="B41" i="36"/>
  <c r="O40" i="36"/>
  <c r="M40" i="36"/>
  <c r="B40" i="36"/>
  <c r="O39" i="36"/>
  <c r="M39" i="36"/>
  <c r="B39" i="36"/>
  <c r="O38" i="36"/>
  <c r="M38" i="36"/>
  <c r="B38" i="36"/>
  <c r="O37" i="36"/>
  <c r="M37" i="36"/>
  <c r="B37" i="36"/>
  <c r="O36" i="36"/>
  <c r="M36" i="36"/>
  <c r="B36" i="36"/>
  <c r="O35" i="36"/>
  <c r="M35" i="36"/>
  <c r="B35" i="36"/>
  <c r="O34" i="36"/>
  <c r="M34" i="36"/>
  <c r="B34" i="36"/>
  <c r="B30" i="36"/>
  <c r="Q11" i="36"/>
  <c r="S10" i="36"/>
  <c r="P10" i="36"/>
  <c r="Q9" i="36"/>
  <c r="S8" i="36"/>
  <c r="Q7" i="36"/>
  <c r="P7" i="36"/>
  <c r="M15" i="36"/>
  <c r="G15" i="36"/>
  <c r="S6" i="36"/>
  <c r="P6" i="36"/>
  <c r="O15" i="36"/>
  <c r="K15" i="36"/>
  <c r="E15" i="36"/>
  <c r="B301" i="34"/>
  <c r="B302" i="34"/>
  <c r="B295" i="34"/>
  <c r="B296" i="34"/>
  <c r="B289" i="34"/>
  <c r="B290" i="34"/>
  <c r="B280" i="34"/>
  <c r="B281" i="34"/>
  <c r="B282" i="34"/>
  <c r="B283" i="34"/>
  <c r="B284" i="34"/>
  <c r="B264" i="34"/>
  <c r="B265" i="34"/>
  <c r="B266" i="34"/>
  <c r="B267" i="34"/>
  <c r="B268" i="34"/>
  <c r="B269" i="34"/>
  <c r="B270" i="34"/>
  <c r="B271" i="34"/>
  <c r="B272" i="34"/>
  <c r="B273" i="34"/>
  <c r="B274" i="34"/>
  <c r="B275" i="34"/>
  <c r="B250" i="34"/>
  <c r="B251" i="34"/>
  <c r="B252" i="34"/>
  <c r="B253" i="34"/>
  <c r="B254" i="34"/>
  <c r="B255" i="34"/>
  <c r="B256" i="34"/>
  <c r="B257" i="34"/>
  <c r="B258" i="34"/>
  <c r="B259" i="34"/>
  <c r="B239" i="34"/>
  <c r="B240" i="34"/>
  <c r="B241" i="34"/>
  <c r="B242" i="34"/>
  <c r="B243" i="34"/>
  <c r="B244" i="34"/>
  <c r="B245" i="34"/>
  <c r="B227" i="34"/>
  <c r="B228" i="34"/>
  <c r="B229" i="34"/>
  <c r="B230" i="34"/>
  <c r="B231" i="34"/>
  <c r="B232" i="34"/>
  <c r="B233" i="34"/>
  <c r="B234" i="34"/>
  <c r="B216" i="34"/>
  <c r="B217" i="34"/>
  <c r="B218" i="34"/>
  <c r="B219" i="34"/>
  <c r="B220" i="34"/>
  <c r="B221" i="34"/>
  <c r="B222" i="34"/>
  <c r="B207" i="34"/>
  <c r="B208" i="34"/>
  <c r="B209" i="34"/>
  <c r="B210" i="34"/>
  <c r="B211" i="34"/>
  <c r="C199" i="34"/>
  <c r="B193" i="34"/>
  <c r="B194" i="34"/>
  <c r="B195" i="34"/>
  <c r="B196" i="34"/>
  <c r="B197" i="34"/>
  <c r="B198" i="34"/>
  <c r="B199" i="34"/>
  <c r="B200" i="34"/>
  <c r="B201" i="34"/>
  <c r="B202" i="34"/>
  <c r="B176" i="34"/>
  <c r="B177" i="34"/>
  <c r="B178" i="34"/>
  <c r="B179" i="34"/>
  <c r="B180" i="34"/>
  <c r="B181" i="34"/>
  <c r="B182" i="34"/>
  <c r="B183" i="34"/>
  <c r="B184" i="34"/>
  <c r="B185" i="34"/>
  <c r="B186" i="34"/>
  <c r="B187" i="34"/>
  <c r="B188" i="34"/>
  <c r="B165" i="34"/>
  <c r="B166" i="34"/>
  <c r="B167" i="34"/>
  <c r="B168" i="34"/>
  <c r="B169" i="34"/>
  <c r="B170" i="34"/>
  <c r="B171" i="34"/>
  <c r="B153" i="34"/>
  <c r="B154" i="34"/>
  <c r="B155" i="34"/>
  <c r="B156" i="34"/>
  <c r="B157" i="34"/>
  <c r="B158" i="34"/>
  <c r="B159" i="34"/>
  <c r="B160" i="34"/>
  <c r="B141" i="34"/>
  <c r="B142" i="34"/>
  <c r="B143" i="34"/>
  <c r="B144" i="34"/>
  <c r="B145" i="34"/>
  <c r="B146" i="34"/>
  <c r="B147" i="34"/>
  <c r="B148" i="34"/>
  <c r="B132" i="34"/>
  <c r="B133" i="34"/>
  <c r="B134" i="34"/>
  <c r="B135" i="34"/>
  <c r="B136" i="34"/>
  <c r="B118" i="34"/>
  <c r="B119" i="34"/>
  <c r="B120" i="34"/>
  <c r="B121" i="34"/>
  <c r="B122" i="34"/>
  <c r="B123" i="34"/>
  <c r="B124" i="34"/>
  <c r="B125" i="34"/>
  <c r="B126" i="34"/>
  <c r="B127" i="34"/>
  <c r="B103" i="34"/>
  <c r="B104" i="34"/>
  <c r="B105" i="34"/>
  <c r="B106" i="34"/>
  <c r="B107" i="34"/>
  <c r="B108" i="34"/>
  <c r="B109" i="34"/>
  <c r="B110" i="34"/>
  <c r="B111" i="34"/>
  <c r="B112" i="34"/>
  <c r="B113" i="34"/>
  <c r="B88" i="34"/>
  <c r="B89" i="34"/>
  <c r="B90" i="34"/>
  <c r="B91" i="34"/>
  <c r="B92" i="34"/>
  <c r="B93" i="34"/>
  <c r="B94" i="34"/>
  <c r="B95" i="34"/>
  <c r="B96" i="34"/>
  <c r="B97" i="34"/>
  <c r="B98" i="34"/>
  <c r="B76" i="34"/>
  <c r="B77" i="34"/>
  <c r="B78" i="34"/>
  <c r="B79" i="34"/>
  <c r="B80" i="34"/>
  <c r="B81" i="34"/>
  <c r="B82" i="34"/>
  <c r="B83" i="34"/>
  <c r="B71" i="34"/>
  <c r="B67" i="34"/>
  <c r="B68" i="34"/>
  <c r="B64" i="34"/>
  <c r="B65" i="34"/>
  <c r="B66" i="34"/>
  <c r="B63" i="34"/>
  <c r="B58" i="34"/>
  <c r="B55" i="34"/>
  <c r="B57" i="34"/>
  <c r="B51" i="34"/>
  <c r="B52" i="34"/>
  <c r="B53" i="34"/>
  <c r="B54" i="34"/>
  <c r="B50" i="34"/>
  <c r="B49" i="34"/>
  <c r="B38" i="34"/>
  <c r="B39" i="34"/>
  <c r="B40" i="34"/>
  <c r="B41" i="34"/>
  <c r="B42" i="34"/>
  <c r="B43" i="34"/>
  <c r="B44" i="34"/>
  <c r="B22" i="34"/>
  <c r="B23" i="34"/>
  <c r="B24" i="34"/>
  <c r="B25" i="34"/>
  <c r="B26" i="34"/>
  <c r="B27" i="34"/>
  <c r="B28" i="34"/>
  <c r="B29" i="34"/>
  <c r="B30" i="34"/>
  <c r="B31" i="34"/>
  <c r="B32" i="34"/>
  <c r="B33" i="34"/>
  <c r="B10" i="34"/>
  <c r="B11" i="34"/>
  <c r="B12" i="34"/>
  <c r="B13" i="34"/>
  <c r="B14" i="34"/>
  <c r="B15" i="34"/>
  <c r="B16" i="34"/>
  <c r="B17" i="34"/>
  <c r="B6" i="34"/>
  <c r="B7" i="34"/>
  <c r="B8" i="34"/>
  <c r="B9" i="34"/>
  <c r="P64" i="38" l="1"/>
  <c r="P74" i="38" s="1"/>
  <c r="P120" i="38"/>
  <c r="P90" i="38"/>
  <c r="D70" i="37"/>
  <c r="N90" i="38"/>
  <c r="D54" i="37"/>
  <c r="N105" i="38"/>
  <c r="N116" i="38" s="1"/>
  <c r="D53" i="37"/>
  <c r="R242" i="38"/>
  <c r="R249" i="38" s="1"/>
  <c r="N78" i="38"/>
  <c r="N242" i="38"/>
  <c r="N249" i="38" s="1"/>
  <c r="N219" i="38"/>
  <c r="N226" i="38" s="1"/>
  <c r="H242" i="38"/>
  <c r="H249" i="38" s="1"/>
  <c r="N292" i="38"/>
  <c r="Q46" i="37"/>
  <c r="R46" i="37" s="1"/>
  <c r="N267" i="38"/>
  <c r="N279" i="38" s="1"/>
  <c r="R267" i="38"/>
  <c r="R279" i="38" s="1"/>
  <c r="H267" i="38"/>
  <c r="H279" i="38" s="1"/>
  <c r="R219" i="38"/>
  <c r="R226" i="38" s="1"/>
  <c r="H219" i="38"/>
  <c r="H226" i="38" s="1"/>
  <c r="N120" i="38"/>
  <c r="N130" i="38" s="1"/>
  <c r="Q47" i="37"/>
  <c r="R47" i="37" s="1"/>
  <c r="N64" i="38"/>
  <c r="N74" i="38" s="1"/>
  <c r="N298" i="38"/>
  <c r="K164" i="38"/>
  <c r="R69" i="37"/>
  <c r="K58" i="37"/>
  <c r="L58" i="37" s="1"/>
  <c r="R120" i="38"/>
  <c r="R130" i="38" s="1"/>
  <c r="H120" i="38"/>
  <c r="H130" i="38" s="1"/>
  <c r="R105" i="38"/>
  <c r="R116" i="38" s="1"/>
  <c r="H105" i="38"/>
  <c r="H116" i="38" s="1"/>
  <c r="R90" i="38"/>
  <c r="R101" i="38" s="1"/>
  <c r="R78" i="38"/>
  <c r="R86" i="38" s="1"/>
  <c r="H78" i="38"/>
  <c r="R64" i="38"/>
  <c r="R74" i="38" s="1"/>
  <c r="H64" i="38"/>
  <c r="H74" i="38" s="1"/>
  <c r="H50" i="38"/>
  <c r="H60" i="38" s="1"/>
  <c r="R298" i="38"/>
  <c r="H298" i="38"/>
  <c r="R292" i="38"/>
  <c r="H292" i="38"/>
  <c r="H294" i="38" s="1"/>
  <c r="H179" i="38"/>
  <c r="D46" i="37"/>
  <c r="D57" i="37"/>
  <c r="D50" i="37"/>
  <c r="D73" i="37"/>
  <c r="D65" i="37"/>
  <c r="L63" i="37"/>
  <c r="J298" i="38"/>
  <c r="J300" i="38" s="1"/>
  <c r="F298" i="38"/>
  <c r="F300" i="38" s="1"/>
  <c r="J292" i="38"/>
  <c r="J294" i="38" s="1"/>
  <c r="F292" i="38"/>
  <c r="K306" i="38"/>
  <c r="T88" i="37"/>
  <c r="V88" i="37"/>
  <c r="X88" i="37"/>
  <c r="Z88" i="37"/>
  <c r="P164" i="38"/>
  <c r="F215" i="38"/>
  <c r="X68" i="37"/>
  <c r="V68" i="37"/>
  <c r="T68" i="37"/>
  <c r="Z68" i="37"/>
  <c r="D66" i="37"/>
  <c r="D60" i="38"/>
  <c r="N102" i="36"/>
  <c r="H102" i="36"/>
  <c r="K75" i="37"/>
  <c r="X69" i="37"/>
  <c r="V69" i="37"/>
  <c r="T69" i="37"/>
  <c r="Z69" i="37"/>
  <c r="F58" i="37"/>
  <c r="T58" i="37"/>
  <c r="V58" i="37"/>
  <c r="X58" i="37"/>
  <c r="Z58" i="37"/>
  <c r="N88" i="37"/>
  <c r="H88" i="37"/>
  <c r="H134" i="38"/>
  <c r="H136" i="38" s="1"/>
  <c r="N68" i="37"/>
  <c r="P215" i="38"/>
  <c r="T179" i="38"/>
  <c r="T192" i="38" s="1"/>
  <c r="P58" i="37"/>
  <c r="R134" i="38"/>
  <c r="R140" i="38" s="1"/>
  <c r="P69" i="37"/>
  <c r="C75" i="37"/>
  <c r="D63" i="37"/>
  <c r="N134" i="38"/>
  <c r="N136" i="38" s="1"/>
  <c r="K101" i="38"/>
  <c r="D56" i="37"/>
  <c r="D52" i="37"/>
  <c r="D51" i="37"/>
  <c r="D49" i="37"/>
  <c r="N19" i="38"/>
  <c r="P78" i="38"/>
  <c r="P86" i="38" s="1"/>
  <c r="P105" i="38"/>
  <c r="P116" i="38" s="1"/>
  <c r="P179" i="38"/>
  <c r="P192" i="38" s="1"/>
  <c r="P242" i="38"/>
  <c r="P249" i="38" s="1"/>
  <c r="J175" i="38"/>
  <c r="H90" i="38"/>
  <c r="H101" i="38" s="1"/>
  <c r="F294" i="38"/>
  <c r="H175" i="38"/>
  <c r="R175" i="38"/>
  <c r="K226" i="38"/>
  <c r="K46" i="38"/>
  <c r="K152" i="38"/>
  <c r="P102" i="36"/>
  <c r="F102" i="36"/>
  <c r="D72" i="37"/>
  <c r="D74" i="37"/>
  <c r="D71" i="37"/>
  <c r="D67" i="37"/>
  <c r="D64" i="37"/>
  <c r="P35" i="38"/>
  <c r="P46" i="38"/>
  <c r="T50" i="38"/>
  <c r="T60" i="38" s="1"/>
  <c r="N101" i="38"/>
  <c r="P267" i="38"/>
  <c r="P279" i="38" s="1"/>
  <c r="P292" i="38"/>
  <c r="P294" i="38" s="1"/>
  <c r="P304" i="38"/>
  <c r="P306" i="38" s="1"/>
  <c r="F175" i="38"/>
  <c r="J304" i="38"/>
  <c r="J306" i="38" s="1"/>
  <c r="F304" i="38"/>
  <c r="F306" i="38" s="1"/>
  <c r="N175" i="38"/>
  <c r="P88" i="37"/>
  <c r="F88" i="37"/>
  <c r="P152" i="38"/>
  <c r="P175" i="38"/>
  <c r="K74" i="38"/>
  <c r="K116" i="38"/>
  <c r="L283" i="38"/>
  <c r="L288" i="38" s="1"/>
  <c r="P206" i="38"/>
  <c r="J242" i="38"/>
  <c r="J249" i="38" s="1"/>
  <c r="F242" i="38"/>
  <c r="F249" i="38" s="1"/>
  <c r="P238" i="38"/>
  <c r="J238" i="38"/>
  <c r="F238" i="38"/>
  <c r="J19" i="38"/>
  <c r="P50" i="38"/>
  <c r="P60" i="38" s="1"/>
  <c r="K288" i="38"/>
  <c r="I46" i="36"/>
  <c r="J46" i="36" s="1"/>
  <c r="I55" i="36"/>
  <c r="J55" i="36" s="1"/>
  <c r="I65" i="36"/>
  <c r="J65" i="36" s="1"/>
  <c r="I67" i="36"/>
  <c r="J67" i="36" s="1"/>
  <c r="I69" i="36"/>
  <c r="J69" i="36" s="1"/>
  <c r="I71" i="36"/>
  <c r="J71" i="36" s="1"/>
  <c r="I83" i="36"/>
  <c r="J83" i="36" s="1"/>
  <c r="I81" i="36"/>
  <c r="J81" i="36" s="1"/>
  <c r="I85" i="36"/>
  <c r="J85" i="36" s="1"/>
  <c r="I87" i="36"/>
  <c r="J87" i="36" s="1"/>
  <c r="I89" i="36"/>
  <c r="J89" i="36" s="1"/>
  <c r="P19" i="38"/>
  <c r="K42" i="36"/>
  <c r="P263" i="38"/>
  <c r="K192" i="38"/>
  <c r="K279" i="38"/>
  <c r="K130" i="38"/>
  <c r="R179" i="38"/>
  <c r="R192" i="38" s="1"/>
  <c r="N179" i="38"/>
  <c r="N192" i="38" s="1"/>
  <c r="K215" i="38"/>
  <c r="L210" i="38"/>
  <c r="L215" i="38" s="1"/>
  <c r="K175" i="38"/>
  <c r="L168" i="38"/>
  <c r="L175" i="38" s="1"/>
  <c r="K35" i="38"/>
  <c r="L23" i="38"/>
  <c r="L35" i="38" s="1"/>
  <c r="K19" i="38"/>
  <c r="L19" i="38"/>
  <c r="K263" i="38"/>
  <c r="K60" i="38"/>
  <c r="K249" i="38"/>
  <c r="K238" i="38"/>
  <c r="K206" i="38"/>
  <c r="K86" i="38"/>
  <c r="K136" i="38"/>
  <c r="K140" i="38" s="1"/>
  <c r="L134" i="38"/>
  <c r="K300" i="38"/>
  <c r="L298" i="38"/>
  <c r="L300" i="38" s="1"/>
  <c r="L267" i="38"/>
  <c r="L279" i="38" s="1"/>
  <c r="L263" i="38"/>
  <c r="L219" i="38"/>
  <c r="L226" i="38" s="1"/>
  <c r="L179" i="38"/>
  <c r="L192" i="38" s="1"/>
  <c r="L120" i="38"/>
  <c r="L130" i="38" s="1"/>
  <c r="L50" i="38"/>
  <c r="L60" i="38" s="1"/>
  <c r="L304" i="38"/>
  <c r="L306" i="38" s="1"/>
  <c r="L292" i="38"/>
  <c r="L294" i="38" s="1"/>
  <c r="L242" i="38"/>
  <c r="L249" i="38" s="1"/>
  <c r="L238" i="38"/>
  <c r="L206" i="38"/>
  <c r="L164" i="38"/>
  <c r="L152" i="38"/>
  <c r="L105" i="38"/>
  <c r="L116" i="38" s="1"/>
  <c r="L90" i="38"/>
  <c r="L101" i="38" s="1"/>
  <c r="L78" i="38"/>
  <c r="L86" i="38" s="1"/>
  <c r="L64" i="38"/>
  <c r="L74" i="38" s="1"/>
  <c r="L46" i="38"/>
  <c r="I40" i="36"/>
  <c r="J40" i="36" s="1"/>
  <c r="I38" i="36"/>
  <c r="J38" i="36" s="1"/>
  <c r="I36" i="36"/>
  <c r="J36" i="36" s="1"/>
  <c r="I34" i="36"/>
  <c r="J34" i="36" s="1"/>
  <c r="I102" i="36"/>
  <c r="J102" i="36" s="1"/>
  <c r="I54" i="36"/>
  <c r="J54" i="36" s="1"/>
  <c r="I60" i="36"/>
  <c r="J60" i="36" s="1"/>
  <c r="I66" i="36"/>
  <c r="J66" i="36" s="1"/>
  <c r="I68" i="36"/>
  <c r="J68" i="36" s="1"/>
  <c r="I70" i="36"/>
  <c r="J70" i="36" s="1"/>
  <c r="I76" i="36"/>
  <c r="J76" i="36" s="1"/>
  <c r="I82" i="36"/>
  <c r="J82" i="36" s="1"/>
  <c r="I84" i="36"/>
  <c r="J84" i="36" s="1"/>
  <c r="I86" i="36"/>
  <c r="J86" i="36" s="1"/>
  <c r="I88" i="36"/>
  <c r="J88" i="36" s="1"/>
  <c r="I90" i="36"/>
  <c r="J90" i="36" s="1"/>
  <c r="I41" i="36"/>
  <c r="J41" i="36" s="1"/>
  <c r="I39" i="36"/>
  <c r="J39" i="36" s="1"/>
  <c r="I37" i="36"/>
  <c r="J37" i="36" s="1"/>
  <c r="I35" i="36"/>
  <c r="J35" i="36" s="1"/>
  <c r="I47" i="37"/>
  <c r="J47" i="37" s="1"/>
  <c r="D48" i="37"/>
  <c r="I48" i="37"/>
  <c r="J48" i="37" s="1"/>
  <c r="J63" i="37"/>
  <c r="I75" i="37"/>
  <c r="J46" i="37"/>
  <c r="J69" i="37"/>
  <c r="J68" i="37"/>
  <c r="I88" i="37"/>
  <c r="J88" i="37" s="1"/>
  <c r="P219" i="38"/>
  <c r="P226" i="38" s="1"/>
  <c r="Q36" i="36"/>
  <c r="R36" i="36" s="1"/>
  <c r="D136" i="38"/>
  <c r="D140" i="38" s="1"/>
  <c r="H50" i="36"/>
  <c r="N50" i="36"/>
  <c r="F50" i="36"/>
  <c r="P50" i="36"/>
  <c r="P140" i="38"/>
  <c r="P136" i="38"/>
  <c r="S35" i="36"/>
  <c r="S136" i="38"/>
  <c r="S140" i="38" s="1"/>
  <c r="O42" i="36"/>
  <c r="P34" i="36"/>
  <c r="P101" i="38"/>
  <c r="P130" i="38"/>
  <c r="N60" i="38"/>
  <c r="J215" i="38"/>
  <c r="J206" i="38"/>
  <c r="F206" i="38"/>
  <c r="J46" i="38"/>
  <c r="F46" i="38"/>
  <c r="J35" i="38"/>
  <c r="F35" i="38"/>
  <c r="F90" i="38"/>
  <c r="F101" i="38" s="1"/>
  <c r="R300" i="38"/>
  <c r="N300" i="38"/>
  <c r="H300" i="38"/>
  <c r="R294" i="38"/>
  <c r="N294" i="38"/>
  <c r="J267" i="38"/>
  <c r="J279" i="38" s="1"/>
  <c r="F267" i="38"/>
  <c r="F279" i="38" s="1"/>
  <c r="R238" i="38"/>
  <c r="N238" i="38"/>
  <c r="H238" i="38"/>
  <c r="J219" i="38"/>
  <c r="J226" i="38" s="1"/>
  <c r="F219" i="38"/>
  <c r="F226" i="38" s="1"/>
  <c r="R215" i="38"/>
  <c r="N215" i="38"/>
  <c r="H215" i="38"/>
  <c r="R206" i="38"/>
  <c r="N206" i="38"/>
  <c r="H206" i="38"/>
  <c r="J179" i="38"/>
  <c r="J192" i="38" s="1"/>
  <c r="F179" i="38"/>
  <c r="F192" i="38" s="1"/>
  <c r="R164" i="38"/>
  <c r="N164" i="38"/>
  <c r="H164" i="38"/>
  <c r="R152" i="38"/>
  <c r="N152" i="38"/>
  <c r="H152" i="38"/>
  <c r="J134" i="38"/>
  <c r="F134" i="38"/>
  <c r="J120" i="38"/>
  <c r="J130" i="38" s="1"/>
  <c r="F120" i="38"/>
  <c r="F130" i="38" s="1"/>
  <c r="J105" i="38"/>
  <c r="J116" i="38" s="1"/>
  <c r="F105" i="38"/>
  <c r="F116" i="38" s="1"/>
  <c r="J78" i="38"/>
  <c r="J86" i="38" s="1"/>
  <c r="F78" i="38"/>
  <c r="F86" i="38" s="1"/>
  <c r="J64" i="38"/>
  <c r="J74" i="38" s="1"/>
  <c r="F64" i="38"/>
  <c r="F74" i="38" s="1"/>
  <c r="J50" i="38"/>
  <c r="J60" i="38" s="1"/>
  <c r="F50" i="38"/>
  <c r="F60" i="38" s="1"/>
  <c r="R46" i="38"/>
  <c r="N46" i="38"/>
  <c r="H46" i="38"/>
  <c r="R263" i="38"/>
  <c r="N263" i="38"/>
  <c r="H263" i="38"/>
  <c r="H192" i="38"/>
  <c r="J164" i="38"/>
  <c r="F164" i="38"/>
  <c r="J152" i="38"/>
  <c r="F152" i="38"/>
  <c r="N86" i="38"/>
  <c r="H86" i="38"/>
  <c r="R50" i="38"/>
  <c r="R60" i="38" s="1"/>
  <c r="J90" i="38"/>
  <c r="J101" i="38" s="1"/>
  <c r="R304" i="38"/>
  <c r="R306" i="38" s="1"/>
  <c r="N304" i="38"/>
  <c r="N306" i="38" s="1"/>
  <c r="H304" i="38"/>
  <c r="H306" i="38" s="1"/>
  <c r="J263" i="38"/>
  <c r="F263" i="38"/>
  <c r="R35" i="38"/>
  <c r="N35" i="38"/>
  <c r="H35" i="38"/>
  <c r="R19" i="38"/>
  <c r="H19" i="38"/>
  <c r="F19" i="38"/>
  <c r="S306" i="38"/>
  <c r="T304" i="38"/>
  <c r="T306" i="38" s="1"/>
  <c r="S300" i="38"/>
  <c r="T298" i="38"/>
  <c r="T300" i="38" s="1"/>
  <c r="T292" i="38"/>
  <c r="T294" i="38" s="1"/>
  <c r="S294" i="38"/>
  <c r="S288" i="38"/>
  <c r="T267" i="38"/>
  <c r="T279" i="38" s="1"/>
  <c r="S279" i="38"/>
  <c r="S263" i="38"/>
  <c r="T253" i="38"/>
  <c r="T263" i="38" s="1"/>
  <c r="S249" i="38"/>
  <c r="T242" i="38"/>
  <c r="T249" i="38" s="1"/>
  <c r="S238" i="38"/>
  <c r="T230" i="38"/>
  <c r="T238" i="38" s="1"/>
  <c r="S215" i="38"/>
  <c r="T210" i="38"/>
  <c r="T215" i="38" s="1"/>
  <c r="S206" i="38"/>
  <c r="T196" i="38"/>
  <c r="T206" i="38" s="1"/>
  <c r="T219" i="38"/>
  <c r="T226" i="38" s="1"/>
  <c r="S226" i="38"/>
  <c r="S192" i="38"/>
  <c r="S175" i="38"/>
  <c r="T168" i="38"/>
  <c r="T175" i="38" s="1"/>
  <c r="T156" i="38"/>
  <c r="T164" i="38" s="1"/>
  <c r="S164" i="38"/>
  <c r="S152" i="38"/>
  <c r="T144" i="38"/>
  <c r="T152" i="38" s="1"/>
  <c r="T134" i="38"/>
  <c r="T120" i="38"/>
  <c r="T130" i="38" s="1"/>
  <c r="S130" i="38"/>
  <c r="S116" i="38"/>
  <c r="T105" i="38"/>
  <c r="T116" i="38" s="1"/>
  <c r="T90" i="38"/>
  <c r="T101" i="38" s="1"/>
  <c r="S101" i="38"/>
  <c r="S86" i="38"/>
  <c r="T78" i="38"/>
  <c r="T86" i="38" s="1"/>
  <c r="T64" i="38"/>
  <c r="T74" i="38" s="1"/>
  <c r="S74" i="38"/>
  <c r="S60" i="38"/>
  <c r="S46" i="38"/>
  <c r="T39" i="38"/>
  <c r="T46" i="38" s="1"/>
  <c r="S35" i="38"/>
  <c r="T23" i="38"/>
  <c r="T35" i="38" s="1"/>
  <c r="S19" i="38"/>
  <c r="T19" i="38"/>
  <c r="D288" i="38"/>
  <c r="T283" i="38"/>
  <c r="T288" i="38" s="1"/>
  <c r="R283" i="38"/>
  <c r="R288" i="38" s="1"/>
  <c r="N283" i="38"/>
  <c r="N288" i="38" s="1"/>
  <c r="H283" i="38"/>
  <c r="H288" i="38" s="1"/>
  <c r="P283" i="38"/>
  <c r="P288" i="38" s="1"/>
  <c r="J283" i="38"/>
  <c r="J288" i="38" s="1"/>
  <c r="F283" i="38"/>
  <c r="F288" i="38" s="1"/>
  <c r="R68" i="37"/>
  <c r="C58" i="37"/>
  <c r="D58" i="37" s="1"/>
  <c r="N69" i="37"/>
  <c r="D69" i="37"/>
  <c r="D68" i="37"/>
  <c r="F69" i="37"/>
  <c r="L68" i="37"/>
  <c r="B75" i="37"/>
  <c r="G58" i="37"/>
  <c r="H58" i="37" s="1"/>
  <c r="H69" i="37"/>
  <c r="H68" i="37"/>
  <c r="L69" i="37"/>
  <c r="P68" i="37"/>
  <c r="F68" i="37"/>
  <c r="R63" i="37"/>
  <c r="Q75" i="37"/>
  <c r="M58" i="37"/>
  <c r="N58" i="37" s="1"/>
  <c r="H48" i="37"/>
  <c r="D88" i="37"/>
  <c r="L88" i="37"/>
  <c r="Q88" i="37"/>
  <c r="R88" i="37" s="1"/>
  <c r="E42" i="36"/>
  <c r="Q35" i="36"/>
  <c r="R35" i="36" s="1"/>
  <c r="D102" i="36"/>
  <c r="S102" i="36"/>
  <c r="L102" i="36"/>
  <c r="Q102" i="36"/>
  <c r="R102" i="36" s="1"/>
  <c r="C42" i="36"/>
  <c r="G42" i="36"/>
  <c r="M42" i="36"/>
  <c r="Q37" i="36"/>
  <c r="R37" i="36" s="1"/>
  <c r="Q39" i="36"/>
  <c r="R39" i="36" s="1"/>
  <c r="S40" i="36"/>
  <c r="Q41" i="36"/>
  <c r="R41" i="36" s="1"/>
  <c r="B56" i="36"/>
  <c r="S37" i="36"/>
  <c r="Q38" i="36"/>
  <c r="R38" i="36" s="1"/>
  <c r="Q40" i="36"/>
  <c r="R40" i="36" s="1"/>
  <c r="Q12" i="36"/>
  <c r="R12" i="36" s="1"/>
  <c r="S12" i="36"/>
  <c r="C15" i="36"/>
  <c r="S39" i="36"/>
  <c r="Q46" i="36"/>
  <c r="R46" i="36" s="1"/>
  <c r="C56" i="36"/>
  <c r="G56" i="36"/>
  <c r="M56" i="36"/>
  <c r="D60" i="36"/>
  <c r="H60" i="36"/>
  <c r="N60" i="36"/>
  <c r="B72" i="36"/>
  <c r="Q65" i="36"/>
  <c r="R65" i="36" s="1"/>
  <c r="D68" i="36"/>
  <c r="B91" i="36"/>
  <c r="D86" i="36"/>
  <c r="R7" i="36"/>
  <c r="S36" i="36"/>
  <c r="H36" i="36"/>
  <c r="N36" i="36"/>
  <c r="F37" i="36"/>
  <c r="P37" i="36"/>
  <c r="S38" i="36"/>
  <c r="H38" i="36"/>
  <c r="N38" i="36"/>
  <c r="F39" i="36"/>
  <c r="P39" i="36"/>
  <c r="H40" i="36"/>
  <c r="N40" i="36"/>
  <c r="F41" i="36"/>
  <c r="P41" i="36"/>
  <c r="D55" i="36"/>
  <c r="H55" i="36"/>
  <c r="N55" i="36"/>
  <c r="F60" i="36"/>
  <c r="L60" i="36"/>
  <c r="P60" i="36"/>
  <c r="F66" i="36"/>
  <c r="L66" i="36"/>
  <c r="P66" i="36"/>
  <c r="D67" i="36"/>
  <c r="H67" i="36"/>
  <c r="N67" i="36"/>
  <c r="F68" i="36"/>
  <c r="L68" i="36"/>
  <c r="P68" i="36"/>
  <c r="H69" i="36"/>
  <c r="N69" i="36"/>
  <c r="F70" i="36"/>
  <c r="L70" i="36"/>
  <c r="P70" i="36"/>
  <c r="D71" i="36"/>
  <c r="H71" i="36"/>
  <c r="N71" i="36"/>
  <c r="F76" i="36"/>
  <c r="L76" i="36"/>
  <c r="P76" i="36"/>
  <c r="D81" i="36"/>
  <c r="H81" i="36"/>
  <c r="N81" i="36"/>
  <c r="F82" i="36"/>
  <c r="L82" i="36"/>
  <c r="P82" i="36"/>
  <c r="D83" i="36"/>
  <c r="H83" i="36"/>
  <c r="N83" i="36"/>
  <c r="F84" i="36"/>
  <c r="L84" i="36"/>
  <c r="P84" i="36"/>
  <c r="D85" i="36"/>
  <c r="H85" i="36"/>
  <c r="N85" i="36"/>
  <c r="F86" i="36"/>
  <c r="L86" i="36"/>
  <c r="P86" i="36"/>
  <c r="D87" i="36"/>
  <c r="H87" i="36"/>
  <c r="N87" i="36"/>
  <c r="F88" i="36"/>
  <c r="L88" i="36"/>
  <c r="P88" i="36"/>
  <c r="D89" i="36"/>
  <c r="H89" i="36"/>
  <c r="N89" i="36"/>
  <c r="F90" i="36"/>
  <c r="L90" i="36"/>
  <c r="P90" i="36"/>
  <c r="Q6" i="36"/>
  <c r="R6" i="36" s="1"/>
  <c r="S7" i="36"/>
  <c r="Q8" i="36"/>
  <c r="S9" i="36"/>
  <c r="Q10" i="36"/>
  <c r="R10" i="36" s="1"/>
  <c r="S11" i="36"/>
  <c r="F36" i="36"/>
  <c r="P36" i="36"/>
  <c r="H37" i="36"/>
  <c r="N37" i="36"/>
  <c r="F38" i="36"/>
  <c r="P38" i="36"/>
  <c r="H39" i="36"/>
  <c r="N39" i="36"/>
  <c r="F40" i="36"/>
  <c r="P40" i="36"/>
  <c r="S41" i="36"/>
  <c r="H41" i="36"/>
  <c r="N41" i="36"/>
  <c r="S46" i="36"/>
  <c r="F55" i="36"/>
  <c r="L55" i="36"/>
  <c r="P55" i="36"/>
  <c r="D66" i="36"/>
  <c r="H66" i="36"/>
  <c r="N66" i="36"/>
  <c r="F67" i="36"/>
  <c r="L67" i="36"/>
  <c r="P67" i="36"/>
  <c r="H68" i="36"/>
  <c r="N68" i="36"/>
  <c r="F69" i="36"/>
  <c r="P69" i="36"/>
  <c r="D70" i="36"/>
  <c r="H70" i="36"/>
  <c r="N70" i="36"/>
  <c r="F71" i="36"/>
  <c r="L71" i="36"/>
  <c r="P71" i="36"/>
  <c r="D76" i="36"/>
  <c r="H76" i="36"/>
  <c r="N76" i="36"/>
  <c r="F81" i="36"/>
  <c r="L81" i="36"/>
  <c r="P81" i="36"/>
  <c r="D82" i="36"/>
  <c r="H82" i="36"/>
  <c r="N82" i="36"/>
  <c r="F83" i="36"/>
  <c r="L83" i="36"/>
  <c r="P83" i="36"/>
  <c r="D84" i="36"/>
  <c r="H84" i="36"/>
  <c r="N84" i="36"/>
  <c r="F85" i="36"/>
  <c r="L85" i="36"/>
  <c r="P85" i="36"/>
  <c r="H86" i="36"/>
  <c r="N86" i="36"/>
  <c r="F87" i="36"/>
  <c r="L87" i="36"/>
  <c r="P87" i="36"/>
  <c r="D88" i="36"/>
  <c r="H88" i="36"/>
  <c r="N88" i="36"/>
  <c r="F89" i="36"/>
  <c r="L89" i="36"/>
  <c r="P89" i="36"/>
  <c r="D90" i="36"/>
  <c r="H90" i="36"/>
  <c r="N90" i="36"/>
  <c r="Q15" i="36"/>
  <c r="D36" i="36"/>
  <c r="L36" i="36"/>
  <c r="D37" i="36"/>
  <c r="L37" i="36"/>
  <c r="D38" i="36"/>
  <c r="L38" i="36"/>
  <c r="D39" i="36"/>
  <c r="L39" i="36"/>
  <c r="D40" i="36"/>
  <c r="L40" i="36"/>
  <c r="D41" i="36"/>
  <c r="L41" i="36"/>
  <c r="B42" i="36"/>
  <c r="D6" i="36"/>
  <c r="F6" i="36"/>
  <c r="H6" i="36"/>
  <c r="L6" i="36"/>
  <c r="N6" i="36"/>
  <c r="D7" i="36"/>
  <c r="F7" i="36"/>
  <c r="H7" i="36"/>
  <c r="L7" i="36"/>
  <c r="N7" i="36"/>
  <c r="D10" i="36"/>
  <c r="F10" i="36"/>
  <c r="H10" i="36"/>
  <c r="L10" i="36"/>
  <c r="N10" i="36"/>
  <c r="D34" i="36"/>
  <c r="F34" i="36"/>
  <c r="H34" i="36"/>
  <c r="L34" i="36"/>
  <c r="N34" i="36"/>
  <c r="Q34" i="36"/>
  <c r="R34" i="36" s="1"/>
  <c r="S34" i="36"/>
  <c r="D65" i="36"/>
  <c r="C72" i="36"/>
  <c r="H65" i="36"/>
  <c r="G72" i="36"/>
  <c r="N65" i="36"/>
  <c r="M72" i="36"/>
  <c r="D69" i="36"/>
  <c r="S69" i="36"/>
  <c r="D46" i="36"/>
  <c r="F46" i="36"/>
  <c r="H46" i="36"/>
  <c r="L46" i="36"/>
  <c r="N46" i="36"/>
  <c r="P46" i="36"/>
  <c r="C50" i="36"/>
  <c r="K50" i="36"/>
  <c r="L50" i="36" s="1"/>
  <c r="L54" i="36"/>
  <c r="P54" i="36"/>
  <c r="S54" i="36"/>
  <c r="Q55" i="36"/>
  <c r="R55" i="36" s="1"/>
  <c r="S60" i="36"/>
  <c r="E61" i="36"/>
  <c r="F61" i="36" s="1"/>
  <c r="K61" i="36"/>
  <c r="L61" i="36" s="1"/>
  <c r="O61" i="36"/>
  <c r="P61" i="36" s="1"/>
  <c r="S66" i="36"/>
  <c r="Q67" i="36"/>
  <c r="R67" i="36" s="1"/>
  <c r="S68" i="36"/>
  <c r="F65" i="36"/>
  <c r="E72" i="36"/>
  <c r="L65" i="36"/>
  <c r="K72" i="36"/>
  <c r="P65" i="36"/>
  <c r="O72" i="36"/>
  <c r="L69" i="36"/>
  <c r="Q69" i="36"/>
  <c r="R69" i="36" s="1"/>
  <c r="D54" i="36"/>
  <c r="F54" i="36"/>
  <c r="H54" i="36"/>
  <c r="N54" i="36"/>
  <c r="Q54" i="36"/>
  <c r="R54" i="36" s="1"/>
  <c r="S55" i="36"/>
  <c r="E56" i="36"/>
  <c r="K56" i="36"/>
  <c r="O56" i="36"/>
  <c r="Q60" i="36"/>
  <c r="R60" i="36" s="1"/>
  <c r="C61" i="36"/>
  <c r="G61" i="36"/>
  <c r="H61" i="36" s="1"/>
  <c r="M61" i="36"/>
  <c r="N61" i="36" s="1"/>
  <c r="S65" i="36"/>
  <c r="Q66" i="36"/>
  <c r="R66" i="36" s="1"/>
  <c r="S67" i="36"/>
  <c r="Q68" i="36"/>
  <c r="R68" i="36" s="1"/>
  <c r="Q70" i="36"/>
  <c r="R70" i="36" s="1"/>
  <c r="S70" i="36"/>
  <c r="Q71" i="36"/>
  <c r="R71" i="36" s="1"/>
  <c r="S71" i="36"/>
  <c r="Q76" i="36"/>
  <c r="R76" i="36" s="1"/>
  <c r="S76" i="36"/>
  <c r="C77" i="36"/>
  <c r="E77" i="36"/>
  <c r="F77" i="36" s="1"/>
  <c r="G77" i="36"/>
  <c r="H77" i="36" s="1"/>
  <c r="K77" i="36"/>
  <c r="L77" i="36" s="1"/>
  <c r="M77" i="36"/>
  <c r="N77" i="36" s="1"/>
  <c r="O77" i="36"/>
  <c r="P77" i="36" s="1"/>
  <c r="Q81" i="36"/>
  <c r="R81" i="36" s="1"/>
  <c r="S81" i="36"/>
  <c r="Q82" i="36"/>
  <c r="R82" i="36" s="1"/>
  <c r="S82" i="36"/>
  <c r="Q83" i="36"/>
  <c r="R83" i="36" s="1"/>
  <c r="S83" i="36"/>
  <c r="Q84" i="36"/>
  <c r="R84" i="36" s="1"/>
  <c r="S84" i="36"/>
  <c r="Q85" i="36"/>
  <c r="R85" i="36" s="1"/>
  <c r="S85" i="36"/>
  <c r="Q86" i="36"/>
  <c r="R86" i="36" s="1"/>
  <c r="S86" i="36"/>
  <c r="Q87" i="36"/>
  <c r="R87" i="36" s="1"/>
  <c r="S87" i="36"/>
  <c r="Q88" i="36"/>
  <c r="R88" i="36" s="1"/>
  <c r="S88" i="36"/>
  <c r="Q89" i="36"/>
  <c r="R89" i="36" s="1"/>
  <c r="S89" i="36"/>
  <c r="Q90" i="36"/>
  <c r="R90" i="36" s="1"/>
  <c r="S90" i="36"/>
  <c r="C91" i="36"/>
  <c r="E91" i="36"/>
  <c r="G91" i="36"/>
  <c r="K91" i="36"/>
  <c r="M91" i="36"/>
  <c r="O91" i="36"/>
  <c r="M301" i="34"/>
  <c r="M302" i="34"/>
  <c r="K301" i="34"/>
  <c r="K302" i="34"/>
  <c r="I301" i="34"/>
  <c r="I302" i="34"/>
  <c r="G301" i="34"/>
  <c r="G302" i="34"/>
  <c r="E301" i="34"/>
  <c r="E302" i="34"/>
  <c r="C301" i="34"/>
  <c r="C302" i="34"/>
  <c r="M295" i="34"/>
  <c r="M296" i="34"/>
  <c r="K295" i="34"/>
  <c r="K296" i="34"/>
  <c r="I295" i="34"/>
  <c r="I296" i="34"/>
  <c r="G295" i="34"/>
  <c r="G296" i="34"/>
  <c r="E295" i="34"/>
  <c r="E296" i="34"/>
  <c r="C295" i="34"/>
  <c r="C296" i="34"/>
  <c r="M289" i="34"/>
  <c r="M290" i="34"/>
  <c r="K289" i="34"/>
  <c r="K290" i="34"/>
  <c r="I289" i="34"/>
  <c r="I290" i="34"/>
  <c r="G289" i="34"/>
  <c r="G290" i="34"/>
  <c r="E289" i="34"/>
  <c r="E290" i="34"/>
  <c r="C289" i="34"/>
  <c r="C290" i="34"/>
  <c r="M280" i="34"/>
  <c r="M281" i="34"/>
  <c r="M282" i="34"/>
  <c r="M283" i="34"/>
  <c r="M284" i="34"/>
  <c r="K280" i="34"/>
  <c r="K281" i="34"/>
  <c r="K282" i="34"/>
  <c r="K283" i="34"/>
  <c r="K284" i="34"/>
  <c r="I280" i="34"/>
  <c r="I281" i="34"/>
  <c r="I282" i="34"/>
  <c r="I283" i="34"/>
  <c r="I284" i="34"/>
  <c r="G280" i="34"/>
  <c r="G281" i="34"/>
  <c r="G282" i="34"/>
  <c r="G283" i="34"/>
  <c r="G284" i="34"/>
  <c r="E280" i="34"/>
  <c r="E281" i="34"/>
  <c r="E282" i="34"/>
  <c r="E283" i="34"/>
  <c r="E284" i="34"/>
  <c r="C280" i="34"/>
  <c r="C281" i="34"/>
  <c r="C282" i="34"/>
  <c r="C283" i="34"/>
  <c r="C284" i="34"/>
  <c r="M264" i="34"/>
  <c r="M265" i="34"/>
  <c r="M266" i="34"/>
  <c r="M267" i="34"/>
  <c r="M268" i="34"/>
  <c r="M269" i="34"/>
  <c r="M270" i="34"/>
  <c r="M271" i="34"/>
  <c r="M272" i="34"/>
  <c r="M273" i="34"/>
  <c r="M274" i="34"/>
  <c r="M275" i="34"/>
  <c r="K264" i="34"/>
  <c r="K265" i="34"/>
  <c r="K266" i="34"/>
  <c r="K267" i="34"/>
  <c r="K268" i="34"/>
  <c r="K269" i="34"/>
  <c r="K270" i="34"/>
  <c r="K271" i="34"/>
  <c r="K272" i="34"/>
  <c r="K273" i="34"/>
  <c r="K274" i="34"/>
  <c r="K275" i="34"/>
  <c r="I264" i="34"/>
  <c r="O264" i="34" s="1"/>
  <c r="P264" i="34" s="1"/>
  <c r="I265" i="34"/>
  <c r="O265" i="34" s="1"/>
  <c r="P265" i="34" s="1"/>
  <c r="I266" i="34"/>
  <c r="O266" i="34" s="1"/>
  <c r="P266" i="34" s="1"/>
  <c r="I267" i="34"/>
  <c r="O267" i="34" s="1"/>
  <c r="P267" i="34" s="1"/>
  <c r="I268" i="34"/>
  <c r="O268" i="34" s="1"/>
  <c r="P268" i="34" s="1"/>
  <c r="I269" i="34"/>
  <c r="O269" i="34" s="1"/>
  <c r="P269" i="34" s="1"/>
  <c r="I270" i="34"/>
  <c r="O270" i="34" s="1"/>
  <c r="P270" i="34" s="1"/>
  <c r="I271" i="34"/>
  <c r="O271" i="34" s="1"/>
  <c r="P271" i="34" s="1"/>
  <c r="I272" i="34"/>
  <c r="O272" i="34" s="1"/>
  <c r="P272" i="34" s="1"/>
  <c r="I273" i="34"/>
  <c r="O273" i="34" s="1"/>
  <c r="P273" i="34" s="1"/>
  <c r="I274" i="34"/>
  <c r="O274" i="34" s="1"/>
  <c r="P274" i="34" s="1"/>
  <c r="I275" i="34"/>
  <c r="O275" i="34" s="1"/>
  <c r="P275" i="34" s="1"/>
  <c r="G264" i="34"/>
  <c r="G265" i="34"/>
  <c r="G266" i="34"/>
  <c r="G267" i="34"/>
  <c r="G268" i="34"/>
  <c r="G269" i="34"/>
  <c r="G270" i="34"/>
  <c r="G271" i="34"/>
  <c r="G272" i="34"/>
  <c r="G273" i="34"/>
  <c r="G274" i="34"/>
  <c r="G275" i="34"/>
  <c r="E264" i="34"/>
  <c r="E265" i="34"/>
  <c r="E266" i="34"/>
  <c r="E267" i="34"/>
  <c r="E268" i="34"/>
  <c r="E269" i="34"/>
  <c r="E270" i="34"/>
  <c r="E271" i="34"/>
  <c r="E272" i="34"/>
  <c r="E273" i="34"/>
  <c r="E274" i="34"/>
  <c r="E275" i="34"/>
  <c r="C264" i="34"/>
  <c r="Q264" i="34" s="1"/>
  <c r="C265" i="34"/>
  <c r="Q265" i="34" s="1"/>
  <c r="C266" i="34"/>
  <c r="Q266" i="34" s="1"/>
  <c r="C267" i="34"/>
  <c r="Q267" i="34" s="1"/>
  <c r="C268" i="34"/>
  <c r="Q268" i="34" s="1"/>
  <c r="C269" i="34"/>
  <c r="Q269" i="34" s="1"/>
  <c r="C270" i="34"/>
  <c r="Q270" i="34" s="1"/>
  <c r="C271" i="34"/>
  <c r="Q271" i="34" s="1"/>
  <c r="C272" i="34"/>
  <c r="Q272" i="34" s="1"/>
  <c r="C273" i="34"/>
  <c r="C274" i="34"/>
  <c r="Q274" i="34" s="1"/>
  <c r="C275" i="34"/>
  <c r="M250" i="34"/>
  <c r="M251" i="34"/>
  <c r="M252" i="34"/>
  <c r="M253" i="34"/>
  <c r="M254" i="34"/>
  <c r="M255" i="34"/>
  <c r="M256" i="34"/>
  <c r="M257" i="34"/>
  <c r="M258" i="34"/>
  <c r="M259" i="34"/>
  <c r="K250" i="34"/>
  <c r="K251" i="34"/>
  <c r="K252" i="34"/>
  <c r="K253" i="34"/>
  <c r="K254" i="34"/>
  <c r="K255" i="34"/>
  <c r="K256" i="34"/>
  <c r="K257" i="34"/>
  <c r="K258" i="34"/>
  <c r="K259" i="34"/>
  <c r="I250" i="34"/>
  <c r="I251" i="34"/>
  <c r="I252" i="34"/>
  <c r="I253" i="34"/>
  <c r="I254" i="34"/>
  <c r="I255" i="34"/>
  <c r="I256" i="34"/>
  <c r="I257" i="34"/>
  <c r="I258" i="34"/>
  <c r="I259" i="34"/>
  <c r="G250" i="34"/>
  <c r="G251" i="34"/>
  <c r="G252" i="34"/>
  <c r="G253" i="34"/>
  <c r="G254" i="34"/>
  <c r="G255" i="34"/>
  <c r="G256" i="34"/>
  <c r="G257" i="34"/>
  <c r="G258" i="34"/>
  <c r="G259" i="34"/>
  <c r="E250" i="34"/>
  <c r="E251" i="34"/>
  <c r="E252" i="34"/>
  <c r="Q252" i="34" s="1"/>
  <c r="E253" i="34"/>
  <c r="E254" i="34"/>
  <c r="E255" i="34"/>
  <c r="E256" i="34"/>
  <c r="Q256" i="34" s="1"/>
  <c r="E257" i="34"/>
  <c r="E258" i="34"/>
  <c r="E259" i="34"/>
  <c r="C250" i="34"/>
  <c r="Q250" i="34" s="1"/>
  <c r="C251" i="34"/>
  <c r="C252" i="34"/>
  <c r="C253" i="34"/>
  <c r="C254" i="34"/>
  <c r="Q254" i="34" s="1"/>
  <c r="C255" i="34"/>
  <c r="C256" i="34"/>
  <c r="C257" i="34"/>
  <c r="C258" i="34"/>
  <c r="C259" i="34"/>
  <c r="M239" i="34"/>
  <c r="M240" i="34"/>
  <c r="M241" i="34"/>
  <c r="M242" i="34"/>
  <c r="M243" i="34"/>
  <c r="M244" i="34"/>
  <c r="M245" i="34"/>
  <c r="K239" i="34"/>
  <c r="K240" i="34"/>
  <c r="K241" i="34"/>
  <c r="K242" i="34"/>
  <c r="K243" i="34"/>
  <c r="K244" i="34"/>
  <c r="K245" i="34"/>
  <c r="I239" i="34"/>
  <c r="I240" i="34"/>
  <c r="I241" i="34"/>
  <c r="I242" i="34"/>
  <c r="I243" i="34"/>
  <c r="I244" i="34"/>
  <c r="I245" i="34"/>
  <c r="G239" i="34"/>
  <c r="G240" i="34"/>
  <c r="G241" i="34"/>
  <c r="G242" i="34"/>
  <c r="G243" i="34"/>
  <c r="G244" i="34"/>
  <c r="G245" i="34"/>
  <c r="E239" i="34"/>
  <c r="E240" i="34"/>
  <c r="E241" i="34"/>
  <c r="E242" i="34"/>
  <c r="E243" i="34"/>
  <c r="E244" i="34"/>
  <c r="E245" i="34"/>
  <c r="C239" i="34"/>
  <c r="C240" i="34"/>
  <c r="C241" i="34"/>
  <c r="C242" i="34"/>
  <c r="C243" i="34"/>
  <c r="C244" i="34"/>
  <c r="C245" i="34"/>
  <c r="M227" i="34"/>
  <c r="M228" i="34"/>
  <c r="M229" i="34"/>
  <c r="M230" i="34"/>
  <c r="M231" i="34"/>
  <c r="M232" i="34"/>
  <c r="M233" i="34"/>
  <c r="M234" i="34"/>
  <c r="K227" i="34"/>
  <c r="K228" i="34"/>
  <c r="K229" i="34"/>
  <c r="K230" i="34"/>
  <c r="K231" i="34"/>
  <c r="K232" i="34"/>
  <c r="K233" i="34"/>
  <c r="K234" i="34"/>
  <c r="I227" i="34"/>
  <c r="I228" i="34"/>
  <c r="I229" i="34"/>
  <c r="I230" i="34"/>
  <c r="I231" i="34"/>
  <c r="I232" i="34"/>
  <c r="I233" i="34"/>
  <c r="I234" i="34"/>
  <c r="G227" i="34"/>
  <c r="G228" i="34"/>
  <c r="G229" i="34"/>
  <c r="G230" i="34"/>
  <c r="G231" i="34"/>
  <c r="G232" i="34"/>
  <c r="G233" i="34"/>
  <c r="G234" i="34"/>
  <c r="E227" i="34"/>
  <c r="E228" i="34"/>
  <c r="E229" i="34"/>
  <c r="E230" i="34"/>
  <c r="E231" i="34"/>
  <c r="E232" i="34"/>
  <c r="E233" i="34"/>
  <c r="E234" i="34"/>
  <c r="C227" i="34"/>
  <c r="C228" i="34"/>
  <c r="C229" i="34"/>
  <c r="C230" i="34"/>
  <c r="C231" i="34"/>
  <c r="C232" i="34"/>
  <c r="C233" i="34"/>
  <c r="C234" i="34"/>
  <c r="M216" i="34"/>
  <c r="M217" i="34"/>
  <c r="M218" i="34"/>
  <c r="M219" i="34"/>
  <c r="M220" i="34"/>
  <c r="M221" i="34"/>
  <c r="M222" i="34"/>
  <c r="K216" i="34"/>
  <c r="K217" i="34"/>
  <c r="K218" i="34"/>
  <c r="K219" i="34"/>
  <c r="K220" i="34"/>
  <c r="K221" i="34"/>
  <c r="K222" i="34"/>
  <c r="I216" i="34"/>
  <c r="I217" i="34"/>
  <c r="I218" i="34"/>
  <c r="I219" i="34"/>
  <c r="I220" i="34"/>
  <c r="I221" i="34"/>
  <c r="I222" i="34"/>
  <c r="G216" i="34"/>
  <c r="G217" i="34"/>
  <c r="G218" i="34"/>
  <c r="G219" i="34"/>
  <c r="G220" i="34"/>
  <c r="G221" i="34"/>
  <c r="G222" i="34"/>
  <c r="E216" i="34"/>
  <c r="E217" i="34"/>
  <c r="E218" i="34"/>
  <c r="E219" i="34"/>
  <c r="E220" i="34"/>
  <c r="E221" i="34"/>
  <c r="E222" i="34"/>
  <c r="C216" i="34"/>
  <c r="C217" i="34"/>
  <c r="C218" i="34"/>
  <c r="C219" i="34"/>
  <c r="C220" i="34"/>
  <c r="C221" i="34"/>
  <c r="C222" i="34"/>
  <c r="M207" i="34"/>
  <c r="M208" i="34"/>
  <c r="M209" i="34"/>
  <c r="M210" i="34"/>
  <c r="M211" i="34"/>
  <c r="K207" i="34"/>
  <c r="K208" i="34"/>
  <c r="K209" i="34"/>
  <c r="K210" i="34"/>
  <c r="K211" i="34"/>
  <c r="I207" i="34"/>
  <c r="I208" i="34"/>
  <c r="I209" i="34"/>
  <c r="I210" i="34"/>
  <c r="I211" i="34"/>
  <c r="G207" i="34"/>
  <c r="G208" i="34"/>
  <c r="G209" i="34"/>
  <c r="G210" i="34"/>
  <c r="G211" i="34"/>
  <c r="E207" i="34"/>
  <c r="E208" i="34"/>
  <c r="E209" i="34"/>
  <c r="E210" i="34"/>
  <c r="E211" i="34"/>
  <c r="C207" i="34"/>
  <c r="C208" i="34"/>
  <c r="C209" i="34"/>
  <c r="C210" i="34"/>
  <c r="C211" i="34"/>
  <c r="M193" i="34"/>
  <c r="M194" i="34"/>
  <c r="M195" i="34"/>
  <c r="M196" i="34"/>
  <c r="M197" i="34"/>
  <c r="M198" i="34"/>
  <c r="M199" i="34"/>
  <c r="M200" i="34"/>
  <c r="M201" i="34"/>
  <c r="M202" i="34"/>
  <c r="K193" i="34"/>
  <c r="K194" i="34"/>
  <c r="K195" i="34"/>
  <c r="K196" i="34"/>
  <c r="K197" i="34"/>
  <c r="K198" i="34"/>
  <c r="K199" i="34"/>
  <c r="K200" i="34"/>
  <c r="K201" i="34"/>
  <c r="K202" i="34"/>
  <c r="I193" i="34"/>
  <c r="I194" i="34"/>
  <c r="I195" i="34"/>
  <c r="I196" i="34"/>
  <c r="I197" i="34"/>
  <c r="I198" i="34"/>
  <c r="I199" i="34"/>
  <c r="I200" i="34"/>
  <c r="I201" i="34"/>
  <c r="I202" i="34"/>
  <c r="G193" i="34"/>
  <c r="G194" i="34"/>
  <c r="G195" i="34"/>
  <c r="G196" i="34"/>
  <c r="G197" i="34"/>
  <c r="G198" i="34"/>
  <c r="G199" i="34"/>
  <c r="G200" i="34"/>
  <c r="G201" i="34"/>
  <c r="G202" i="34"/>
  <c r="E193" i="34"/>
  <c r="E194" i="34"/>
  <c r="E195" i="34"/>
  <c r="E196" i="34"/>
  <c r="E197" i="34"/>
  <c r="E198" i="34"/>
  <c r="E199" i="34"/>
  <c r="E200" i="34"/>
  <c r="E201" i="34"/>
  <c r="E202" i="34"/>
  <c r="C193" i="34"/>
  <c r="C194" i="34"/>
  <c r="C195" i="34"/>
  <c r="C196" i="34"/>
  <c r="C197" i="34"/>
  <c r="C198" i="34"/>
  <c r="C200" i="34"/>
  <c r="C201" i="34"/>
  <c r="C202" i="34"/>
  <c r="M176" i="34"/>
  <c r="M177" i="34"/>
  <c r="M178" i="34"/>
  <c r="M179" i="34"/>
  <c r="M180" i="34"/>
  <c r="M181" i="34"/>
  <c r="M182" i="34"/>
  <c r="M183" i="34"/>
  <c r="M184" i="34"/>
  <c r="M185" i="34"/>
  <c r="M186" i="34"/>
  <c r="M187" i="34"/>
  <c r="M188" i="34"/>
  <c r="K176" i="34"/>
  <c r="K177" i="34"/>
  <c r="K178" i="34"/>
  <c r="K179" i="34"/>
  <c r="K180" i="34"/>
  <c r="K181" i="34"/>
  <c r="K182" i="34"/>
  <c r="K183" i="34"/>
  <c r="K184" i="34"/>
  <c r="K185" i="34"/>
  <c r="K186" i="34"/>
  <c r="K187" i="34"/>
  <c r="K188" i="34"/>
  <c r="I176" i="34"/>
  <c r="I177" i="34"/>
  <c r="I178" i="34"/>
  <c r="I179" i="34"/>
  <c r="I180" i="34"/>
  <c r="I181" i="34"/>
  <c r="I182" i="34"/>
  <c r="I183" i="34"/>
  <c r="I184" i="34"/>
  <c r="I185" i="34"/>
  <c r="I186" i="34"/>
  <c r="I187" i="34"/>
  <c r="I188" i="34"/>
  <c r="G176" i="34"/>
  <c r="G177" i="34"/>
  <c r="G178" i="34"/>
  <c r="G179" i="34"/>
  <c r="G180" i="34"/>
  <c r="G181" i="34"/>
  <c r="G182" i="34"/>
  <c r="G183" i="34"/>
  <c r="G184" i="34"/>
  <c r="G185" i="34"/>
  <c r="G186" i="34"/>
  <c r="G187" i="34"/>
  <c r="G188" i="34"/>
  <c r="E176" i="34"/>
  <c r="E177" i="34"/>
  <c r="E178" i="34"/>
  <c r="E179" i="34"/>
  <c r="E180" i="34"/>
  <c r="E181" i="34"/>
  <c r="E182" i="34"/>
  <c r="E183" i="34"/>
  <c r="E184" i="34"/>
  <c r="E185" i="34"/>
  <c r="E186" i="34"/>
  <c r="E187" i="34"/>
  <c r="E188" i="34"/>
  <c r="C176" i="34"/>
  <c r="C177" i="34"/>
  <c r="C178" i="34"/>
  <c r="C179" i="34"/>
  <c r="C180" i="34"/>
  <c r="C181" i="34"/>
  <c r="C182" i="34"/>
  <c r="C183" i="34"/>
  <c r="C184" i="34"/>
  <c r="C185" i="34"/>
  <c r="C186" i="34"/>
  <c r="C187" i="34"/>
  <c r="C188" i="34"/>
  <c r="M165" i="34"/>
  <c r="M166" i="34"/>
  <c r="M167" i="34"/>
  <c r="M168" i="34"/>
  <c r="M169" i="34"/>
  <c r="M170" i="34"/>
  <c r="M171" i="34"/>
  <c r="K165" i="34"/>
  <c r="K166" i="34"/>
  <c r="K167" i="34"/>
  <c r="K168" i="34"/>
  <c r="K169" i="34"/>
  <c r="K170" i="34"/>
  <c r="K171" i="34"/>
  <c r="I165" i="34"/>
  <c r="I166" i="34"/>
  <c r="I167" i="34"/>
  <c r="I168" i="34"/>
  <c r="I169" i="34"/>
  <c r="I170" i="34"/>
  <c r="I171" i="34"/>
  <c r="G165" i="34"/>
  <c r="G166" i="34"/>
  <c r="G167" i="34"/>
  <c r="G168" i="34"/>
  <c r="G169" i="34"/>
  <c r="G170" i="34"/>
  <c r="G171" i="34"/>
  <c r="E165" i="34"/>
  <c r="E166" i="34"/>
  <c r="E167" i="34"/>
  <c r="E168" i="34"/>
  <c r="E169" i="34"/>
  <c r="E170" i="34"/>
  <c r="E171" i="34"/>
  <c r="C165" i="34"/>
  <c r="C166" i="34"/>
  <c r="C167" i="34"/>
  <c r="C168" i="34"/>
  <c r="C169" i="34"/>
  <c r="C170" i="34"/>
  <c r="C171" i="34"/>
  <c r="M153" i="34"/>
  <c r="M154" i="34"/>
  <c r="M155" i="34"/>
  <c r="M156" i="34"/>
  <c r="M157" i="34"/>
  <c r="M158" i="34"/>
  <c r="M159" i="34"/>
  <c r="M160" i="34"/>
  <c r="K153" i="34"/>
  <c r="K154" i="34"/>
  <c r="K155" i="34"/>
  <c r="K156" i="34"/>
  <c r="K157" i="34"/>
  <c r="K158" i="34"/>
  <c r="K159" i="34"/>
  <c r="K160" i="34"/>
  <c r="I153" i="34"/>
  <c r="I154" i="34"/>
  <c r="I155" i="34"/>
  <c r="I156" i="34"/>
  <c r="O156" i="34" s="1"/>
  <c r="P156" i="34" s="1"/>
  <c r="I157" i="34"/>
  <c r="I158" i="34"/>
  <c r="I159" i="34"/>
  <c r="I160" i="34"/>
  <c r="G153" i="34"/>
  <c r="G154" i="34"/>
  <c r="G155" i="34"/>
  <c r="G156" i="34"/>
  <c r="G157" i="34"/>
  <c r="G158" i="34"/>
  <c r="G159" i="34"/>
  <c r="G160" i="34"/>
  <c r="E153" i="34"/>
  <c r="E154" i="34"/>
  <c r="E155" i="34"/>
  <c r="E156" i="34"/>
  <c r="E157" i="34"/>
  <c r="E158" i="34"/>
  <c r="E159" i="34"/>
  <c r="E160" i="34"/>
  <c r="C153" i="34"/>
  <c r="C154" i="34"/>
  <c r="C155" i="34"/>
  <c r="C156" i="34"/>
  <c r="C157" i="34"/>
  <c r="C158" i="34"/>
  <c r="C159" i="34"/>
  <c r="C160" i="34"/>
  <c r="M141" i="34"/>
  <c r="M142" i="34"/>
  <c r="M143" i="34"/>
  <c r="M144" i="34"/>
  <c r="M145" i="34"/>
  <c r="M146" i="34"/>
  <c r="M147" i="34"/>
  <c r="M148" i="34"/>
  <c r="K141" i="34"/>
  <c r="K142" i="34"/>
  <c r="K143" i="34"/>
  <c r="K144" i="34"/>
  <c r="K145" i="34"/>
  <c r="K146" i="34"/>
  <c r="K147" i="34"/>
  <c r="K148" i="34"/>
  <c r="I141" i="34"/>
  <c r="I142" i="34"/>
  <c r="I143" i="34"/>
  <c r="I144" i="34"/>
  <c r="I145" i="34"/>
  <c r="I146" i="34"/>
  <c r="I147" i="34"/>
  <c r="I148" i="34"/>
  <c r="G141" i="34"/>
  <c r="G142" i="34"/>
  <c r="G143" i="34"/>
  <c r="G144" i="34"/>
  <c r="G145" i="34"/>
  <c r="G146" i="34"/>
  <c r="G147" i="34"/>
  <c r="G148" i="34"/>
  <c r="E141" i="34"/>
  <c r="E142" i="34"/>
  <c r="E143" i="34"/>
  <c r="E144" i="34"/>
  <c r="E145" i="34"/>
  <c r="E146" i="34"/>
  <c r="E147" i="34"/>
  <c r="E148" i="34"/>
  <c r="C141" i="34"/>
  <c r="C142" i="34"/>
  <c r="C143" i="34"/>
  <c r="C144" i="34"/>
  <c r="C145" i="34"/>
  <c r="C146" i="34"/>
  <c r="C147" i="34"/>
  <c r="C148" i="34"/>
  <c r="M132" i="34"/>
  <c r="M133" i="34"/>
  <c r="M134" i="34"/>
  <c r="M135" i="34"/>
  <c r="M136" i="34"/>
  <c r="K132" i="34"/>
  <c r="K133" i="34"/>
  <c r="K134" i="34"/>
  <c r="K135" i="34"/>
  <c r="K136" i="34"/>
  <c r="I132" i="34"/>
  <c r="I133" i="34"/>
  <c r="I134" i="34"/>
  <c r="I135" i="34"/>
  <c r="I136" i="34"/>
  <c r="G132" i="34"/>
  <c r="G133" i="34"/>
  <c r="G134" i="34"/>
  <c r="G135" i="34"/>
  <c r="G136" i="34"/>
  <c r="E132" i="34"/>
  <c r="E133" i="34"/>
  <c r="E134" i="34"/>
  <c r="E135" i="34"/>
  <c r="E136" i="34"/>
  <c r="C132" i="34"/>
  <c r="C133" i="34"/>
  <c r="C134" i="34"/>
  <c r="C135" i="34"/>
  <c r="C136" i="34"/>
  <c r="M118" i="34"/>
  <c r="M119" i="34"/>
  <c r="M120" i="34"/>
  <c r="M121" i="34"/>
  <c r="M122" i="34"/>
  <c r="M123" i="34"/>
  <c r="M124" i="34"/>
  <c r="M125" i="34"/>
  <c r="M126" i="34"/>
  <c r="M127" i="34"/>
  <c r="K118" i="34"/>
  <c r="K119" i="34"/>
  <c r="K120" i="34"/>
  <c r="K121" i="34"/>
  <c r="K122" i="34"/>
  <c r="K123" i="34"/>
  <c r="K124" i="34"/>
  <c r="K125" i="34"/>
  <c r="K126" i="34"/>
  <c r="K127" i="34"/>
  <c r="I118" i="34"/>
  <c r="I119" i="34"/>
  <c r="I120" i="34"/>
  <c r="I121" i="34"/>
  <c r="I122" i="34"/>
  <c r="I123" i="34"/>
  <c r="I124" i="34"/>
  <c r="I125" i="34"/>
  <c r="I126" i="34"/>
  <c r="I127" i="34"/>
  <c r="G118" i="34"/>
  <c r="G119" i="34"/>
  <c r="G120" i="34"/>
  <c r="G121" i="34"/>
  <c r="G122" i="34"/>
  <c r="G123" i="34"/>
  <c r="G124" i="34"/>
  <c r="G125" i="34"/>
  <c r="G126" i="34"/>
  <c r="G127" i="34"/>
  <c r="E118" i="34"/>
  <c r="E119" i="34"/>
  <c r="E120" i="34"/>
  <c r="E121" i="34"/>
  <c r="E122" i="34"/>
  <c r="E123" i="34"/>
  <c r="E124" i="34"/>
  <c r="E125" i="34"/>
  <c r="E126" i="34"/>
  <c r="E127" i="34"/>
  <c r="C118" i="34"/>
  <c r="C119" i="34"/>
  <c r="C120" i="34"/>
  <c r="C121" i="34"/>
  <c r="C122" i="34"/>
  <c r="C123" i="34"/>
  <c r="C124" i="34"/>
  <c r="C125" i="34"/>
  <c r="C126" i="34"/>
  <c r="C127" i="34"/>
  <c r="M103" i="34"/>
  <c r="M104" i="34"/>
  <c r="M105" i="34"/>
  <c r="M106" i="34"/>
  <c r="M107" i="34"/>
  <c r="M108" i="34"/>
  <c r="M109" i="34"/>
  <c r="M110" i="34"/>
  <c r="M111" i="34"/>
  <c r="M112" i="34"/>
  <c r="M113" i="34"/>
  <c r="K103" i="34"/>
  <c r="K104" i="34"/>
  <c r="K105" i="34"/>
  <c r="K106" i="34"/>
  <c r="K107" i="34"/>
  <c r="K108" i="34"/>
  <c r="K109" i="34"/>
  <c r="K110" i="34"/>
  <c r="K111" i="34"/>
  <c r="K112" i="34"/>
  <c r="K113" i="34"/>
  <c r="I103" i="34"/>
  <c r="I104" i="34"/>
  <c r="I105" i="34"/>
  <c r="I106" i="34"/>
  <c r="I107" i="34"/>
  <c r="I108" i="34"/>
  <c r="I109" i="34"/>
  <c r="I110" i="34"/>
  <c r="I111" i="34"/>
  <c r="I112" i="34"/>
  <c r="I113" i="34"/>
  <c r="G103" i="34"/>
  <c r="G104" i="34"/>
  <c r="G105" i="34"/>
  <c r="G106" i="34"/>
  <c r="G107" i="34"/>
  <c r="G108" i="34"/>
  <c r="G109" i="34"/>
  <c r="G110" i="34"/>
  <c r="G111" i="34"/>
  <c r="G112" i="34"/>
  <c r="G113" i="34"/>
  <c r="E103" i="34"/>
  <c r="E104" i="34"/>
  <c r="E105" i="34"/>
  <c r="E106" i="34"/>
  <c r="E107" i="34"/>
  <c r="E108" i="34"/>
  <c r="E109" i="34"/>
  <c r="E110" i="34"/>
  <c r="E111" i="34"/>
  <c r="E112" i="34"/>
  <c r="E113" i="34"/>
  <c r="C103" i="34"/>
  <c r="C104" i="34"/>
  <c r="C105" i="34"/>
  <c r="C106" i="34"/>
  <c r="C107" i="34"/>
  <c r="C108" i="34"/>
  <c r="C109" i="34"/>
  <c r="C110" i="34"/>
  <c r="C111" i="34"/>
  <c r="C112" i="34"/>
  <c r="C113" i="34"/>
  <c r="M88" i="34"/>
  <c r="M89" i="34"/>
  <c r="M90" i="34"/>
  <c r="M91" i="34"/>
  <c r="M92" i="34"/>
  <c r="M93" i="34"/>
  <c r="M94" i="34"/>
  <c r="M95" i="34"/>
  <c r="M96" i="34"/>
  <c r="M97" i="34"/>
  <c r="M98" i="34"/>
  <c r="K88" i="34"/>
  <c r="K89" i="34"/>
  <c r="K90" i="34"/>
  <c r="K91" i="34"/>
  <c r="K92" i="34"/>
  <c r="K93" i="34"/>
  <c r="K94" i="34"/>
  <c r="K95" i="34"/>
  <c r="K96" i="34"/>
  <c r="K97" i="34"/>
  <c r="K98" i="34"/>
  <c r="I88" i="34"/>
  <c r="I89" i="34"/>
  <c r="I90" i="34"/>
  <c r="I91" i="34"/>
  <c r="I92" i="34"/>
  <c r="I93" i="34"/>
  <c r="I94" i="34"/>
  <c r="I95" i="34"/>
  <c r="I96" i="34"/>
  <c r="I97" i="34"/>
  <c r="I98" i="34"/>
  <c r="G88" i="34"/>
  <c r="G89" i="34"/>
  <c r="G90" i="34"/>
  <c r="G91" i="34"/>
  <c r="G92" i="34"/>
  <c r="G93" i="34"/>
  <c r="G94" i="34"/>
  <c r="G95" i="34"/>
  <c r="G96" i="34"/>
  <c r="G97" i="34"/>
  <c r="G98" i="34"/>
  <c r="E88" i="34"/>
  <c r="E89" i="34"/>
  <c r="E90" i="34"/>
  <c r="E91" i="34"/>
  <c r="E92" i="34"/>
  <c r="E93" i="34"/>
  <c r="E94" i="34"/>
  <c r="E95" i="34"/>
  <c r="E96" i="34"/>
  <c r="E97" i="34"/>
  <c r="E98" i="34"/>
  <c r="C88" i="34"/>
  <c r="C89" i="34"/>
  <c r="C90" i="34"/>
  <c r="C91" i="34"/>
  <c r="C92" i="34"/>
  <c r="C93" i="34"/>
  <c r="C94" i="34"/>
  <c r="C95" i="34"/>
  <c r="C96" i="34"/>
  <c r="C97" i="34"/>
  <c r="C98" i="34"/>
  <c r="M76" i="34"/>
  <c r="M77" i="34"/>
  <c r="M78" i="34"/>
  <c r="M79" i="34"/>
  <c r="M80" i="34"/>
  <c r="M81" i="34"/>
  <c r="M82" i="34"/>
  <c r="M83" i="34"/>
  <c r="K76" i="34"/>
  <c r="K77" i="34"/>
  <c r="K78" i="34"/>
  <c r="K79" i="34"/>
  <c r="K80" i="34"/>
  <c r="K81" i="34"/>
  <c r="K82" i="34"/>
  <c r="K83" i="34"/>
  <c r="I76" i="34"/>
  <c r="I77" i="34"/>
  <c r="I78" i="34"/>
  <c r="I79" i="34"/>
  <c r="I80" i="34"/>
  <c r="I81" i="34"/>
  <c r="I82" i="34"/>
  <c r="I83" i="34"/>
  <c r="G76" i="34"/>
  <c r="G77" i="34"/>
  <c r="G78" i="34"/>
  <c r="G79" i="34"/>
  <c r="G80" i="34"/>
  <c r="G81" i="34"/>
  <c r="G82" i="34"/>
  <c r="G83" i="34"/>
  <c r="E76" i="34"/>
  <c r="E77" i="34"/>
  <c r="E78" i="34"/>
  <c r="E79" i="34"/>
  <c r="E80" i="34"/>
  <c r="E81" i="34"/>
  <c r="E82" i="34"/>
  <c r="E83" i="34"/>
  <c r="C76" i="34"/>
  <c r="C77" i="34"/>
  <c r="Q77" i="34" s="1"/>
  <c r="C78" i="34"/>
  <c r="C79" i="34"/>
  <c r="C80" i="34"/>
  <c r="C81" i="34"/>
  <c r="C82" i="34"/>
  <c r="C83" i="34"/>
  <c r="M71" i="34"/>
  <c r="M67" i="34"/>
  <c r="M68" i="34"/>
  <c r="M64" i="34"/>
  <c r="M65" i="34"/>
  <c r="M66" i="34"/>
  <c r="M63" i="34"/>
  <c r="K71" i="34"/>
  <c r="K67" i="34"/>
  <c r="K68" i="34"/>
  <c r="K64" i="34"/>
  <c r="K65" i="34"/>
  <c r="K66" i="34"/>
  <c r="K63" i="34"/>
  <c r="I71" i="34"/>
  <c r="I67" i="34"/>
  <c r="I68" i="34"/>
  <c r="I64" i="34"/>
  <c r="I65" i="34"/>
  <c r="I66" i="34"/>
  <c r="I63" i="34"/>
  <c r="G71" i="34"/>
  <c r="G67" i="34"/>
  <c r="G68" i="34"/>
  <c r="G64" i="34"/>
  <c r="G65" i="34"/>
  <c r="G66" i="34"/>
  <c r="G63" i="34"/>
  <c r="E71" i="34"/>
  <c r="E67" i="34"/>
  <c r="E68" i="34"/>
  <c r="E64" i="34"/>
  <c r="E65" i="34"/>
  <c r="E66" i="34"/>
  <c r="E63" i="34"/>
  <c r="C71" i="34"/>
  <c r="C67" i="34"/>
  <c r="C68" i="34"/>
  <c r="C64" i="34"/>
  <c r="C65" i="34"/>
  <c r="C66" i="34"/>
  <c r="C63" i="34"/>
  <c r="M58" i="34"/>
  <c r="M55" i="34"/>
  <c r="M57" i="34"/>
  <c r="M51" i="34"/>
  <c r="M52" i="34"/>
  <c r="M53" i="34"/>
  <c r="M54" i="34"/>
  <c r="M50" i="34"/>
  <c r="M49" i="34"/>
  <c r="K58" i="34"/>
  <c r="K55" i="34"/>
  <c r="K57" i="34"/>
  <c r="K51" i="34"/>
  <c r="K52" i="34"/>
  <c r="K53" i="34"/>
  <c r="K54" i="34"/>
  <c r="K50" i="34"/>
  <c r="K49" i="34"/>
  <c r="I58" i="34"/>
  <c r="I55" i="34"/>
  <c r="I57" i="34"/>
  <c r="I51" i="34"/>
  <c r="I52" i="34"/>
  <c r="I53" i="34"/>
  <c r="I54" i="34"/>
  <c r="I50" i="34"/>
  <c r="I49" i="34"/>
  <c r="G58" i="34"/>
  <c r="G55" i="34"/>
  <c r="G57" i="34"/>
  <c r="G51" i="34"/>
  <c r="G52" i="34"/>
  <c r="G53" i="34"/>
  <c r="G54" i="34"/>
  <c r="G50" i="34"/>
  <c r="G49" i="34"/>
  <c r="E58" i="34"/>
  <c r="E55" i="34"/>
  <c r="E57" i="34"/>
  <c r="E51" i="34"/>
  <c r="E52" i="34"/>
  <c r="E53" i="34"/>
  <c r="E54" i="34"/>
  <c r="E50" i="34"/>
  <c r="E49" i="34"/>
  <c r="C58" i="34"/>
  <c r="C55" i="34"/>
  <c r="C57" i="34"/>
  <c r="C51" i="34"/>
  <c r="C52" i="34"/>
  <c r="C53" i="34"/>
  <c r="C54" i="34"/>
  <c r="C50" i="34"/>
  <c r="C49" i="34"/>
  <c r="M38" i="34"/>
  <c r="N38" i="34" s="1"/>
  <c r="M39" i="34"/>
  <c r="M40" i="34"/>
  <c r="M41" i="34"/>
  <c r="N41" i="34" s="1"/>
  <c r="M42" i="34"/>
  <c r="N42" i="34" s="1"/>
  <c r="M43" i="34"/>
  <c r="N43" i="34" s="1"/>
  <c r="M44" i="34"/>
  <c r="K38" i="34"/>
  <c r="L38" i="34" s="1"/>
  <c r="K39" i="34"/>
  <c r="K40" i="34"/>
  <c r="L40" i="34" s="1"/>
  <c r="K41" i="34"/>
  <c r="K42" i="34"/>
  <c r="L42" i="34" s="1"/>
  <c r="K43" i="34"/>
  <c r="K44" i="34"/>
  <c r="L44" i="34" s="1"/>
  <c r="I38" i="34"/>
  <c r="I39" i="34"/>
  <c r="J39" i="34" s="1"/>
  <c r="I40" i="34"/>
  <c r="I41" i="34"/>
  <c r="J41" i="34" s="1"/>
  <c r="I42" i="34"/>
  <c r="I43" i="34"/>
  <c r="J43" i="34" s="1"/>
  <c r="I44" i="34"/>
  <c r="G38" i="34"/>
  <c r="H38" i="34" s="1"/>
  <c r="G39" i="34"/>
  <c r="G40" i="34"/>
  <c r="H40" i="34" s="1"/>
  <c r="G41" i="34"/>
  <c r="H41" i="34" s="1"/>
  <c r="G42" i="34"/>
  <c r="H42" i="34" s="1"/>
  <c r="G43" i="34"/>
  <c r="H43" i="34" s="1"/>
  <c r="G44" i="34"/>
  <c r="H44" i="34" s="1"/>
  <c r="E38" i="34"/>
  <c r="E39" i="34"/>
  <c r="F39" i="34" s="1"/>
  <c r="E40" i="34"/>
  <c r="F40" i="34" s="1"/>
  <c r="E41" i="34"/>
  <c r="F41" i="34" s="1"/>
  <c r="E42" i="34"/>
  <c r="F42" i="34" s="1"/>
  <c r="E43" i="34"/>
  <c r="F43" i="34" s="1"/>
  <c r="E44" i="34"/>
  <c r="F44" i="34" s="1"/>
  <c r="C38" i="34"/>
  <c r="D38" i="34" s="1"/>
  <c r="C39" i="34"/>
  <c r="C40" i="34"/>
  <c r="D40" i="34" s="1"/>
  <c r="C41" i="34"/>
  <c r="C42" i="34"/>
  <c r="D42" i="34" s="1"/>
  <c r="C43" i="34"/>
  <c r="C44" i="34"/>
  <c r="D44" i="34" s="1"/>
  <c r="B45" i="34"/>
  <c r="M22" i="34"/>
  <c r="M23" i="34"/>
  <c r="M24" i="34"/>
  <c r="M25" i="34"/>
  <c r="M26" i="34"/>
  <c r="M27" i="34"/>
  <c r="M28" i="34"/>
  <c r="M29" i="34"/>
  <c r="M30" i="34"/>
  <c r="M31" i="34"/>
  <c r="M32" i="34"/>
  <c r="M33" i="34"/>
  <c r="K22" i="34"/>
  <c r="K23" i="34"/>
  <c r="K24" i="34"/>
  <c r="K25" i="34"/>
  <c r="K26" i="34"/>
  <c r="K27" i="34"/>
  <c r="K28" i="34"/>
  <c r="K29" i="34"/>
  <c r="K30" i="34"/>
  <c r="K31" i="34"/>
  <c r="K32" i="34"/>
  <c r="K33" i="34"/>
  <c r="I22" i="34"/>
  <c r="I23" i="34"/>
  <c r="I24" i="34"/>
  <c r="I25" i="34"/>
  <c r="I26" i="34"/>
  <c r="I27" i="34"/>
  <c r="I28" i="34"/>
  <c r="I29" i="34"/>
  <c r="I30" i="34"/>
  <c r="I31" i="34"/>
  <c r="I32" i="34"/>
  <c r="I33" i="34"/>
  <c r="G22" i="34"/>
  <c r="G23" i="34"/>
  <c r="G24" i="34"/>
  <c r="G25" i="34"/>
  <c r="G26" i="34"/>
  <c r="G27" i="34"/>
  <c r="G28" i="34"/>
  <c r="G29" i="34"/>
  <c r="G30" i="34"/>
  <c r="G31" i="34"/>
  <c r="G32" i="34"/>
  <c r="G33" i="34"/>
  <c r="E22" i="34"/>
  <c r="E23" i="34"/>
  <c r="E24" i="34"/>
  <c r="E25" i="34"/>
  <c r="E26" i="34"/>
  <c r="E27" i="34"/>
  <c r="E28" i="34"/>
  <c r="E29" i="34"/>
  <c r="E30" i="34"/>
  <c r="E31" i="34"/>
  <c r="E32" i="34"/>
  <c r="E33" i="34"/>
  <c r="C22" i="34"/>
  <c r="C23" i="34"/>
  <c r="C24" i="34"/>
  <c r="C25" i="34"/>
  <c r="C26" i="34"/>
  <c r="C27" i="34"/>
  <c r="C28" i="34"/>
  <c r="C29" i="34"/>
  <c r="C30" i="34"/>
  <c r="C31" i="34"/>
  <c r="C32" i="34"/>
  <c r="C33" i="34"/>
  <c r="M10" i="34"/>
  <c r="M11" i="34"/>
  <c r="M12" i="34"/>
  <c r="M13" i="34"/>
  <c r="M14" i="34"/>
  <c r="M15" i="34"/>
  <c r="M16" i="34"/>
  <c r="M17" i="34"/>
  <c r="M6" i="34"/>
  <c r="M7" i="34"/>
  <c r="M8" i="34"/>
  <c r="M9" i="34"/>
  <c r="K10" i="34"/>
  <c r="K11" i="34"/>
  <c r="K12" i="34"/>
  <c r="K13" i="34"/>
  <c r="K14" i="34"/>
  <c r="K15" i="34"/>
  <c r="K16" i="34"/>
  <c r="K17" i="34"/>
  <c r="K6" i="34"/>
  <c r="K7" i="34"/>
  <c r="K8" i="34"/>
  <c r="K9" i="34"/>
  <c r="I10" i="34"/>
  <c r="I11" i="34"/>
  <c r="I12" i="34"/>
  <c r="I13" i="34"/>
  <c r="I14" i="34"/>
  <c r="I15" i="34"/>
  <c r="I16" i="34"/>
  <c r="I17" i="34"/>
  <c r="I6" i="34"/>
  <c r="I7" i="34"/>
  <c r="I8" i="34"/>
  <c r="I9" i="34"/>
  <c r="G10" i="34"/>
  <c r="G11" i="34"/>
  <c r="G12" i="34"/>
  <c r="G13" i="34"/>
  <c r="G14" i="34"/>
  <c r="G15" i="34"/>
  <c r="G16" i="34"/>
  <c r="G17" i="34"/>
  <c r="G6" i="34"/>
  <c r="G7" i="34"/>
  <c r="G8" i="34"/>
  <c r="G9" i="34"/>
  <c r="E10" i="34"/>
  <c r="E11" i="34"/>
  <c r="E12" i="34"/>
  <c r="E13" i="34"/>
  <c r="E14" i="34"/>
  <c r="E15" i="34"/>
  <c r="E16" i="34"/>
  <c r="E17" i="34"/>
  <c r="E6" i="34"/>
  <c r="E7" i="34"/>
  <c r="E8" i="34"/>
  <c r="E9" i="34"/>
  <c r="C10" i="34"/>
  <c r="C11" i="34"/>
  <c r="C12" i="34"/>
  <c r="C13" i="34"/>
  <c r="C14" i="34"/>
  <c r="Q14" i="34" s="1"/>
  <c r="C15" i="34"/>
  <c r="C16" i="34"/>
  <c r="C17" i="34"/>
  <c r="C6" i="34"/>
  <c r="C7" i="34"/>
  <c r="C8" i="34"/>
  <c r="C9" i="34"/>
  <c r="Q301" i="34"/>
  <c r="Q295" i="34"/>
  <c r="Q289" i="34"/>
  <c r="O258" i="34"/>
  <c r="P258" i="34" s="1"/>
  <c r="Q146" i="34"/>
  <c r="Q142" i="34"/>
  <c r="O125" i="34"/>
  <c r="P125" i="34" s="1"/>
  <c r="R8" i="24"/>
  <c r="R7" i="24"/>
  <c r="R8" i="23"/>
  <c r="R7" i="23"/>
  <c r="Q16" i="22"/>
  <c r="R16" i="22" s="1"/>
  <c r="Q15" i="22"/>
  <c r="R15" i="22" s="1"/>
  <c r="Q9" i="22"/>
  <c r="R9" i="22" s="1"/>
  <c r="Q8" i="22"/>
  <c r="R8" i="22" s="1"/>
  <c r="Q7" i="22"/>
  <c r="R7" i="22" s="1"/>
  <c r="O80" i="34" l="1"/>
  <c r="P80" i="34" s="1"/>
  <c r="O11" i="34"/>
  <c r="P11" i="34" s="1"/>
  <c r="Q9" i="34"/>
  <c r="Q159" i="34"/>
  <c r="Q81" i="34"/>
  <c r="O7" i="34"/>
  <c r="P7" i="34" s="1"/>
  <c r="Q12" i="34"/>
  <c r="Q11" i="34"/>
  <c r="O12" i="34"/>
  <c r="P12" i="34" s="1"/>
  <c r="Q8" i="34"/>
  <c r="Q7" i="34"/>
  <c r="O121" i="34"/>
  <c r="P121" i="34" s="1"/>
  <c r="O127" i="34"/>
  <c r="P127" i="34" s="1"/>
  <c r="O123" i="34"/>
  <c r="P123" i="34" s="1"/>
  <c r="Q32" i="34"/>
  <c r="Q31" i="34"/>
  <c r="O23" i="34"/>
  <c r="P23" i="34" s="1"/>
  <c r="O27" i="34"/>
  <c r="P27" i="34" s="1"/>
  <c r="O32" i="34"/>
  <c r="P32" i="34" s="1"/>
  <c r="O29" i="34"/>
  <c r="P29" i="34" s="1"/>
  <c r="Q24" i="34"/>
  <c r="O33" i="34"/>
  <c r="P33" i="34" s="1"/>
  <c r="Q27" i="34"/>
  <c r="O31" i="34"/>
  <c r="P31" i="34" s="1"/>
  <c r="O28" i="34"/>
  <c r="P28" i="34" s="1"/>
  <c r="Q23" i="34"/>
  <c r="Q22" i="34"/>
  <c r="O24" i="34"/>
  <c r="P24" i="34" s="1"/>
  <c r="Q26" i="34"/>
  <c r="O26" i="34"/>
  <c r="P26" i="34" s="1"/>
  <c r="O154" i="34"/>
  <c r="P154" i="34" s="1"/>
  <c r="O119" i="34"/>
  <c r="P119" i="34" s="1"/>
  <c r="O257" i="34"/>
  <c r="P257" i="34" s="1"/>
  <c r="O201" i="34"/>
  <c r="P201" i="34" s="1"/>
  <c r="O193" i="34"/>
  <c r="P193" i="34" s="1"/>
  <c r="F56" i="36"/>
  <c r="O199" i="34"/>
  <c r="P199" i="34" s="1"/>
  <c r="H140" i="38"/>
  <c r="O180" i="34"/>
  <c r="P180" i="34" s="1"/>
  <c r="O234" i="34"/>
  <c r="P234" i="34" s="1"/>
  <c r="O158" i="34"/>
  <c r="P158" i="34" s="1"/>
  <c r="Q160" i="34"/>
  <c r="Q92" i="34"/>
  <c r="O30" i="34"/>
  <c r="P30" i="34" s="1"/>
  <c r="Q30" i="34"/>
  <c r="Q16" i="34"/>
  <c r="Q10" i="34"/>
  <c r="Q17" i="34"/>
  <c r="O6" i="34"/>
  <c r="P6" i="34" s="1"/>
  <c r="Q6" i="34"/>
  <c r="O10" i="34"/>
  <c r="P10" i="34" s="1"/>
  <c r="Q15" i="34"/>
  <c r="O15" i="34"/>
  <c r="P15" i="34" s="1"/>
  <c r="O14" i="34"/>
  <c r="P14" i="34" s="1"/>
  <c r="O8" i="34"/>
  <c r="P8" i="34" s="1"/>
  <c r="O197" i="34"/>
  <c r="P197" i="34" s="1"/>
  <c r="O195" i="34"/>
  <c r="P195" i="34" s="1"/>
  <c r="Q65" i="34"/>
  <c r="O16" i="34"/>
  <c r="P16" i="34" s="1"/>
  <c r="Q28" i="34"/>
  <c r="O79" i="34"/>
  <c r="P79" i="34" s="1"/>
  <c r="Q13" i="34"/>
  <c r="O25" i="34"/>
  <c r="P25" i="34" s="1"/>
  <c r="O124" i="34"/>
  <c r="P124" i="34" s="1"/>
  <c r="Q145" i="34"/>
  <c r="O145" i="34"/>
  <c r="P145" i="34" s="1"/>
  <c r="Q157" i="34"/>
  <c r="O157" i="34"/>
  <c r="P157" i="34" s="1"/>
  <c r="Q144" i="34"/>
  <c r="O144" i="34"/>
  <c r="P144" i="34" s="1"/>
  <c r="Q156" i="34"/>
  <c r="Q80" i="34"/>
  <c r="P56" i="36"/>
  <c r="Q123" i="34"/>
  <c r="Q58" i="37"/>
  <c r="R58" i="37" s="1"/>
  <c r="O22" i="34"/>
  <c r="P22" i="34" s="1"/>
  <c r="Q273" i="34"/>
  <c r="Q275" i="34"/>
  <c r="O81" i="34"/>
  <c r="P81" i="34" s="1"/>
  <c r="Q125" i="34"/>
  <c r="Q78" i="34"/>
  <c r="O78" i="34"/>
  <c r="P78" i="34" s="1"/>
  <c r="O196" i="34"/>
  <c r="P196" i="34" s="1"/>
  <c r="Q253" i="34"/>
  <c r="O259" i="34"/>
  <c r="P259" i="34" s="1"/>
  <c r="Q290" i="34"/>
  <c r="Q296" i="34"/>
  <c r="Q302" i="34"/>
  <c r="O77" i="34"/>
  <c r="P77" i="34" s="1"/>
  <c r="Q121" i="34"/>
  <c r="Q148" i="34"/>
  <c r="O148" i="34"/>
  <c r="P148" i="34" s="1"/>
  <c r="O160" i="34"/>
  <c r="P160" i="34" s="1"/>
  <c r="Q233" i="34"/>
  <c r="Q76" i="34"/>
  <c r="O76" i="34"/>
  <c r="P76" i="34" s="1"/>
  <c r="Q147" i="34"/>
  <c r="O147" i="34"/>
  <c r="P147" i="34" s="1"/>
  <c r="O159" i="34"/>
  <c r="P159" i="34" s="1"/>
  <c r="Q232" i="34"/>
  <c r="O232" i="34"/>
  <c r="P232" i="34" s="1"/>
  <c r="Q119" i="34"/>
  <c r="O146" i="34"/>
  <c r="P146" i="34" s="1"/>
  <c r="Q158" i="34"/>
  <c r="Q231" i="34"/>
  <c r="O256" i="34"/>
  <c r="P256" i="34" s="1"/>
  <c r="Q230" i="34"/>
  <c r="O230" i="34"/>
  <c r="P230" i="34" s="1"/>
  <c r="O255" i="34"/>
  <c r="P255" i="34" s="1"/>
  <c r="O229" i="34"/>
  <c r="P229" i="34" s="1"/>
  <c r="Q143" i="34"/>
  <c r="O143" i="34"/>
  <c r="P143" i="34" s="1"/>
  <c r="Q155" i="34"/>
  <c r="O155" i="34"/>
  <c r="P155" i="34" s="1"/>
  <c r="Q228" i="34"/>
  <c r="O228" i="34"/>
  <c r="P228" i="34" s="1"/>
  <c r="O83" i="34"/>
  <c r="P83" i="34" s="1"/>
  <c r="Q127" i="34"/>
  <c r="O142" i="34"/>
  <c r="P142" i="34" s="1"/>
  <c r="Q154" i="34"/>
  <c r="Q195" i="34"/>
  <c r="Q227" i="34"/>
  <c r="Q258" i="34"/>
  <c r="O252" i="34"/>
  <c r="P252" i="34" s="1"/>
  <c r="O289" i="34"/>
  <c r="P289" i="34" s="1"/>
  <c r="O120" i="34"/>
  <c r="P120" i="34" s="1"/>
  <c r="Q141" i="34"/>
  <c r="O141" i="34"/>
  <c r="P141" i="34" s="1"/>
  <c r="Q153" i="34"/>
  <c r="O153" i="34"/>
  <c r="P153" i="34" s="1"/>
  <c r="O200" i="34"/>
  <c r="P200" i="34" s="1"/>
  <c r="Q257" i="34"/>
  <c r="O251" i="34"/>
  <c r="P251" i="34" s="1"/>
  <c r="I58" i="37"/>
  <c r="J58" i="37" s="1"/>
  <c r="O126" i="34"/>
  <c r="P126" i="34" s="1"/>
  <c r="O202" i="34"/>
  <c r="P202" i="34" s="1"/>
  <c r="O295" i="34"/>
  <c r="P295" i="34" s="1"/>
  <c r="O301" i="34"/>
  <c r="P301" i="34" s="1"/>
  <c r="Q197" i="34"/>
  <c r="Q193" i="34"/>
  <c r="Q199" i="34"/>
  <c r="O254" i="34"/>
  <c r="P254" i="34" s="1"/>
  <c r="O250" i="34"/>
  <c r="P250" i="34" s="1"/>
  <c r="H56" i="36"/>
  <c r="Q196" i="34"/>
  <c r="O198" i="34"/>
  <c r="P198" i="34" s="1"/>
  <c r="O194" i="34"/>
  <c r="P194" i="34" s="1"/>
  <c r="Q259" i="34"/>
  <c r="Q255" i="34"/>
  <c r="Q251" i="34"/>
  <c r="O253" i="34"/>
  <c r="P253" i="34" s="1"/>
  <c r="O280" i="34"/>
  <c r="P280" i="34" s="1"/>
  <c r="O290" i="34"/>
  <c r="P290" i="34" s="1"/>
  <c r="O302" i="34"/>
  <c r="P302" i="34" s="1"/>
  <c r="O132" i="34"/>
  <c r="P132" i="34" s="1"/>
  <c r="L56" i="36"/>
  <c r="T75" i="37"/>
  <c r="X75" i="37"/>
  <c r="V75" i="37"/>
  <c r="Z75" i="37"/>
  <c r="O218" i="34"/>
  <c r="P218" i="34" s="1"/>
  <c r="O105" i="34"/>
  <c r="P105" i="34" s="1"/>
  <c r="R136" i="38"/>
  <c r="P75" i="37"/>
  <c r="N140" i="38"/>
  <c r="M45" i="34"/>
  <c r="N45" i="34" s="1"/>
  <c r="O52" i="34"/>
  <c r="P52" i="34" s="1"/>
  <c r="Q71" i="34"/>
  <c r="Q96" i="34"/>
  <c r="Q88" i="34"/>
  <c r="Q111" i="34"/>
  <c r="O136" i="34"/>
  <c r="P136" i="34" s="1"/>
  <c r="Q169" i="34"/>
  <c r="Q185" i="34"/>
  <c r="O209" i="34"/>
  <c r="P209" i="34" s="1"/>
  <c r="O222" i="34"/>
  <c r="P222" i="34" s="1"/>
  <c r="N39" i="34"/>
  <c r="Q43" i="34"/>
  <c r="Q41" i="34"/>
  <c r="O44" i="34"/>
  <c r="P44" i="34" s="1"/>
  <c r="O42" i="34"/>
  <c r="P42" i="34" s="1"/>
  <c r="O40" i="34"/>
  <c r="P40" i="34" s="1"/>
  <c r="O43" i="34"/>
  <c r="P43" i="34" s="1"/>
  <c r="O41" i="34"/>
  <c r="P41" i="34" s="1"/>
  <c r="O39" i="34"/>
  <c r="P39" i="34" s="1"/>
  <c r="Q53" i="34"/>
  <c r="Q54" i="34"/>
  <c r="Q57" i="34"/>
  <c r="O49" i="34"/>
  <c r="P49" i="34" s="1"/>
  <c r="O57" i="34"/>
  <c r="P57" i="34" s="1"/>
  <c r="O58" i="34"/>
  <c r="P58" i="34" s="1"/>
  <c r="O50" i="34"/>
  <c r="P50" i="34" s="1"/>
  <c r="Q66" i="34"/>
  <c r="Q64" i="34"/>
  <c r="Q67" i="34"/>
  <c r="Q63" i="34"/>
  <c r="Q68" i="34"/>
  <c r="O63" i="34"/>
  <c r="P63" i="34" s="1"/>
  <c r="O65" i="34"/>
  <c r="P65" i="34" s="1"/>
  <c r="O68" i="34"/>
  <c r="P68" i="34" s="1"/>
  <c r="O71" i="34"/>
  <c r="P71" i="34" s="1"/>
  <c r="O64" i="34"/>
  <c r="P64" i="34" s="1"/>
  <c r="Q97" i="34"/>
  <c r="Q95" i="34"/>
  <c r="Q93" i="34"/>
  <c r="Q91" i="34"/>
  <c r="Q89" i="34"/>
  <c r="Q98" i="34"/>
  <c r="Q94" i="34"/>
  <c r="Q90" i="34"/>
  <c r="O88" i="34"/>
  <c r="P88" i="34" s="1"/>
  <c r="O95" i="34"/>
  <c r="P95" i="34" s="1"/>
  <c r="O91" i="34"/>
  <c r="P91" i="34" s="1"/>
  <c r="Q110" i="34"/>
  <c r="Q106" i="34"/>
  <c r="Q107" i="34"/>
  <c r="Q103" i="34"/>
  <c r="O113" i="34"/>
  <c r="P113" i="34" s="1"/>
  <c r="Q135" i="34"/>
  <c r="Q133" i="34"/>
  <c r="O134" i="34"/>
  <c r="P134" i="34" s="1"/>
  <c r="O135" i="34"/>
  <c r="P135" i="34" s="1"/>
  <c r="O133" i="34"/>
  <c r="P133" i="34" s="1"/>
  <c r="Q171" i="34"/>
  <c r="Q165" i="34"/>
  <c r="O171" i="34"/>
  <c r="P171" i="34" s="1"/>
  <c r="O169" i="34"/>
  <c r="P169" i="34" s="1"/>
  <c r="O167" i="34"/>
  <c r="P167" i="34" s="1"/>
  <c r="O165" i="34"/>
  <c r="P165" i="34" s="1"/>
  <c r="O170" i="34"/>
  <c r="P170" i="34" s="1"/>
  <c r="O168" i="34"/>
  <c r="P168" i="34" s="1"/>
  <c r="O166" i="34"/>
  <c r="P166" i="34" s="1"/>
  <c r="Q187" i="34"/>
  <c r="Q183" i="34"/>
  <c r="Q181" i="34"/>
  <c r="Q179" i="34"/>
  <c r="Q177" i="34"/>
  <c r="Q188" i="34"/>
  <c r="Q186" i="34"/>
  <c r="Q184" i="34"/>
  <c r="Q182" i="34"/>
  <c r="Q180" i="34"/>
  <c r="Q178" i="34"/>
  <c r="O188" i="34"/>
  <c r="P188" i="34" s="1"/>
  <c r="O186" i="34"/>
  <c r="P186" i="34" s="1"/>
  <c r="O184" i="34"/>
  <c r="P184" i="34" s="1"/>
  <c r="O182" i="34"/>
  <c r="P182" i="34" s="1"/>
  <c r="O178" i="34"/>
  <c r="P178" i="34" s="1"/>
  <c r="Q200" i="34"/>
  <c r="Q211" i="34"/>
  <c r="Q209" i="34"/>
  <c r="Q207" i="34"/>
  <c r="Q210" i="34"/>
  <c r="Q208" i="34"/>
  <c r="O210" i="34"/>
  <c r="P210" i="34" s="1"/>
  <c r="O208" i="34"/>
  <c r="P208" i="34" s="1"/>
  <c r="O211" i="34"/>
  <c r="P211" i="34" s="1"/>
  <c r="O207" i="34"/>
  <c r="P207" i="34" s="1"/>
  <c r="Q222" i="34"/>
  <c r="Q220" i="34"/>
  <c r="Q218" i="34"/>
  <c r="Q216" i="34"/>
  <c r="O221" i="34"/>
  <c r="P221" i="34" s="1"/>
  <c r="O219" i="34"/>
  <c r="P219" i="34" s="1"/>
  <c r="O220" i="34"/>
  <c r="P220" i="34" s="1"/>
  <c r="O216" i="34"/>
  <c r="P216" i="34" s="1"/>
  <c r="Q243" i="34"/>
  <c r="Q239" i="34"/>
  <c r="N72" i="36"/>
  <c r="H72" i="36"/>
  <c r="D42" i="36"/>
  <c r="Q42" i="36"/>
  <c r="R42" i="36" s="1"/>
  <c r="O245" i="34"/>
  <c r="P245" i="34" s="1"/>
  <c r="O241" i="34"/>
  <c r="P241" i="34" s="1"/>
  <c r="Q221" i="34"/>
  <c r="Q219" i="34"/>
  <c r="Q281" i="34"/>
  <c r="Q282" i="34"/>
  <c r="O284" i="34"/>
  <c r="P284" i="34" s="1"/>
  <c r="Q248" i="43"/>
  <c r="R247" i="43"/>
  <c r="R246" i="43"/>
  <c r="R245" i="43"/>
  <c r="R243" i="43"/>
  <c r="R240" i="43"/>
  <c r="Q241" i="34"/>
  <c r="Q244" i="34"/>
  <c r="O244" i="34"/>
  <c r="P244" i="34" s="1"/>
  <c r="Q239" i="43"/>
  <c r="Q250" i="43"/>
  <c r="Q249" i="43"/>
  <c r="Q252" i="43"/>
  <c r="Q240" i="34"/>
  <c r="O242" i="34"/>
  <c r="P242" i="34" s="1"/>
  <c r="O240" i="34"/>
  <c r="P240" i="34" s="1"/>
  <c r="O243" i="34"/>
  <c r="P243" i="34" s="1"/>
  <c r="O239" i="34"/>
  <c r="P239" i="34" s="1"/>
  <c r="Q284" i="34"/>
  <c r="Q280" i="34"/>
  <c r="O283" i="34"/>
  <c r="P283" i="34" s="1"/>
  <c r="O281" i="34"/>
  <c r="P281" i="34" s="1"/>
  <c r="Q136" i="34"/>
  <c r="Q134" i="34"/>
  <c r="Q132" i="34"/>
  <c r="Q113" i="34"/>
  <c r="Q105" i="34"/>
  <c r="Q104" i="34"/>
  <c r="O108" i="34"/>
  <c r="P108" i="34" s="1"/>
  <c r="O176" i="34"/>
  <c r="P176" i="34" s="1"/>
  <c r="O217" i="34"/>
  <c r="P217" i="34" s="1"/>
  <c r="Q108" i="34"/>
  <c r="Q217" i="34"/>
  <c r="Q176" i="34"/>
  <c r="Q242" i="34"/>
  <c r="O111" i="34"/>
  <c r="P111" i="34" s="1"/>
  <c r="Q109" i="34"/>
  <c r="O107" i="34"/>
  <c r="P107" i="34" s="1"/>
  <c r="Q167" i="34"/>
  <c r="Q201" i="34"/>
  <c r="Q51" i="34"/>
  <c r="Q50" i="34"/>
  <c r="Q112" i="34"/>
  <c r="L136" i="38"/>
  <c r="L140" i="38" s="1"/>
  <c r="D61" i="36"/>
  <c r="I61" i="36"/>
  <c r="J61" i="36" s="1"/>
  <c r="D72" i="36"/>
  <c r="I72" i="36"/>
  <c r="J72" i="36" s="1"/>
  <c r="D56" i="36"/>
  <c r="I56" i="36"/>
  <c r="J56" i="36" s="1"/>
  <c r="N56" i="36"/>
  <c r="I42" i="36"/>
  <c r="J42" i="36" s="1"/>
  <c r="D77" i="36"/>
  <c r="I77" i="36"/>
  <c r="J77" i="36" s="1"/>
  <c r="D50" i="36"/>
  <c r="I50" i="36"/>
  <c r="J50" i="36" s="1"/>
  <c r="S15" i="36"/>
  <c r="I15" i="36"/>
  <c r="I91" i="36"/>
  <c r="J91" i="36" s="1"/>
  <c r="J75" i="37"/>
  <c r="O103" i="34"/>
  <c r="P103" i="34" s="1"/>
  <c r="Q82" i="34"/>
  <c r="O231" i="34"/>
  <c r="P231" i="34" s="1"/>
  <c r="Q229" i="34"/>
  <c r="O227" i="34"/>
  <c r="P227" i="34" s="1"/>
  <c r="O82" i="34"/>
  <c r="P82" i="34" s="1"/>
  <c r="O282" i="34"/>
  <c r="P282" i="34" s="1"/>
  <c r="Q283" i="34"/>
  <c r="O233" i="34"/>
  <c r="P233" i="34" s="1"/>
  <c r="J140" i="38"/>
  <c r="J136" i="38"/>
  <c r="F140" i="38"/>
  <c r="F136" i="38"/>
  <c r="Q245" i="34"/>
  <c r="T136" i="38"/>
  <c r="T140" i="38" s="1"/>
  <c r="O66" i="34"/>
  <c r="P66" i="34" s="1"/>
  <c r="O67" i="34"/>
  <c r="P67" i="34" s="1"/>
  <c r="Q58" i="34"/>
  <c r="O53" i="34"/>
  <c r="P53" i="34" s="1"/>
  <c r="O51" i="34"/>
  <c r="P51" i="34" s="1"/>
  <c r="D75" i="37"/>
  <c r="N75" i="37"/>
  <c r="L75" i="37"/>
  <c r="H75" i="37"/>
  <c r="F75" i="37"/>
  <c r="O112" i="34"/>
  <c r="P112" i="34" s="1"/>
  <c r="O110" i="34"/>
  <c r="P110" i="34" s="1"/>
  <c r="O109" i="34"/>
  <c r="P109" i="34" s="1"/>
  <c r="O106" i="34"/>
  <c r="P106" i="34" s="1"/>
  <c r="O104" i="34"/>
  <c r="P104" i="34" s="1"/>
  <c r="C45" i="34"/>
  <c r="D45" i="34" s="1"/>
  <c r="G45" i="34"/>
  <c r="H45" i="34" s="1"/>
  <c r="D39" i="34"/>
  <c r="H39" i="34"/>
  <c r="L39" i="34"/>
  <c r="D41" i="34"/>
  <c r="D43" i="34"/>
  <c r="E45" i="34"/>
  <c r="F45" i="34" s="1"/>
  <c r="I45" i="34"/>
  <c r="J45" i="34" s="1"/>
  <c r="O97" i="34"/>
  <c r="P97" i="34" s="1"/>
  <c r="O93" i="34"/>
  <c r="P93" i="34" s="1"/>
  <c r="K45" i="34"/>
  <c r="L45" i="34" s="1"/>
  <c r="Q124" i="34"/>
  <c r="Q122" i="34"/>
  <c r="Q120" i="34"/>
  <c r="Q118" i="34"/>
  <c r="Q170" i="34"/>
  <c r="Q168" i="34"/>
  <c r="Q166" i="34"/>
  <c r="Q202" i="34"/>
  <c r="Q198" i="34"/>
  <c r="Q194" i="34"/>
  <c r="Q234" i="34"/>
  <c r="O118" i="34"/>
  <c r="P118" i="34" s="1"/>
  <c r="O122" i="34"/>
  <c r="P122" i="34" s="1"/>
  <c r="F38" i="34"/>
  <c r="J38" i="34"/>
  <c r="O38" i="34"/>
  <c r="P38" i="34" s="1"/>
  <c r="J40" i="34"/>
  <c r="J42" i="34"/>
  <c r="O187" i="34"/>
  <c r="P187" i="34" s="1"/>
  <c r="O185" i="34"/>
  <c r="P185" i="34" s="1"/>
  <c r="O183" i="34"/>
  <c r="P183" i="34" s="1"/>
  <c r="O181" i="34"/>
  <c r="P181" i="34" s="1"/>
  <c r="O179" i="34"/>
  <c r="P179" i="34" s="1"/>
  <c r="O177" i="34"/>
  <c r="P177" i="34" s="1"/>
  <c r="Q39" i="34"/>
  <c r="L41" i="34"/>
  <c r="L43" i="34"/>
  <c r="R75" i="37"/>
  <c r="S42" i="36"/>
  <c r="N91" i="36"/>
  <c r="H91" i="36"/>
  <c r="P91" i="36"/>
  <c r="F91" i="36"/>
  <c r="P72" i="36"/>
  <c r="F72" i="36"/>
  <c r="D91" i="36"/>
  <c r="S91" i="36"/>
  <c r="S77" i="36"/>
  <c r="Q56" i="36"/>
  <c r="R56" i="36" s="1"/>
  <c r="Q50" i="36"/>
  <c r="R50" i="36" s="1"/>
  <c r="S72" i="36"/>
  <c r="S56" i="36"/>
  <c r="F42" i="36"/>
  <c r="H42" i="36"/>
  <c r="L91" i="36"/>
  <c r="Q91" i="36"/>
  <c r="R91" i="36" s="1"/>
  <c r="Q77" i="36"/>
  <c r="R77" i="36" s="1"/>
  <c r="S61" i="36"/>
  <c r="L72" i="36"/>
  <c r="Q72" i="36"/>
  <c r="R72" i="36" s="1"/>
  <c r="Q61" i="36"/>
  <c r="R61" i="36" s="1"/>
  <c r="S50" i="36"/>
  <c r="P42" i="36"/>
  <c r="L42" i="36"/>
  <c r="N42" i="36"/>
  <c r="Q126" i="34"/>
  <c r="O296" i="34"/>
  <c r="P296" i="34" s="1"/>
  <c r="O98" i="34"/>
  <c r="P98" i="34" s="1"/>
  <c r="O96" i="34"/>
  <c r="P96" i="34" s="1"/>
  <c r="O94" i="34"/>
  <c r="P94" i="34" s="1"/>
  <c r="O92" i="34"/>
  <c r="P92" i="34" s="1"/>
  <c r="O90" i="34"/>
  <c r="P90" i="34" s="1"/>
  <c r="O89" i="34"/>
  <c r="P89" i="34" s="1"/>
  <c r="Q79" i="34"/>
  <c r="Q83" i="34"/>
  <c r="Q49" i="34"/>
  <c r="O54" i="34"/>
  <c r="P54" i="34" s="1"/>
  <c r="Q52" i="34"/>
  <c r="O55" i="34"/>
  <c r="P55" i="34" s="1"/>
  <c r="J44" i="34"/>
  <c r="Q44" i="34"/>
  <c r="Q40" i="34"/>
  <c r="Q55" i="34"/>
  <c r="N40" i="34"/>
  <c r="N44" i="34"/>
  <c r="Q42" i="34"/>
  <c r="Q38" i="34"/>
  <c r="O9" i="34"/>
  <c r="P9" i="34" s="1"/>
  <c r="O17" i="34"/>
  <c r="P17" i="34" s="1"/>
  <c r="O13" i="34"/>
  <c r="P13" i="34" s="1"/>
  <c r="Q33" i="34"/>
  <c r="Q29" i="34"/>
  <c r="Q25" i="34"/>
  <c r="R262" i="43" l="1"/>
  <c r="R38" i="43" s="1"/>
  <c r="R252" i="43"/>
  <c r="R250" i="43"/>
  <c r="R249" i="43"/>
  <c r="R248" i="43"/>
  <c r="R239" i="43"/>
  <c r="Q253" i="43"/>
  <c r="Q37" i="43" s="1"/>
  <c r="O45" i="34"/>
  <c r="P45" i="34" s="1"/>
  <c r="Q45" i="34"/>
  <c r="M303" i="34"/>
  <c r="K303" i="34"/>
  <c r="N302" i="34"/>
  <c r="L302" i="34"/>
  <c r="N301" i="34"/>
  <c r="L301" i="34"/>
  <c r="M297" i="34"/>
  <c r="K297" i="34"/>
  <c r="N296" i="34"/>
  <c r="L296" i="34"/>
  <c r="N295" i="34"/>
  <c r="L295" i="34"/>
  <c r="M291" i="34"/>
  <c r="K291" i="34"/>
  <c r="N290" i="34"/>
  <c r="L290" i="34"/>
  <c r="N289" i="34"/>
  <c r="L289" i="34"/>
  <c r="M285" i="34"/>
  <c r="K285" i="34"/>
  <c r="N284" i="34"/>
  <c r="L284" i="34"/>
  <c r="N283" i="34"/>
  <c r="L283" i="34"/>
  <c r="N282" i="34"/>
  <c r="L282" i="34"/>
  <c r="N281" i="34"/>
  <c r="L281" i="34"/>
  <c r="N280" i="34"/>
  <c r="L280" i="34"/>
  <c r="M276" i="34"/>
  <c r="K276" i="34"/>
  <c r="N275" i="34"/>
  <c r="L275" i="34"/>
  <c r="N274" i="34"/>
  <c r="L274" i="34"/>
  <c r="N273" i="34"/>
  <c r="L273" i="34"/>
  <c r="N272" i="34"/>
  <c r="L272" i="34"/>
  <c r="N271" i="34"/>
  <c r="L271" i="34"/>
  <c r="N270" i="34"/>
  <c r="L270" i="34"/>
  <c r="N269" i="34"/>
  <c r="L269" i="34"/>
  <c r="N268" i="34"/>
  <c r="L268" i="34"/>
  <c r="N267" i="34"/>
  <c r="L267" i="34"/>
  <c r="N266" i="34"/>
  <c r="L266" i="34"/>
  <c r="N265" i="34"/>
  <c r="L265" i="34"/>
  <c r="N264" i="34"/>
  <c r="L264" i="34"/>
  <c r="M260" i="34"/>
  <c r="K260" i="34"/>
  <c r="N259" i="34"/>
  <c r="L259" i="34"/>
  <c r="N258" i="34"/>
  <c r="L258" i="34"/>
  <c r="N257" i="34"/>
  <c r="L257" i="34"/>
  <c r="N256" i="34"/>
  <c r="L256" i="34"/>
  <c r="N255" i="34"/>
  <c r="L255" i="34"/>
  <c r="N254" i="34"/>
  <c r="L254" i="34"/>
  <c r="N253" i="34"/>
  <c r="L253" i="34"/>
  <c r="N252" i="34"/>
  <c r="L252" i="34"/>
  <c r="N251" i="34"/>
  <c r="L251" i="34"/>
  <c r="N250" i="34"/>
  <c r="L250" i="34"/>
  <c r="M246" i="34"/>
  <c r="K246" i="34"/>
  <c r="N245" i="34"/>
  <c r="L245" i="34"/>
  <c r="N244" i="34"/>
  <c r="L244" i="34"/>
  <c r="N243" i="34"/>
  <c r="L243" i="34"/>
  <c r="N242" i="34"/>
  <c r="L242" i="34"/>
  <c r="N241" i="34"/>
  <c r="L241" i="34"/>
  <c r="N240" i="34"/>
  <c r="L240" i="34"/>
  <c r="N239" i="34"/>
  <c r="L239" i="34"/>
  <c r="M235" i="34"/>
  <c r="K235" i="34"/>
  <c r="N234" i="34"/>
  <c r="L234" i="34"/>
  <c r="N233" i="34"/>
  <c r="L233" i="34"/>
  <c r="N232" i="34"/>
  <c r="L232" i="34"/>
  <c r="N231" i="34"/>
  <c r="L231" i="34"/>
  <c r="N230" i="34"/>
  <c r="L230" i="34"/>
  <c r="N229" i="34"/>
  <c r="L229" i="34"/>
  <c r="N228" i="34"/>
  <c r="L228" i="34"/>
  <c r="N227" i="34"/>
  <c r="L227" i="34"/>
  <c r="M223" i="34"/>
  <c r="K223" i="34"/>
  <c r="N222" i="34"/>
  <c r="L222" i="34"/>
  <c r="N221" i="34"/>
  <c r="L221" i="34"/>
  <c r="N220" i="34"/>
  <c r="L220" i="34"/>
  <c r="N219" i="34"/>
  <c r="L219" i="34"/>
  <c r="N218" i="34"/>
  <c r="L218" i="34"/>
  <c r="N217" i="34"/>
  <c r="L217" i="34"/>
  <c r="N216" i="34"/>
  <c r="L216" i="34"/>
  <c r="M212" i="34"/>
  <c r="K212" i="34"/>
  <c r="N211" i="34"/>
  <c r="L211" i="34"/>
  <c r="N210" i="34"/>
  <c r="L210" i="34"/>
  <c r="N209" i="34"/>
  <c r="L209" i="34"/>
  <c r="N208" i="34"/>
  <c r="L208" i="34"/>
  <c r="N207" i="34"/>
  <c r="L207" i="34"/>
  <c r="M203" i="34"/>
  <c r="K203" i="34"/>
  <c r="N202" i="34"/>
  <c r="L202" i="34"/>
  <c r="N201" i="34"/>
  <c r="L201" i="34"/>
  <c r="N200" i="34"/>
  <c r="L200" i="34"/>
  <c r="N199" i="34"/>
  <c r="L199" i="34"/>
  <c r="N198" i="34"/>
  <c r="L198" i="34"/>
  <c r="N197" i="34"/>
  <c r="L197" i="34"/>
  <c r="N196" i="34"/>
  <c r="L196" i="34"/>
  <c r="N195" i="34"/>
  <c r="L195" i="34"/>
  <c r="N194" i="34"/>
  <c r="L194" i="34"/>
  <c r="N193" i="34"/>
  <c r="L193" i="34"/>
  <c r="M189" i="34"/>
  <c r="K189" i="34"/>
  <c r="N188" i="34"/>
  <c r="L188" i="34"/>
  <c r="N187" i="34"/>
  <c r="L187" i="34"/>
  <c r="N186" i="34"/>
  <c r="L186" i="34"/>
  <c r="N185" i="34"/>
  <c r="L185" i="34"/>
  <c r="N184" i="34"/>
  <c r="L184" i="34"/>
  <c r="N183" i="34"/>
  <c r="L183" i="34"/>
  <c r="N182" i="34"/>
  <c r="L182" i="34"/>
  <c r="N181" i="34"/>
  <c r="L181" i="34"/>
  <c r="N180" i="34"/>
  <c r="L180" i="34"/>
  <c r="N179" i="34"/>
  <c r="L179" i="34"/>
  <c r="N178" i="34"/>
  <c r="L178" i="34"/>
  <c r="N177" i="34"/>
  <c r="L177" i="34"/>
  <c r="N176" i="34"/>
  <c r="L176" i="34"/>
  <c r="M172" i="34"/>
  <c r="K172" i="34"/>
  <c r="N171" i="34"/>
  <c r="L171" i="34"/>
  <c r="N170" i="34"/>
  <c r="L170" i="34"/>
  <c r="N169" i="34"/>
  <c r="L169" i="34"/>
  <c r="N168" i="34"/>
  <c r="L168" i="34"/>
  <c r="N167" i="34"/>
  <c r="L167" i="34"/>
  <c r="N166" i="34"/>
  <c r="L166" i="34"/>
  <c r="N165" i="34"/>
  <c r="L165" i="34"/>
  <c r="M161" i="34"/>
  <c r="K161" i="34"/>
  <c r="N160" i="34"/>
  <c r="L160" i="34"/>
  <c r="N159" i="34"/>
  <c r="L159" i="34"/>
  <c r="N158" i="34"/>
  <c r="L158" i="34"/>
  <c r="N157" i="34"/>
  <c r="L157" i="34"/>
  <c r="N156" i="34"/>
  <c r="L156" i="34"/>
  <c r="N155" i="34"/>
  <c r="L155" i="34"/>
  <c r="N154" i="34"/>
  <c r="L154" i="34"/>
  <c r="N153" i="34"/>
  <c r="L153" i="34"/>
  <c r="M149" i="34"/>
  <c r="K149" i="34"/>
  <c r="N148" i="34"/>
  <c r="L148" i="34"/>
  <c r="N147" i="34"/>
  <c r="L147" i="34"/>
  <c r="N146" i="34"/>
  <c r="L146" i="34"/>
  <c r="N145" i="34"/>
  <c r="L145" i="34"/>
  <c r="N144" i="34"/>
  <c r="L144" i="34"/>
  <c r="N143" i="34"/>
  <c r="L143" i="34"/>
  <c r="N142" i="34"/>
  <c r="L142" i="34"/>
  <c r="N141" i="34"/>
  <c r="L141" i="34"/>
  <c r="M137" i="34"/>
  <c r="K137" i="34"/>
  <c r="N136" i="34"/>
  <c r="L136" i="34"/>
  <c r="N135" i="34"/>
  <c r="L135" i="34"/>
  <c r="N134" i="34"/>
  <c r="L134" i="34"/>
  <c r="N133" i="34"/>
  <c r="L133" i="34"/>
  <c r="N132" i="34"/>
  <c r="L132" i="34"/>
  <c r="M128" i="34"/>
  <c r="K128" i="34"/>
  <c r="N127" i="34"/>
  <c r="L127" i="34"/>
  <c r="N126" i="34"/>
  <c r="L126" i="34"/>
  <c r="N125" i="34"/>
  <c r="L125" i="34"/>
  <c r="N124" i="34"/>
  <c r="L124" i="34"/>
  <c r="N123" i="34"/>
  <c r="L123" i="34"/>
  <c r="N122" i="34"/>
  <c r="L122" i="34"/>
  <c r="N121" i="34"/>
  <c r="L121" i="34"/>
  <c r="N120" i="34"/>
  <c r="L120" i="34"/>
  <c r="N119" i="34"/>
  <c r="L119" i="34"/>
  <c r="N118" i="34"/>
  <c r="L118" i="34"/>
  <c r="M114" i="34"/>
  <c r="K114" i="34"/>
  <c r="N113" i="34"/>
  <c r="L113" i="34"/>
  <c r="N112" i="34"/>
  <c r="L112" i="34"/>
  <c r="N111" i="34"/>
  <c r="L111" i="34"/>
  <c r="N110" i="34"/>
  <c r="L110" i="34"/>
  <c r="N109" i="34"/>
  <c r="L109" i="34"/>
  <c r="N108" i="34"/>
  <c r="L108" i="34"/>
  <c r="N107" i="34"/>
  <c r="L107" i="34"/>
  <c r="N106" i="34"/>
  <c r="L106" i="34"/>
  <c r="N105" i="34"/>
  <c r="L105" i="34"/>
  <c r="N104" i="34"/>
  <c r="L104" i="34"/>
  <c r="N103" i="34"/>
  <c r="L103" i="34"/>
  <c r="M99" i="34"/>
  <c r="K99" i="34"/>
  <c r="N98" i="34"/>
  <c r="L98" i="34"/>
  <c r="N97" i="34"/>
  <c r="L97" i="34"/>
  <c r="N96" i="34"/>
  <c r="L96" i="34"/>
  <c r="N95" i="34"/>
  <c r="L95" i="34"/>
  <c r="N94" i="34"/>
  <c r="L94" i="34"/>
  <c r="N93" i="34"/>
  <c r="L93" i="34"/>
  <c r="N92" i="34"/>
  <c r="L92" i="34"/>
  <c r="N91" i="34"/>
  <c r="L91" i="34"/>
  <c r="N90" i="34"/>
  <c r="L90" i="34"/>
  <c r="N89" i="34"/>
  <c r="L89" i="34"/>
  <c r="N88" i="34"/>
  <c r="L88" i="34"/>
  <c r="M84" i="34"/>
  <c r="K84" i="34"/>
  <c r="N83" i="34"/>
  <c r="L83" i="34"/>
  <c r="N82" i="34"/>
  <c r="L82" i="34"/>
  <c r="N81" i="34"/>
  <c r="L81" i="34"/>
  <c r="N80" i="34"/>
  <c r="L80" i="34"/>
  <c r="N79" i="34"/>
  <c r="L79" i="34"/>
  <c r="N78" i="34"/>
  <c r="L78" i="34"/>
  <c r="N77" i="34"/>
  <c r="L77" i="34"/>
  <c r="N76" i="34"/>
  <c r="L76" i="34"/>
  <c r="M72" i="34"/>
  <c r="K72" i="34"/>
  <c r="N71" i="34"/>
  <c r="L71" i="34"/>
  <c r="N68" i="34"/>
  <c r="L68" i="34"/>
  <c r="N67" i="34"/>
  <c r="L67" i="34"/>
  <c r="N66" i="34"/>
  <c r="L66" i="34"/>
  <c r="N65" i="34"/>
  <c r="L65" i="34"/>
  <c r="N64" i="34"/>
  <c r="L64" i="34"/>
  <c r="N63" i="34"/>
  <c r="L63" i="34"/>
  <c r="M59" i="34"/>
  <c r="K59" i="34"/>
  <c r="N58" i="34"/>
  <c r="L58" i="34"/>
  <c r="N57" i="34"/>
  <c r="L57" i="34"/>
  <c r="N55" i="34"/>
  <c r="L55" i="34"/>
  <c r="N54" i="34"/>
  <c r="L54" i="34"/>
  <c r="N53" i="34"/>
  <c r="L53" i="34"/>
  <c r="N52" i="34"/>
  <c r="L52" i="34"/>
  <c r="N51" i="34"/>
  <c r="L51" i="34"/>
  <c r="N50" i="34"/>
  <c r="L50" i="34"/>
  <c r="N49" i="34"/>
  <c r="L49" i="34"/>
  <c r="M34" i="34"/>
  <c r="K34" i="34"/>
  <c r="N33" i="34"/>
  <c r="L33" i="34"/>
  <c r="N32" i="34"/>
  <c r="L32" i="34"/>
  <c r="N31" i="34"/>
  <c r="L31" i="34"/>
  <c r="N30" i="34"/>
  <c r="L30" i="34"/>
  <c r="N29" i="34"/>
  <c r="L29" i="34"/>
  <c r="N28" i="34"/>
  <c r="L28" i="34"/>
  <c r="N27" i="34"/>
  <c r="L27" i="34"/>
  <c r="N26" i="34"/>
  <c r="L26" i="34"/>
  <c r="N25" i="34"/>
  <c r="L25" i="34"/>
  <c r="N24" i="34"/>
  <c r="L24" i="34"/>
  <c r="N23" i="34"/>
  <c r="L23" i="34"/>
  <c r="N22" i="34"/>
  <c r="L22" i="34"/>
  <c r="M18" i="34"/>
  <c r="K18" i="34"/>
  <c r="N17" i="34"/>
  <c r="L17" i="34"/>
  <c r="N16" i="34"/>
  <c r="L16" i="34"/>
  <c r="N15" i="34"/>
  <c r="L15" i="34"/>
  <c r="N14" i="34"/>
  <c r="L14" i="34"/>
  <c r="N13" i="34"/>
  <c r="L13" i="34"/>
  <c r="N12" i="34"/>
  <c r="L12" i="34"/>
  <c r="N11" i="34"/>
  <c r="L11" i="34"/>
  <c r="N10" i="34"/>
  <c r="L10" i="34"/>
  <c r="N9" i="34"/>
  <c r="L9" i="34"/>
  <c r="N8" i="34"/>
  <c r="L8" i="34"/>
  <c r="N7" i="34"/>
  <c r="L7" i="34"/>
  <c r="N6" i="34"/>
  <c r="L6" i="34"/>
  <c r="O9" i="24"/>
  <c r="M9" i="24"/>
  <c r="P8" i="24"/>
  <c r="N8" i="24"/>
  <c r="P7" i="24"/>
  <c r="N7" i="24"/>
  <c r="O9" i="23"/>
  <c r="M9" i="23"/>
  <c r="P8" i="23"/>
  <c r="N8" i="23"/>
  <c r="P7" i="23"/>
  <c r="N7" i="23"/>
  <c r="O17" i="22"/>
  <c r="M17" i="22"/>
  <c r="P16" i="22"/>
  <c r="N16" i="22"/>
  <c r="P15" i="22"/>
  <c r="N15" i="22"/>
  <c r="O10" i="22"/>
  <c r="M10" i="22"/>
  <c r="P9" i="22"/>
  <c r="N9" i="22"/>
  <c r="P8" i="22"/>
  <c r="N8" i="22"/>
  <c r="P7" i="22"/>
  <c r="N7" i="22"/>
  <c r="H28" i="31"/>
  <c r="G28" i="31"/>
  <c r="H46" i="13"/>
  <c r="H22" i="29"/>
  <c r="G22" i="29"/>
  <c r="H44" i="30"/>
  <c r="G44" i="30"/>
  <c r="H47" i="12"/>
  <c r="G47" i="12"/>
  <c r="H38" i="11"/>
  <c r="G38" i="11"/>
  <c r="H44" i="10"/>
  <c r="G44" i="10"/>
  <c r="H44" i="9"/>
  <c r="G44" i="9"/>
  <c r="H27" i="25"/>
  <c r="G27" i="25"/>
  <c r="H48" i="8"/>
  <c r="G48" i="8"/>
  <c r="H68" i="7"/>
  <c r="G68" i="7"/>
  <c r="H53" i="6"/>
  <c r="G53" i="6"/>
  <c r="H30" i="19"/>
  <c r="G30" i="19"/>
  <c r="H66" i="4"/>
  <c r="G66" i="4"/>
  <c r="H75" i="3"/>
  <c r="H63" i="3"/>
  <c r="G75" i="3"/>
  <c r="G63" i="3"/>
  <c r="H57" i="2"/>
  <c r="G57" i="2"/>
  <c r="M27" i="36" l="1"/>
  <c r="N27" i="36" s="1"/>
  <c r="M21" i="36"/>
  <c r="N21" i="36" s="1"/>
  <c r="M29" i="36"/>
  <c r="N29" i="36" s="1"/>
  <c r="O29" i="36"/>
  <c r="P29" i="36" s="1"/>
  <c r="O21" i="36"/>
  <c r="P21" i="36" s="1"/>
  <c r="O27" i="36"/>
  <c r="P27" i="36" s="1"/>
  <c r="P249" i="43"/>
  <c r="P248" i="43"/>
  <c r="P247" i="43"/>
  <c r="P246" i="43"/>
  <c r="P245" i="43"/>
  <c r="P243" i="43"/>
  <c r="P240" i="43"/>
  <c r="P239" i="43"/>
  <c r="P252" i="43"/>
  <c r="N252" i="43"/>
  <c r="N248" i="43"/>
  <c r="N247" i="43"/>
  <c r="N246" i="43"/>
  <c r="N245" i="43"/>
  <c r="N243" i="43"/>
  <c r="N249" i="43"/>
  <c r="N240" i="43"/>
  <c r="N239" i="43"/>
  <c r="P250" i="43"/>
  <c r="N250" i="43"/>
  <c r="Q263" i="43"/>
  <c r="R253" i="43"/>
  <c r="R37" i="43" s="1"/>
  <c r="O20" i="36"/>
  <c r="P20" i="36" s="1"/>
  <c r="O22" i="36"/>
  <c r="P22" i="36" s="1"/>
  <c r="O23" i="36"/>
  <c r="P23" i="36" s="1"/>
  <c r="M19" i="36"/>
  <c r="N19" i="36" s="1"/>
  <c r="M20" i="36"/>
  <c r="N20" i="36" s="1"/>
  <c r="M22" i="36"/>
  <c r="N22" i="36" s="1"/>
  <c r="M23" i="36"/>
  <c r="N23" i="36" s="1"/>
  <c r="O24" i="36"/>
  <c r="P24" i="36" s="1"/>
  <c r="O25" i="36"/>
  <c r="P25" i="36" s="1"/>
  <c r="O26" i="36"/>
  <c r="P26" i="36" s="1"/>
  <c r="M24" i="36"/>
  <c r="N24" i="36" s="1"/>
  <c r="M25" i="36"/>
  <c r="N25" i="36" s="1"/>
  <c r="M26" i="36"/>
  <c r="N26" i="36" s="1"/>
  <c r="O19" i="36"/>
  <c r="P19" i="36" s="1"/>
  <c r="E21" i="36"/>
  <c r="F21" i="36" s="1"/>
  <c r="G29" i="36" l="1"/>
  <c r="H29" i="36" s="1"/>
  <c r="E27" i="36"/>
  <c r="F27" i="36" s="1"/>
  <c r="M30" i="36"/>
  <c r="N30" i="36" s="1"/>
  <c r="E29" i="36"/>
  <c r="F29" i="36" s="1"/>
  <c r="E19" i="36"/>
  <c r="F19" i="36" s="1"/>
  <c r="G20" i="36"/>
  <c r="H20" i="36" s="1"/>
  <c r="E23" i="36"/>
  <c r="F23" i="36" s="1"/>
  <c r="G23" i="36"/>
  <c r="H23" i="36" s="1"/>
  <c r="E20" i="36"/>
  <c r="F20" i="36" s="1"/>
  <c r="G19" i="36"/>
  <c r="H19" i="36" s="1"/>
  <c r="E22" i="36"/>
  <c r="F22" i="36" s="1"/>
  <c r="G22" i="36"/>
  <c r="H22" i="36" s="1"/>
  <c r="G27" i="36"/>
  <c r="H27" i="36" s="1"/>
  <c r="G21" i="36"/>
  <c r="H21" i="36" s="1"/>
  <c r="E26" i="36"/>
  <c r="F26" i="36" s="1"/>
  <c r="E24" i="36"/>
  <c r="F24" i="36" s="1"/>
  <c r="E25" i="36"/>
  <c r="F25" i="36" s="1"/>
  <c r="G26" i="36"/>
  <c r="H26" i="36" s="1"/>
  <c r="G24" i="36"/>
  <c r="H24" i="36" s="1"/>
  <c r="G25" i="36"/>
  <c r="H25" i="36" s="1"/>
  <c r="C26" i="36"/>
  <c r="C24" i="36"/>
  <c r="C20" i="36"/>
  <c r="C29" i="36"/>
  <c r="C27" i="36"/>
  <c r="C25" i="36"/>
  <c r="C21" i="36"/>
  <c r="C19" i="36"/>
  <c r="K23" i="36"/>
  <c r="K22" i="36"/>
  <c r="C23" i="36"/>
  <c r="C22" i="36"/>
  <c r="K29" i="36"/>
  <c r="K27" i="36"/>
  <c r="K25" i="36"/>
  <c r="K21" i="36"/>
  <c r="K19" i="36"/>
  <c r="K26" i="36"/>
  <c r="K24" i="36"/>
  <c r="K20" i="36"/>
  <c r="O30" i="36"/>
  <c r="P30" i="36" s="1"/>
  <c r="I303" i="34"/>
  <c r="O303" i="34" s="1"/>
  <c r="G303" i="34"/>
  <c r="E303" i="34"/>
  <c r="C303" i="34"/>
  <c r="B303" i="34"/>
  <c r="J302" i="34"/>
  <c r="H302" i="34"/>
  <c r="F302" i="34"/>
  <c r="D302" i="34"/>
  <c r="J301" i="34"/>
  <c r="H301" i="34"/>
  <c r="F301" i="34"/>
  <c r="D301" i="34"/>
  <c r="I297" i="34"/>
  <c r="O297" i="34" s="1"/>
  <c r="G297" i="34"/>
  <c r="E297" i="34"/>
  <c r="C297" i="34"/>
  <c r="B297" i="34"/>
  <c r="J296" i="34"/>
  <c r="H296" i="34"/>
  <c r="F296" i="34"/>
  <c r="D296" i="34"/>
  <c r="J295" i="34"/>
  <c r="H295" i="34"/>
  <c r="F295" i="34"/>
  <c r="D295" i="34"/>
  <c r="I291" i="34"/>
  <c r="O291" i="34" s="1"/>
  <c r="G291" i="34"/>
  <c r="E291" i="34"/>
  <c r="C291" i="34"/>
  <c r="B291" i="34"/>
  <c r="J290" i="34"/>
  <c r="H290" i="34"/>
  <c r="F290" i="34"/>
  <c r="D290" i="34"/>
  <c r="J289" i="34"/>
  <c r="H289" i="34"/>
  <c r="F289" i="34"/>
  <c r="D289" i="34"/>
  <c r="I285" i="34"/>
  <c r="O285" i="34" s="1"/>
  <c r="G285" i="34"/>
  <c r="E285" i="34"/>
  <c r="C285" i="34"/>
  <c r="B285" i="34"/>
  <c r="J284" i="34"/>
  <c r="H284" i="34"/>
  <c r="F284" i="34"/>
  <c r="D284" i="34"/>
  <c r="J283" i="34"/>
  <c r="H283" i="34"/>
  <c r="F283" i="34"/>
  <c r="D283" i="34"/>
  <c r="J282" i="34"/>
  <c r="H282" i="34"/>
  <c r="F282" i="34"/>
  <c r="D282" i="34"/>
  <c r="J281" i="34"/>
  <c r="H281" i="34"/>
  <c r="F281" i="34"/>
  <c r="D281" i="34"/>
  <c r="J280" i="34"/>
  <c r="H280" i="34"/>
  <c r="F280" i="34"/>
  <c r="D280" i="34"/>
  <c r="I276" i="34"/>
  <c r="O276" i="34" s="1"/>
  <c r="G276" i="34"/>
  <c r="E276" i="34"/>
  <c r="C276" i="34"/>
  <c r="B276" i="34"/>
  <c r="J275" i="34"/>
  <c r="H275" i="34"/>
  <c r="F275" i="34"/>
  <c r="D275" i="34"/>
  <c r="J274" i="34"/>
  <c r="H274" i="34"/>
  <c r="F274" i="34"/>
  <c r="D274" i="34"/>
  <c r="J273" i="34"/>
  <c r="H273" i="34"/>
  <c r="F273" i="34"/>
  <c r="D273" i="34"/>
  <c r="J272" i="34"/>
  <c r="H272" i="34"/>
  <c r="F272" i="34"/>
  <c r="D272" i="34"/>
  <c r="J271" i="34"/>
  <c r="H271" i="34"/>
  <c r="F271" i="34"/>
  <c r="D271" i="34"/>
  <c r="J270" i="34"/>
  <c r="H270" i="34"/>
  <c r="F270" i="34"/>
  <c r="D270" i="34"/>
  <c r="J269" i="34"/>
  <c r="H269" i="34"/>
  <c r="F269" i="34"/>
  <c r="D269" i="34"/>
  <c r="J268" i="34"/>
  <c r="H268" i="34"/>
  <c r="F268" i="34"/>
  <c r="D268" i="34"/>
  <c r="J267" i="34"/>
  <c r="H267" i="34"/>
  <c r="F267" i="34"/>
  <c r="D267" i="34"/>
  <c r="J266" i="34"/>
  <c r="H266" i="34"/>
  <c r="F266" i="34"/>
  <c r="D266" i="34"/>
  <c r="J265" i="34"/>
  <c r="H265" i="34"/>
  <c r="F265" i="34"/>
  <c r="D265" i="34"/>
  <c r="J264" i="34"/>
  <c r="H264" i="34"/>
  <c r="F264" i="34"/>
  <c r="D264" i="34"/>
  <c r="I260" i="34"/>
  <c r="O260" i="34" s="1"/>
  <c r="G260" i="34"/>
  <c r="E260" i="34"/>
  <c r="C260" i="34"/>
  <c r="B260" i="34"/>
  <c r="J259" i="34"/>
  <c r="H259" i="34"/>
  <c r="F259" i="34"/>
  <c r="D259" i="34"/>
  <c r="J258" i="34"/>
  <c r="H258" i="34"/>
  <c r="F258" i="34"/>
  <c r="D258" i="34"/>
  <c r="J257" i="34"/>
  <c r="H257" i="34"/>
  <c r="F257" i="34"/>
  <c r="D257" i="34"/>
  <c r="J256" i="34"/>
  <c r="H256" i="34"/>
  <c r="F256" i="34"/>
  <c r="D256" i="34"/>
  <c r="J255" i="34"/>
  <c r="H255" i="34"/>
  <c r="F255" i="34"/>
  <c r="D255" i="34"/>
  <c r="J254" i="34"/>
  <c r="H254" i="34"/>
  <c r="F254" i="34"/>
  <c r="D254" i="34"/>
  <c r="J253" i="34"/>
  <c r="H253" i="34"/>
  <c r="F253" i="34"/>
  <c r="D253" i="34"/>
  <c r="J252" i="34"/>
  <c r="H252" i="34"/>
  <c r="F252" i="34"/>
  <c r="D252" i="34"/>
  <c r="J251" i="34"/>
  <c r="H251" i="34"/>
  <c r="F251" i="34"/>
  <c r="D251" i="34"/>
  <c r="J250" i="34"/>
  <c r="H250" i="34"/>
  <c r="F250" i="34"/>
  <c r="D250" i="34"/>
  <c r="I246" i="34"/>
  <c r="O246" i="34" s="1"/>
  <c r="G246" i="34"/>
  <c r="E246" i="34"/>
  <c r="C246" i="34"/>
  <c r="B246" i="34"/>
  <c r="J245" i="34"/>
  <c r="H245" i="34"/>
  <c r="F245" i="34"/>
  <c r="D245" i="34"/>
  <c r="J244" i="34"/>
  <c r="H244" i="34"/>
  <c r="F244" i="34"/>
  <c r="D244" i="34"/>
  <c r="J243" i="34"/>
  <c r="H243" i="34"/>
  <c r="F243" i="34"/>
  <c r="D243" i="34"/>
  <c r="J242" i="34"/>
  <c r="H242" i="34"/>
  <c r="F242" i="34"/>
  <c r="D242" i="34"/>
  <c r="J241" i="34"/>
  <c r="H241" i="34"/>
  <c r="F241" i="34"/>
  <c r="D241" i="34"/>
  <c r="J240" i="34"/>
  <c r="H240" i="34"/>
  <c r="F240" i="34"/>
  <c r="D240" i="34"/>
  <c r="J239" i="34"/>
  <c r="H239" i="34"/>
  <c r="F239" i="34"/>
  <c r="D239" i="34"/>
  <c r="I235" i="34"/>
  <c r="O235" i="34" s="1"/>
  <c r="G235" i="34"/>
  <c r="E235" i="34"/>
  <c r="C235" i="34"/>
  <c r="B235" i="34"/>
  <c r="J234" i="34"/>
  <c r="H234" i="34"/>
  <c r="F234" i="34"/>
  <c r="D234" i="34"/>
  <c r="J233" i="34"/>
  <c r="H233" i="34"/>
  <c r="F233" i="34"/>
  <c r="D233" i="34"/>
  <c r="J232" i="34"/>
  <c r="H232" i="34"/>
  <c r="F232" i="34"/>
  <c r="D232" i="34"/>
  <c r="J231" i="34"/>
  <c r="H231" i="34"/>
  <c r="F231" i="34"/>
  <c r="D231" i="34"/>
  <c r="J230" i="34"/>
  <c r="H230" i="34"/>
  <c r="F230" i="34"/>
  <c r="D230" i="34"/>
  <c r="J229" i="34"/>
  <c r="H229" i="34"/>
  <c r="F229" i="34"/>
  <c r="D229" i="34"/>
  <c r="J228" i="34"/>
  <c r="H228" i="34"/>
  <c r="F228" i="34"/>
  <c r="D228" i="34"/>
  <c r="J227" i="34"/>
  <c r="H227" i="34"/>
  <c r="F227" i="34"/>
  <c r="D227" i="34"/>
  <c r="I223" i="34"/>
  <c r="O223" i="34" s="1"/>
  <c r="G223" i="34"/>
  <c r="E223" i="34"/>
  <c r="C223" i="34"/>
  <c r="B223" i="34"/>
  <c r="J222" i="34"/>
  <c r="H222" i="34"/>
  <c r="F222" i="34"/>
  <c r="D222" i="34"/>
  <c r="J221" i="34"/>
  <c r="H221" i="34"/>
  <c r="F221" i="34"/>
  <c r="D221" i="34"/>
  <c r="J220" i="34"/>
  <c r="H220" i="34"/>
  <c r="F220" i="34"/>
  <c r="D220" i="34"/>
  <c r="J219" i="34"/>
  <c r="H219" i="34"/>
  <c r="F219" i="34"/>
  <c r="D219" i="34"/>
  <c r="J218" i="34"/>
  <c r="H218" i="34"/>
  <c r="F218" i="34"/>
  <c r="D218" i="34"/>
  <c r="J217" i="34"/>
  <c r="H217" i="34"/>
  <c r="F217" i="34"/>
  <c r="D217" i="34"/>
  <c r="J216" i="34"/>
  <c r="H216" i="34"/>
  <c r="F216" i="34"/>
  <c r="D216" i="34"/>
  <c r="I212" i="34"/>
  <c r="O212" i="34" s="1"/>
  <c r="G212" i="34"/>
  <c r="E212" i="34"/>
  <c r="C212" i="34"/>
  <c r="B212" i="34"/>
  <c r="J211" i="34"/>
  <c r="H211" i="34"/>
  <c r="F211" i="34"/>
  <c r="D211" i="34"/>
  <c r="J210" i="34"/>
  <c r="H210" i="34"/>
  <c r="F210" i="34"/>
  <c r="D210" i="34"/>
  <c r="J209" i="34"/>
  <c r="H209" i="34"/>
  <c r="F209" i="34"/>
  <c r="D209" i="34"/>
  <c r="J208" i="34"/>
  <c r="H208" i="34"/>
  <c r="F208" i="34"/>
  <c r="D208" i="34"/>
  <c r="J207" i="34"/>
  <c r="H207" i="34"/>
  <c r="F207" i="34"/>
  <c r="D207" i="34"/>
  <c r="I203" i="34"/>
  <c r="O203" i="34" s="1"/>
  <c r="G203" i="34"/>
  <c r="E203" i="34"/>
  <c r="C203" i="34"/>
  <c r="B203" i="34"/>
  <c r="J202" i="34"/>
  <c r="H202" i="34"/>
  <c r="F202" i="34"/>
  <c r="D202" i="34"/>
  <c r="J201" i="34"/>
  <c r="H201" i="34"/>
  <c r="F201" i="34"/>
  <c r="D201" i="34"/>
  <c r="J200" i="34"/>
  <c r="H200" i="34"/>
  <c r="F200" i="34"/>
  <c r="D200" i="34"/>
  <c r="J199" i="34"/>
  <c r="H199" i="34"/>
  <c r="F199" i="34"/>
  <c r="D199" i="34"/>
  <c r="J198" i="34"/>
  <c r="H198" i="34"/>
  <c r="F198" i="34"/>
  <c r="D198" i="34"/>
  <c r="J197" i="34"/>
  <c r="H197" i="34"/>
  <c r="F197" i="34"/>
  <c r="D197" i="34"/>
  <c r="J196" i="34"/>
  <c r="H196" i="34"/>
  <c r="F196" i="34"/>
  <c r="D196" i="34"/>
  <c r="J195" i="34"/>
  <c r="H195" i="34"/>
  <c r="F195" i="34"/>
  <c r="D195" i="34"/>
  <c r="J194" i="34"/>
  <c r="H194" i="34"/>
  <c r="F194" i="34"/>
  <c r="D194" i="34"/>
  <c r="J193" i="34"/>
  <c r="H193" i="34"/>
  <c r="F193" i="34"/>
  <c r="D193" i="34"/>
  <c r="I189" i="34"/>
  <c r="O189" i="34" s="1"/>
  <c r="G189" i="34"/>
  <c r="E189" i="34"/>
  <c r="C189" i="34"/>
  <c r="B189" i="34"/>
  <c r="J188" i="34"/>
  <c r="H188" i="34"/>
  <c r="F188" i="34"/>
  <c r="D188" i="34"/>
  <c r="J187" i="34"/>
  <c r="H187" i="34"/>
  <c r="F187" i="34"/>
  <c r="D187" i="34"/>
  <c r="J186" i="34"/>
  <c r="H186" i="34"/>
  <c r="F186" i="34"/>
  <c r="D186" i="34"/>
  <c r="J185" i="34"/>
  <c r="H185" i="34"/>
  <c r="F185" i="34"/>
  <c r="D185" i="34"/>
  <c r="J184" i="34"/>
  <c r="H184" i="34"/>
  <c r="F184" i="34"/>
  <c r="D184" i="34"/>
  <c r="J183" i="34"/>
  <c r="H183" i="34"/>
  <c r="F183" i="34"/>
  <c r="D183" i="34"/>
  <c r="J182" i="34"/>
  <c r="H182" i="34"/>
  <c r="F182" i="34"/>
  <c r="D182" i="34"/>
  <c r="J181" i="34"/>
  <c r="H181" i="34"/>
  <c r="F181" i="34"/>
  <c r="D181" i="34"/>
  <c r="J180" i="34"/>
  <c r="H180" i="34"/>
  <c r="F180" i="34"/>
  <c r="D180" i="34"/>
  <c r="J179" i="34"/>
  <c r="H179" i="34"/>
  <c r="F179" i="34"/>
  <c r="D179" i="34"/>
  <c r="J178" i="34"/>
  <c r="H178" i="34"/>
  <c r="F178" i="34"/>
  <c r="D178" i="34"/>
  <c r="J177" i="34"/>
  <c r="H177" i="34"/>
  <c r="F177" i="34"/>
  <c r="D177" i="34"/>
  <c r="J176" i="34"/>
  <c r="H176" i="34"/>
  <c r="F176" i="34"/>
  <c r="D176" i="34"/>
  <c r="I172" i="34"/>
  <c r="O172" i="34" s="1"/>
  <c r="G172" i="34"/>
  <c r="E172" i="34"/>
  <c r="C172" i="34"/>
  <c r="B172" i="34"/>
  <c r="J171" i="34"/>
  <c r="H171" i="34"/>
  <c r="F171" i="34"/>
  <c r="D171" i="34"/>
  <c r="J170" i="34"/>
  <c r="H170" i="34"/>
  <c r="F170" i="34"/>
  <c r="D170" i="34"/>
  <c r="J169" i="34"/>
  <c r="H169" i="34"/>
  <c r="F169" i="34"/>
  <c r="D169" i="34"/>
  <c r="J168" i="34"/>
  <c r="H168" i="34"/>
  <c r="F168" i="34"/>
  <c r="D168" i="34"/>
  <c r="J167" i="34"/>
  <c r="H167" i="34"/>
  <c r="F167" i="34"/>
  <c r="D167" i="34"/>
  <c r="J166" i="34"/>
  <c r="H166" i="34"/>
  <c r="F166" i="34"/>
  <c r="D166" i="34"/>
  <c r="J165" i="34"/>
  <c r="H165" i="34"/>
  <c r="F165" i="34"/>
  <c r="D165" i="34"/>
  <c r="I161" i="34"/>
  <c r="O161" i="34" s="1"/>
  <c r="G161" i="34"/>
  <c r="E161" i="34"/>
  <c r="C161" i="34"/>
  <c r="B161" i="34"/>
  <c r="J160" i="34"/>
  <c r="H160" i="34"/>
  <c r="F160" i="34"/>
  <c r="D160" i="34"/>
  <c r="J159" i="34"/>
  <c r="H159" i="34"/>
  <c r="F159" i="34"/>
  <c r="D159" i="34"/>
  <c r="J158" i="34"/>
  <c r="H158" i="34"/>
  <c r="F158" i="34"/>
  <c r="D158" i="34"/>
  <c r="J157" i="34"/>
  <c r="H157" i="34"/>
  <c r="F157" i="34"/>
  <c r="D157" i="34"/>
  <c r="J156" i="34"/>
  <c r="H156" i="34"/>
  <c r="F156" i="34"/>
  <c r="D156" i="34"/>
  <c r="J155" i="34"/>
  <c r="H155" i="34"/>
  <c r="F155" i="34"/>
  <c r="D155" i="34"/>
  <c r="J154" i="34"/>
  <c r="H154" i="34"/>
  <c r="F154" i="34"/>
  <c r="D154" i="34"/>
  <c r="J153" i="34"/>
  <c r="H153" i="34"/>
  <c r="F153" i="34"/>
  <c r="D153" i="34"/>
  <c r="I149" i="34"/>
  <c r="O149" i="34" s="1"/>
  <c r="G149" i="34"/>
  <c r="E149" i="34"/>
  <c r="C149" i="34"/>
  <c r="B149" i="34"/>
  <c r="J148" i="34"/>
  <c r="H148" i="34"/>
  <c r="F148" i="34"/>
  <c r="D148" i="34"/>
  <c r="J147" i="34"/>
  <c r="H147" i="34"/>
  <c r="F147" i="34"/>
  <c r="D147" i="34"/>
  <c r="J146" i="34"/>
  <c r="H146" i="34"/>
  <c r="F146" i="34"/>
  <c r="D146" i="34"/>
  <c r="J145" i="34"/>
  <c r="H145" i="34"/>
  <c r="F145" i="34"/>
  <c r="D145" i="34"/>
  <c r="J144" i="34"/>
  <c r="H144" i="34"/>
  <c r="F144" i="34"/>
  <c r="D144" i="34"/>
  <c r="J143" i="34"/>
  <c r="H143" i="34"/>
  <c r="F143" i="34"/>
  <c r="D143" i="34"/>
  <c r="J142" i="34"/>
  <c r="H142" i="34"/>
  <c r="F142" i="34"/>
  <c r="D142" i="34"/>
  <c r="J141" i="34"/>
  <c r="H141" i="34"/>
  <c r="F141" i="34"/>
  <c r="D141" i="34"/>
  <c r="I137" i="34"/>
  <c r="O137" i="34" s="1"/>
  <c r="G137" i="34"/>
  <c r="E137" i="34"/>
  <c r="C137" i="34"/>
  <c r="B137" i="34"/>
  <c r="J136" i="34"/>
  <c r="H136" i="34"/>
  <c r="F136" i="34"/>
  <c r="D136" i="34"/>
  <c r="J135" i="34"/>
  <c r="H135" i="34"/>
  <c r="F135" i="34"/>
  <c r="D135" i="34"/>
  <c r="J134" i="34"/>
  <c r="H134" i="34"/>
  <c r="F134" i="34"/>
  <c r="D134" i="34"/>
  <c r="J133" i="34"/>
  <c r="H133" i="34"/>
  <c r="F133" i="34"/>
  <c r="D133" i="34"/>
  <c r="J132" i="34"/>
  <c r="H132" i="34"/>
  <c r="F132" i="34"/>
  <c r="D132" i="34"/>
  <c r="I128" i="34"/>
  <c r="O128" i="34" s="1"/>
  <c r="G128" i="34"/>
  <c r="E128" i="34"/>
  <c r="C128" i="34"/>
  <c r="B128" i="34"/>
  <c r="J127" i="34"/>
  <c r="H127" i="34"/>
  <c r="F127" i="34"/>
  <c r="D127" i="34"/>
  <c r="J126" i="34"/>
  <c r="H126" i="34"/>
  <c r="F126" i="34"/>
  <c r="D126" i="34"/>
  <c r="J125" i="34"/>
  <c r="H125" i="34"/>
  <c r="F125" i="34"/>
  <c r="D125" i="34"/>
  <c r="J124" i="34"/>
  <c r="H124" i="34"/>
  <c r="F124" i="34"/>
  <c r="D124" i="34"/>
  <c r="J123" i="34"/>
  <c r="H123" i="34"/>
  <c r="F123" i="34"/>
  <c r="D123" i="34"/>
  <c r="J122" i="34"/>
  <c r="H122" i="34"/>
  <c r="F122" i="34"/>
  <c r="D122" i="34"/>
  <c r="J121" i="34"/>
  <c r="H121" i="34"/>
  <c r="F121" i="34"/>
  <c r="D121" i="34"/>
  <c r="J120" i="34"/>
  <c r="H120" i="34"/>
  <c r="F120" i="34"/>
  <c r="D120" i="34"/>
  <c r="J119" i="34"/>
  <c r="H119" i="34"/>
  <c r="F119" i="34"/>
  <c r="D119" i="34"/>
  <c r="J118" i="34"/>
  <c r="H118" i="34"/>
  <c r="F118" i="34"/>
  <c r="D118" i="34"/>
  <c r="I114" i="34"/>
  <c r="O114" i="34" s="1"/>
  <c r="G114" i="34"/>
  <c r="E114" i="34"/>
  <c r="C114" i="34"/>
  <c r="B114" i="34"/>
  <c r="J113" i="34"/>
  <c r="H113" i="34"/>
  <c r="F113" i="34"/>
  <c r="D113" i="34"/>
  <c r="J112" i="34"/>
  <c r="H112" i="34"/>
  <c r="F112" i="34"/>
  <c r="D112" i="34"/>
  <c r="J111" i="34"/>
  <c r="H111" i="34"/>
  <c r="F111" i="34"/>
  <c r="D111" i="34"/>
  <c r="J110" i="34"/>
  <c r="H110" i="34"/>
  <c r="F110" i="34"/>
  <c r="D110" i="34"/>
  <c r="J109" i="34"/>
  <c r="H109" i="34"/>
  <c r="F109" i="34"/>
  <c r="D109" i="34"/>
  <c r="J108" i="34"/>
  <c r="H108" i="34"/>
  <c r="F108" i="34"/>
  <c r="D108" i="34"/>
  <c r="J107" i="34"/>
  <c r="H107" i="34"/>
  <c r="F107" i="34"/>
  <c r="D107" i="34"/>
  <c r="J106" i="34"/>
  <c r="H106" i="34"/>
  <c r="F106" i="34"/>
  <c r="D106" i="34"/>
  <c r="J105" i="34"/>
  <c r="H105" i="34"/>
  <c r="F105" i="34"/>
  <c r="D105" i="34"/>
  <c r="J104" i="34"/>
  <c r="H104" i="34"/>
  <c r="F104" i="34"/>
  <c r="D104" i="34"/>
  <c r="J103" i="34"/>
  <c r="H103" i="34"/>
  <c r="F103" i="34"/>
  <c r="D103" i="34"/>
  <c r="I99" i="34"/>
  <c r="O99" i="34" s="1"/>
  <c r="G99" i="34"/>
  <c r="E99" i="34"/>
  <c r="C99" i="34"/>
  <c r="B99" i="34"/>
  <c r="J98" i="34"/>
  <c r="H98" i="34"/>
  <c r="F98" i="34"/>
  <c r="D98" i="34"/>
  <c r="J97" i="34"/>
  <c r="H97" i="34"/>
  <c r="F97" i="34"/>
  <c r="D97" i="34"/>
  <c r="J96" i="34"/>
  <c r="H96" i="34"/>
  <c r="F96" i="34"/>
  <c r="D96" i="34"/>
  <c r="J95" i="34"/>
  <c r="H95" i="34"/>
  <c r="F95" i="34"/>
  <c r="D95" i="34"/>
  <c r="J94" i="34"/>
  <c r="H94" i="34"/>
  <c r="F94" i="34"/>
  <c r="D94" i="34"/>
  <c r="J93" i="34"/>
  <c r="H93" i="34"/>
  <c r="F93" i="34"/>
  <c r="D93" i="34"/>
  <c r="J92" i="34"/>
  <c r="H92" i="34"/>
  <c r="F92" i="34"/>
  <c r="D92" i="34"/>
  <c r="J91" i="34"/>
  <c r="H91" i="34"/>
  <c r="F91" i="34"/>
  <c r="D91" i="34"/>
  <c r="J90" i="34"/>
  <c r="H90" i="34"/>
  <c r="F90" i="34"/>
  <c r="D90" i="34"/>
  <c r="J89" i="34"/>
  <c r="H89" i="34"/>
  <c r="F89" i="34"/>
  <c r="D89" i="34"/>
  <c r="J88" i="34"/>
  <c r="H88" i="34"/>
  <c r="F88" i="34"/>
  <c r="D88" i="34"/>
  <c r="I84" i="34"/>
  <c r="O84" i="34" s="1"/>
  <c r="G84" i="34"/>
  <c r="E84" i="34"/>
  <c r="C84" i="34"/>
  <c r="B84" i="34"/>
  <c r="J83" i="34"/>
  <c r="H83" i="34"/>
  <c r="F83" i="34"/>
  <c r="D83" i="34"/>
  <c r="J82" i="34"/>
  <c r="H82" i="34"/>
  <c r="F82" i="34"/>
  <c r="D82" i="34"/>
  <c r="J81" i="34"/>
  <c r="H81" i="34"/>
  <c r="F81" i="34"/>
  <c r="D81" i="34"/>
  <c r="J80" i="34"/>
  <c r="H80" i="34"/>
  <c r="F80" i="34"/>
  <c r="D80" i="34"/>
  <c r="J79" i="34"/>
  <c r="H79" i="34"/>
  <c r="F79" i="34"/>
  <c r="D79" i="34"/>
  <c r="J78" i="34"/>
  <c r="H78" i="34"/>
  <c r="F78" i="34"/>
  <c r="D78" i="34"/>
  <c r="J77" i="34"/>
  <c r="H77" i="34"/>
  <c r="F77" i="34"/>
  <c r="D77" i="34"/>
  <c r="J76" i="34"/>
  <c r="H76" i="34"/>
  <c r="F76" i="34"/>
  <c r="D76" i="34"/>
  <c r="I72" i="34"/>
  <c r="O72" i="34" s="1"/>
  <c r="G72" i="34"/>
  <c r="E72" i="34"/>
  <c r="C72" i="34"/>
  <c r="B72" i="34"/>
  <c r="J71" i="34"/>
  <c r="H71" i="34"/>
  <c r="F71" i="34"/>
  <c r="D71" i="34"/>
  <c r="J68" i="34"/>
  <c r="H68" i="34"/>
  <c r="F68" i="34"/>
  <c r="D68" i="34"/>
  <c r="J67" i="34"/>
  <c r="H67" i="34"/>
  <c r="F67" i="34"/>
  <c r="D67" i="34"/>
  <c r="J66" i="34"/>
  <c r="H66" i="34"/>
  <c r="F66" i="34"/>
  <c r="D66" i="34"/>
  <c r="J65" i="34"/>
  <c r="H65" i="34"/>
  <c r="F65" i="34"/>
  <c r="D65" i="34"/>
  <c r="J64" i="34"/>
  <c r="H64" i="34"/>
  <c r="F64" i="34"/>
  <c r="D64" i="34"/>
  <c r="J63" i="34"/>
  <c r="H63" i="34"/>
  <c r="F63" i="34"/>
  <c r="D63" i="34"/>
  <c r="I59" i="34"/>
  <c r="O59" i="34" s="1"/>
  <c r="G59" i="34"/>
  <c r="E59" i="34"/>
  <c r="C59" i="34"/>
  <c r="B59" i="34"/>
  <c r="J58" i="34"/>
  <c r="H58" i="34"/>
  <c r="F58" i="34"/>
  <c r="D58" i="34"/>
  <c r="J57" i="34"/>
  <c r="H57" i="34"/>
  <c r="F57" i="34"/>
  <c r="D57" i="34"/>
  <c r="J55" i="34"/>
  <c r="H55" i="34"/>
  <c r="F55" i="34"/>
  <c r="D55" i="34"/>
  <c r="J54" i="34"/>
  <c r="H54" i="34"/>
  <c r="F54" i="34"/>
  <c r="D54" i="34"/>
  <c r="J53" i="34"/>
  <c r="H53" i="34"/>
  <c r="F53" i="34"/>
  <c r="D53" i="34"/>
  <c r="J52" i="34"/>
  <c r="H52" i="34"/>
  <c r="F52" i="34"/>
  <c r="D52" i="34"/>
  <c r="J51" i="34"/>
  <c r="H51" i="34"/>
  <c r="F51" i="34"/>
  <c r="D51" i="34"/>
  <c r="J50" i="34"/>
  <c r="H50" i="34"/>
  <c r="F50" i="34"/>
  <c r="D50" i="34"/>
  <c r="J49" i="34"/>
  <c r="H49" i="34"/>
  <c r="F49" i="34"/>
  <c r="D49" i="34"/>
  <c r="I34" i="34"/>
  <c r="O34" i="34" s="1"/>
  <c r="G34" i="34"/>
  <c r="E34" i="34"/>
  <c r="C34" i="34"/>
  <c r="B34" i="34"/>
  <c r="J33" i="34"/>
  <c r="H33" i="34"/>
  <c r="F33" i="34"/>
  <c r="D33" i="34"/>
  <c r="J32" i="34"/>
  <c r="H32" i="34"/>
  <c r="F32" i="34"/>
  <c r="D32" i="34"/>
  <c r="J31" i="34"/>
  <c r="H31" i="34"/>
  <c r="F31" i="34"/>
  <c r="D31" i="34"/>
  <c r="J30" i="34"/>
  <c r="H30" i="34"/>
  <c r="F30" i="34"/>
  <c r="D30" i="34"/>
  <c r="J29" i="34"/>
  <c r="H29" i="34"/>
  <c r="F29" i="34"/>
  <c r="D29" i="34"/>
  <c r="J28" i="34"/>
  <c r="H28" i="34"/>
  <c r="F28" i="34"/>
  <c r="D28" i="34"/>
  <c r="J27" i="34"/>
  <c r="H27" i="34"/>
  <c r="F27" i="34"/>
  <c r="D27" i="34"/>
  <c r="J26" i="34"/>
  <c r="H26" i="34"/>
  <c r="F26" i="34"/>
  <c r="D26" i="34"/>
  <c r="J25" i="34"/>
  <c r="H25" i="34"/>
  <c r="F25" i="34"/>
  <c r="D25" i="34"/>
  <c r="J24" i="34"/>
  <c r="H24" i="34"/>
  <c r="F24" i="34"/>
  <c r="D24" i="34"/>
  <c r="J23" i="34"/>
  <c r="H23" i="34"/>
  <c r="F23" i="34"/>
  <c r="D23" i="34"/>
  <c r="J22" i="34"/>
  <c r="H22" i="34"/>
  <c r="F22" i="34"/>
  <c r="D22" i="34"/>
  <c r="I18" i="34"/>
  <c r="O18" i="34" s="1"/>
  <c r="G18" i="34"/>
  <c r="E18" i="34"/>
  <c r="C18" i="34"/>
  <c r="B18" i="34"/>
  <c r="J17" i="34"/>
  <c r="H17" i="34"/>
  <c r="F17" i="34"/>
  <c r="D17" i="34"/>
  <c r="J16" i="34"/>
  <c r="H16" i="34"/>
  <c r="F16" i="34"/>
  <c r="D16" i="34"/>
  <c r="J15" i="34"/>
  <c r="H15" i="34"/>
  <c r="F15" i="34"/>
  <c r="D15" i="34"/>
  <c r="J14" i="34"/>
  <c r="H14" i="34"/>
  <c r="F14" i="34"/>
  <c r="D14" i="34"/>
  <c r="J13" i="34"/>
  <c r="H13" i="34"/>
  <c r="F13" i="34"/>
  <c r="D13" i="34"/>
  <c r="J12" i="34"/>
  <c r="H12" i="34"/>
  <c r="F12" i="34"/>
  <c r="D12" i="34"/>
  <c r="J11" i="34"/>
  <c r="H11" i="34"/>
  <c r="F11" i="34"/>
  <c r="D11" i="34"/>
  <c r="J10" i="34"/>
  <c r="H10" i="34"/>
  <c r="F10" i="34"/>
  <c r="D10" i="34"/>
  <c r="J9" i="34"/>
  <c r="H9" i="34"/>
  <c r="F9" i="34"/>
  <c r="D9" i="34"/>
  <c r="J8" i="34"/>
  <c r="H8" i="34"/>
  <c r="F8" i="34"/>
  <c r="D8" i="34"/>
  <c r="J7" i="34"/>
  <c r="H7" i="34"/>
  <c r="F7" i="34"/>
  <c r="D7" i="34"/>
  <c r="J6" i="34"/>
  <c r="H6" i="34"/>
  <c r="F6" i="34"/>
  <c r="D6" i="34"/>
  <c r="I22" i="36" l="1"/>
  <c r="J22" i="36" s="1"/>
  <c r="I23" i="36"/>
  <c r="J23" i="36" s="1"/>
  <c r="S27" i="36"/>
  <c r="G30" i="36"/>
  <c r="H30" i="36" s="1"/>
  <c r="I19" i="36"/>
  <c r="J19" i="36" s="1"/>
  <c r="E30" i="36"/>
  <c r="F30" i="36" s="1"/>
  <c r="S29" i="36"/>
  <c r="S26" i="36"/>
  <c r="S20" i="36"/>
  <c r="S24" i="36"/>
  <c r="D19" i="36"/>
  <c r="S25" i="36"/>
  <c r="S21" i="36"/>
  <c r="C30" i="36"/>
  <c r="D30" i="36" s="1"/>
  <c r="S19" i="36"/>
  <c r="D21" i="36"/>
  <c r="I21" i="36"/>
  <c r="J21" i="36" s="1"/>
  <c r="D25" i="36"/>
  <c r="I25" i="36"/>
  <c r="J25" i="36" s="1"/>
  <c r="D27" i="36"/>
  <c r="I27" i="36"/>
  <c r="J27" i="36" s="1"/>
  <c r="D29" i="36"/>
  <c r="I29" i="36"/>
  <c r="J29" i="36" s="1"/>
  <c r="D20" i="36"/>
  <c r="I20" i="36"/>
  <c r="J20" i="36" s="1"/>
  <c r="D24" i="36"/>
  <c r="I24" i="36"/>
  <c r="J24" i="36" s="1"/>
  <c r="D26" i="36"/>
  <c r="I26" i="36"/>
  <c r="J26" i="36" s="1"/>
  <c r="L22" i="36"/>
  <c r="Q22" i="36"/>
  <c r="R22" i="36" s="1"/>
  <c r="L23" i="36"/>
  <c r="Q23" i="36"/>
  <c r="R23" i="36" s="1"/>
  <c r="D22" i="36"/>
  <c r="S22" i="36"/>
  <c r="D23" i="36"/>
  <c r="S23" i="36"/>
  <c r="L20" i="36"/>
  <c r="Q20" i="36"/>
  <c r="R20" i="36" s="1"/>
  <c r="L24" i="36"/>
  <c r="Q24" i="36"/>
  <c r="R24" i="36" s="1"/>
  <c r="L26" i="36"/>
  <c r="Q26" i="36"/>
  <c r="R26" i="36" s="1"/>
  <c r="K30" i="36"/>
  <c r="L19" i="36"/>
  <c r="Q19" i="36"/>
  <c r="R19" i="36" s="1"/>
  <c r="L21" i="36"/>
  <c r="Q21" i="36"/>
  <c r="R21" i="36" s="1"/>
  <c r="L25" i="36"/>
  <c r="Q25" i="36"/>
  <c r="R25" i="36" s="1"/>
  <c r="L27" i="36"/>
  <c r="Q27" i="36"/>
  <c r="R27" i="36" s="1"/>
  <c r="L29" i="36"/>
  <c r="Q29" i="36"/>
  <c r="R29" i="36" s="1"/>
  <c r="Q34" i="34"/>
  <c r="Q161" i="34"/>
  <c r="Q137" i="34"/>
  <c r="Q189" i="34"/>
  <c r="Q72" i="34"/>
  <c r="Q99" i="34"/>
  <c r="Q18" i="34"/>
  <c r="P34" i="34"/>
  <c r="Q59" i="34"/>
  <c r="P72" i="34"/>
  <c r="Q84" i="34"/>
  <c r="P99" i="34"/>
  <c r="Q114" i="34"/>
  <c r="P128" i="34"/>
  <c r="P149" i="34"/>
  <c r="P172" i="34"/>
  <c r="P203" i="34"/>
  <c r="Q212" i="34"/>
  <c r="P223" i="34"/>
  <c r="Q235" i="34"/>
  <c r="P246" i="34"/>
  <c r="Q260" i="34"/>
  <c r="P276" i="34"/>
  <c r="Q285" i="34"/>
  <c r="P291" i="34"/>
  <c r="Q297" i="34"/>
  <c r="P303" i="34"/>
  <c r="P18" i="34"/>
  <c r="P59" i="34"/>
  <c r="P84" i="34"/>
  <c r="P114" i="34"/>
  <c r="Q128" i="34"/>
  <c r="P137" i="34"/>
  <c r="Q149" i="34"/>
  <c r="P161" i="34"/>
  <c r="Q172" i="34"/>
  <c r="P189" i="34"/>
  <c r="Q203" i="34"/>
  <c r="P212" i="34"/>
  <c r="Q223" i="34"/>
  <c r="P235" i="34"/>
  <c r="Q246" i="34"/>
  <c r="P260" i="34"/>
  <c r="Q276" i="34"/>
  <c r="P285" i="34"/>
  <c r="Q291" i="34"/>
  <c r="P297" i="34"/>
  <c r="Q303" i="34"/>
  <c r="D235" i="34"/>
  <c r="D203" i="34"/>
  <c r="D303" i="34"/>
  <c r="J34" i="34"/>
  <c r="L34" i="34"/>
  <c r="N34" i="34"/>
  <c r="J72" i="34"/>
  <c r="L72" i="34"/>
  <c r="N72" i="34"/>
  <c r="J99" i="34"/>
  <c r="L99" i="34"/>
  <c r="N99" i="34"/>
  <c r="J128" i="34"/>
  <c r="L128" i="34"/>
  <c r="N128" i="34"/>
  <c r="N149" i="34"/>
  <c r="L149" i="34"/>
  <c r="J172" i="34"/>
  <c r="L172" i="34"/>
  <c r="N172" i="34"/>
  <c r="N203" i="34"/>
  <c r="L203" i="34"/>
  <c r="N223" i="34"/>
  <c r="L223" i="34"/>
  <c r="J246" i="34"/>
  <c r="L246" i="34"/>
  <c r="N246" i="34"/>
  <c r="J276" i="34"/>
  <c r="L276" i="34"/>
  <c r="N276" i="34"/>
  <c r="N291" i="34"/>
  <c r="L291" i="34"/>
  <c r="L303" i="34"/>
  <c r="N303" i="34"/>
  <c r="D137" i="34"/>
  <c r="H137" i="34"/>
  <c r="F149" i="34"/>
  <c r="J149" i="34"/>
  <c r="D161" i="34"/>
  <c r="H161" i="34"/>
  <c r="D189" i="34"/>
  <c r="H189" i="34"/>
  <c r="F203" i="34"/>
  <c r="J203" i="34"/>
  <c r="F223" i="34"/>
  <c r="J223" i="34"/>
  <c r="H235" i="34"/>
  <c r="D285" i="34"/>
  <c r="H285" i="34"/>
  <c r="F291" i="34"/>
  <c r="J291" i="34"/>
  <c r="D297" i="34"/>
  <c r="H297" i="34"/>
  <c r="F303" i="34"/>
  <c r="J303" i="34"/>
  <c r="J18" i="34"/>
  <c r="N18" i="34"/>
  <c r="L18" i="34"/>
  <c r="J59" i="34"/>
  <c r="N59" i="34"/>
  <c r="L59" i="34"/>
  <c r="J84" i="34"/>
  <c r="N84" i="34"/>
  <c r="L84" i="34"/>
  <c r="J114" i="34"/>
  <c r="N114" i="34"/>
  <c r="L114" i="34"/>
  <c r="L137" i="34"/>
  <c r="N137" i="34"/>
  <c r="L161" i="34"/>
  <c r="N161" i="34"/>
  <c r="N189" i="34"/>
  <c r="L189" i="34"/>
  <c r="J212" i="34"/>
  <c r="L212" i="34"/>
  <c r="N212" i="34"/>
  <c r="L235" i="34"/>
  <c r="N235" i="34"/>
  <c r="J260" i="34"/>
  <c r="L260" i="34"/>
  <c r="N260" i="34"/>
  <c r="L285" i="34"/>
  <c r="N285" i="34"/>
  <c r="N297" i="34"/>
  <c r="L297" i="34"/>
  <c r="F137" i="34"/>
  <c r="J137" i="34"/>
  <c r="D149" i="34"/>
  <c r="H149" i="34"/>
  <c r="F161" i="34"/>
  <c r="J161" i="34"/>
  <c r="F189" i="34"/>
  <c r="J189" i="34"/>
  <c r="H203" i="34"/>
  <c r="D223" i="34"/>
  <c r="H223" i="34"/>
  <c r="F235" i="34"/>
  <c r="J235" i="34"/>
  <c r="F285" i="34"/>
  <c r="J285" i="34"/>
  <c r="D291" i="34"/>
  <c r="H291" i="34"/>
  <c r="F297" i="34"/>
  <c r="J297" i="34"/>
  <c r="H303" i="34"/>
  <c r="D18" i="34"/>
  <c r="F18" i="34"/>
  <c r="H18" i="34"/>
  <c r="D34" i="34"/>
  <c r="F34" i="34"/>
  <c r="H34" i="34"/>
  <c r="D59" i="34"/>
  <c r="F59" i="34"/>
  <c r="H59" i="34"/>
  <c r="D72" i="34"/>
  <c r="F72" i="34"/>
  <c r="H72" i="34"/>
  <c r="D84" i="34"/>
  <c r="F84" i="34"/>
  <c r="H84" i="34"/>
  <c r="D99" i="34"/>
  <c r="F99" i="34"/>
  <c r="H99" i="34"/>
  <c r="D114" i="34"/>
  <c r="F114" i="34"/>
  <c r="H114" i="34"/>
  <c r="D128" i="34"/>
  <c r="F128" i="34"/>
  <c r="H128" i="34"/>
  <c r="D172" i="34"/>
  <c r="F172" i="34"/>
  <c r="H172" i="34"/>
  <c r="D212" i="34"/>
  <c r="F212" i="34"/>
  <c r="H212" i="34"/>
  <c r="D246" i="34"/>
  <c r="F246" i="34"/>
  <c r="H246" i="34"/>
  <c r="D260" i="34"/>
  <c r="F260" i="34"/>
  <c r="H260" i="34"/>
  <c r="D276" i="34"/>
  <c r="F276" i="34"/>
  <c r="H276" i="34"/>
  <c r="S30" i="36" l="1"/>
  <c r="I30" i="36"/>
  <c r="J30" i="36" s="1"/>
  <c r="L30" i="36"/>
  <c r="Q30" i="36"/>
  <c r="R30" i="36" s="1"/>
  <c r="K9" i="24"/>
  <c r="Q9" i="24" s="1"/>
  <c r="G9" i="24"/>
  <c r="E9" i="24"/>
  <c r="C9" i="24"/>
  <c r="B9" i="24"/>
  <c r="L8" i="24"/>
  <c r="H8" i="24"/>
  <c r="F8" i="24"/>
  <c r="D8" i="24"/>
  <c r="L7" i="24"/>
  <c r="H7" i="24"/>
  <c r="F7" i="24"/>
  <c r="D7" i="24"/>
  <c r="K9" i="23"/>
  <c r="Q9" i="23" s="1"/>
  <c r="G9" i="23"/>
  <c r="E9" i="23"/>
  <c r="C9" i="23"/>
  <c r="B9" i="23"/>
  <c r="L8" i="23"/>
  <c r="H8" i="23"/>
  <c r="F8" i="23"/>
  <c r="D8" i="23"/>
  <c r="L7" i="23"/>
  <c r="H7" i="23"/>
  <c r="F7" i="23"/>
  <c r="D7" i="23"/>
  <c r="L16" i="22"/>
  <c r="L15" i="22"/>
  <c r="H16" i="22"/>
  <c r="H15" i="22"/>
  <c r="F16" i="22"/>
  <c r="F15" i="22"/>
  <c r="D16" i="22"/>
  <c r="D15" i="22"/>
  <c r="K17" i="22"/>
  <c r="Q17" i="22" s="1"/>
  <c r="G17" i="22"/>
  <c r="E17" i="22"/>
  <c r="C17" i="22"/>
  <c r="B17" i="22"/>
  <c r="B48" i="8"/>
  <c r="B53" i="6"/>
  <c r="B53" i="5"/>
  <c r="E53" i="5"/>
  <c r="B75" i="3"/>
  <c r="B66" i="4"/>
  <c r="B227" i="43" l="1"/>
  <c r="B229" i="43"/>
  <c r="B228" i="43"/>
  <c r="I9" i="24"/>
  <c r="J9" i="24" s="1"/>
  <c r="I9" i="23"/>
  <c r="J9" i="23" s="1"/>
  <c r="I17" i="22"/>
  <c r="J17" i="22" s="1"/>
  <c r="B192" i="42"/>
  <c r="Q192" i="42" s="1"/>
  <c r="J192" i="42" s="1"/>
  <c r="B9" i="36"/>
  <c r="J9" i="36" s="1"/>
  <c r="B191" i="42"/>
  <c r="Q191" i="42" s="1"/>
  <c r="J191" i="42" s="1"/>
  <c r="B8" i="36"/>
  <c r="J8" i="36" s="1"/>
  <c r="B193" i="42"/>
  <c r="Q193" i="42" s="1"/>
  <c r="J193" i="42" s="1"/>
  <c r="B11" i="36"/>
  <c r="J11" i="36" s="1"/>
  <c r="R9" i="24"/>
  <c r="R9" i="23"/>
  <c r="R17" i="22"/>
  <c r="N9" i="24"/>
  <c r="P9" i="24"/>
  <c r="L9" i="23"/>
  <c r="N9" i="23"/>
  <c r="P9" i="23"/>
  <c r="N17" i="22"/>
  <c r="P17" i="22"/>
  <c r="F17" i="22"/>
  <c r="L17" i="22"/>
  <c r="D17" i="22"/>
  <c r="H17" i="22"/>
  <c r="F9" i="24"/>
  <c r="L9" i="24"/>
  <c r="D9" i="24"/>
  <c r="H9" i="24"/>
  <c r="D9" i="23"/>
  <c r="F9" i="23"/>
  <c r="H9" i="23"/>
  <c r="AF228" i="43" l="1"/>
  <c r="AD228" i="43"/>
  <c r="AH228" i="43"/>
  <c r="AB228" i="43"/>
  <c r="AD229" i="43"/>
  <c r="AF229" i="43"/>
  <c r="AH229" i="43"/>
  <c r="AB229" i="43"/>
  <c r="AF227" i="43"/>
  <c r="AD227" i="43"/>
  <c r="AB227" i="43"/>
  <c r="AH227" i="43"/>
  <c r="X228" i="43"/>
  <c r="V228" i="43"/>
  <c r="T228" i="43"/>
  <c r="Z228" i="43"/>
  <c r="X229" i="43"/>
  <c r="V229" i="43"/>
  <c r="T229" i="43"/>
  <c r="Z229" i="43"/>
  <c r="V227" i="43"/>
  <c r="T227" i="43"/>
  <c r="X227" i="43"/>
  <c r="Z227" i="43"/>
  <c r="H228" i="43"/>
  <c r="L228" i="43"/>
  <c r="N228" i="43"/>
  <c r="D228" i="43"/>
  <c r="P228" i="43"/>
  <c r="F228" i="43"/>
  <c r="J228" i="43"/>
  <c r="P229" i="43"/>
  <c r="F229" i="43"/>
  <c r="H229" i="43"/>
  <c r="D229" i="43"/>
  <c r="L229" i="43"/>
  <c r="N229" i="43"/>
  <c r="J229" i="43"/>
  <c r="B230" i="43"/>
  <c r="P227" i="43"/>
  <c r="F227" i="43"/>
  <c r="N227" i="43"/>
  <c r="L227" i="43"/>
  <c r="H227" i="43"/>
  <c r="D227" i="43"/>
  <c r="J227" i="43"/>
  <c r="B14" i="42"/>
  <c r="F193" i="42"/>
  <c r="P193" i="42"/>
  <c r="H193" i="42"/>
  <c r="L193" i="42"/>
  <c r="D193" i="42"/>
  <c r="N193" i="42"/>
  <c r="S193" i="42"/>
  <c r="P8" i="36"/>
  <c r="B15" i="36"/>
  <c r="J15" i="36" s="1"/>
  <c r="F8" i="36"/>
  <c r="L8" i="36"/>
  <c r="D8" i="36"/>
  <c r="H8" i="36"/>
  <c r="N8" i="36"/>
  <c r="R8" i="36"/>
  <c r="R227" i="43"/>
  <c r="H192" i="42"/>
  <c r="F192" i="42"/>
  <c r="P192" i="42"/>
  <c r="B12" i="42"/>
  <c r="D192" i="42"/>
  <c r="N192" i="42"/>
  <c r="L192" i="42"/>
  <c r="S192" i="42"/>
  <c r="P11" i="36"/>
  <c r="R11" i="36"/>
  <c r="D11" i="36"/>
  <c r="H11" i="36"/>
  <c r="N11" i="36"/>
  <c r="F11" i="36"/>
  <c r="L11" i="36"/>
  <c r="R229" i="43"/>
  <c r="B194" i="42"/>
  <c r="Q194" i="42" s="1"/>
  <c r="J194" i="42" s="1"/>
  <c r="B11" i="42"/>
  <c r="F191" i="42"/>
  <c r="P191" i="42"/>
  <c r="H191" i="42"/>
  <c r="L191" i="42"/>
  <c r="D191" i="42"/>
  <c r="N191" i="42"/>
  <c r="S191" i="42"/>
  <c r="P9" i="36"/>
  <c r="D9" i="36"/>
  <c r="H9" i="36"/>
  <c r="N9" i="36"/>
  <c r="R9" i="36"/>
  <c r="F9" i="36"/>
  <c r="L9" i="36"/>
  <c r="R228" i="43"/>
  <c r="AB230" i="43" l="1"/>
  <c r="AB21" i="43" s="1"/>
  <c r="AF230" i="43"/>
  <c r="AF21" i="43" s="1"/>
  <c r="AH230" i="43"/>
  <c r="AH21" i="43" s="1"/>
  <c r="AD230" i="43"/>
  <c r="AD21" i="43" s="1"/>
  <c r="V230" i="43"/>
  <c r="V21" i="43" s="1"/>
  <c r="T230" i="43"/>
  <c r="T21" i="43" s="1"/>
  <c r="X230" i="43"/>
  <c r="X21" i="43" s="1"/>
  <c r="Z230" i="43"/>
  <c r="Z21" i="43" s="1"/>
  <c r="D249" i="43"/>
  <c r="F249" i="43"/>
  <c r="H249" i="43"/>
  <c r="D248" i="43"/>
  <c r="F248" i="43"/>
  <c r="H248" i="43"/>
  <c r="D247" i="43"/>
  <c r="F247" i="43"/>
  <c r="H247" i="43"/>
  <c r="D246" i="43"/>
  <c r="F246" i="43"/>
  <c r="H246" i="43"/>
  <c r="D245" i="43"/>
  <c r="F245" i="43"/>
  <c r="H245" i="43"/>
  <c r="D243" i="43"/>
  <c r="F243" i="43"/>
  <c r="H243" i="43"/>
  <c r="D240" i="43"/>
  <c r="F240" i="43"/>
  <c r="H240" i="43"/>
  <c r="D239" i="43"/>
  <c r="F239" i="43"/>
  <c r="H239" i="43"/>
  <c r="D252" i="43"/>
  <c r="F252" i="43"/>
  <c r="H252" i="43"/>
  <c r="L252" i="43"/>
  <c r="D250" i="43"/>
  <c r="F250" i="43"/>
  <c r="H250" i="43"/>
  <c r="L250" i="43"/>
  <c r="L249" i="43"/>
  <c r="L248" i="43"/>
  <c r="L247" i="43"/>
  <c r="L246" i="43"/>
  <c r="L245" i="43"/>
  <c r="L243" i="43"/>
  <c r="L240" i="43"/>
  <c r="L239" i="43"/>
  <c r="F230" i="43"/>
  <c r="F21" i="43" s="1"/>
  <c r="H230" i="43"/>
  <c r="H21" i="43" s="1"/>
  <c r="P230" i="43"/>
  <c r="D230" i="43"/>
  <c r="D21" i="43" s="1"/>
  <c r="N230" i="43"/>
  <c r="N21" i="43" s="1"/>
  <c r="L230" i="43"/>
  <c r="L21" i="43" s="1"/>
  <c r="J230" i="43"/>
  <c r="J21" i="43" s="1"/>
  <c r="H194" i="42"/>
  <c r="F194" i="42"/>
  <c r="L194" i="42"/>
  <c r="N194" i="42"/>
  <c r="P194" i="42"/>
  <c r="D194" i="42"/>
  <c r="S194" i="42"/>
  <c r="B21" i="43"/>
  <c r="R230" i="43"/>
  <c r="R21" i="43" s="1"/>
  <c r="N15" i="36"/>
  <c r="L15" i="36"/>
  <c r="P15" i="36"/>
  <c r="H15" i="36"/>
  <c r="F15" i="36"/>
  <c r="R15" i="36"/>
  <c r="D15" i="36"/>
  <c r="Q11" i="42"/>
  <c r="F11" i="42"/>
  <c r="L11" i="42"/>
  <c r="H11" i="42"/>
  <c r="P11" i="42"/>
  <c r="D11" i="42"/>
  <c r="N11" i="42"/>
  <c r="Q12" i="42"/>
  <c r="F12" i="42"/>
  <c r="P12" i="42"/>
  <c r="D12" i="42"/>
  <c r="L12" i="42"/>
  <c r="H12" i="42"/>
  <c r="N12" i="42"/>
  <c r="Q14" i="42"/>
  <c r="F14" i="42"/>
  <c r="H14" i="42"/>
  <c r="P14" i="42"/>
  <c r="L14" i="42"/>
  <c r="D14" i="42"/>
  <c r="N14" i="42"/>
  <c r="S14" i="42" l="1"/>
  <c r="J14" i="42"/>
  <c r="S12" i="42"/>
  <c r="J12" i="42"/>
  <c r="S11" i="42"/>
  <c r="J11" i="42"/>
  <c r="P21" i="43"/>
  <c r="B57" i="2" l="1"/>
  <c r="E44" i="30" l="1"/>
  <c r="D44" i="30"/>
  <c r="B44" i="30"/>
  <c r="C44" i="30"/>
  <c r="D28" i="31"/>
  <c r="C28" i="31"/>
  <c r="B28" i="31"/>
  <c r="F28" i="31"/>
  <c r="E28" i="31"/>
  <c r="F44" i="30"/>
  <c r="F22" i="29"/>
  <c r="B22" i="29"/>
  <c r="E22" i="29"/>
  <c r="D22" i="29"/>
  <c r="C22" i="29"/>
  <c r="C10" i="22"/>
  <c r="E27" i="25"/>
  <c r="F27" i="25"/>
  <c r="B27" i="25"/>
  <c r="D27" i="25"/>
  <c r="C27" i="25"/>
  <c r="C249" i="33"/>
  <c r="K10" i="22"/>
  <c r="Q10" i="22" s="1"/>
  <c r="G10" i="22"/>
  <c r="E10" i="22"/>
  <c r="B10" i="22"/>
  <c r="L9" i="22"/>
  <c r="H9" i="22"/>
  <c r="F9" i="22"/>
  <c r="D9" i="22"/>
  <c r="L8" i="22"/>
  <c r="H8" i="22"/>
  <c r="F8" i="22"/>
  <c r="D8" i="22"/>
  <c r="L7" i="22"/>
  <c r="H7" i="22"/>
  <c r="F7" i="22"/>
  <c r="D7" i="22"/>
  <c r="F30" i="19"/>
  <c r="E30" i="19"/>
  <c r="D30" i="19"/>
  <c r="C30" i="19"/>
  <c r="B30" i="19"/>
  <c r="D10" i="22"/>
  <c r="B46" i="13"/>
  <c r="F46" i="13"/>
  <c r="E46" i="13"/>
  <c r="D46" i="13"/>
  <c r="C46" i="13"/>
  <c r="E47" i="12"/>
  <c r="B47" i="12"/>
  <c r="D47" i="12"/>
  <c r="C47" i="12"/>
  <c r="F47" i="12"/>
  <c r="B38" i="11"/>
  <c r="F38" i="11"/>
  <c r="E38" i="11"/>
  <c r="D38" i="11"/>
  <c r="C38" i="11"/>
  <c r="F44" i="10"/>
  <c r="E44" i="10"/>
  <c r="D44" i="10"/>
  <c r="C44" i="10"/>
  <c r="B44" i="10"/>
  <c r="E48" i="8"/>
  <c r="F48" i="8"/>
  <c r="D48" i="8"/>
  <c r="B68" i="7"/>
  <c r="F44" i="9"/>
  <c r="B44" i="9"/>
  <c r="E44" i="9"/>
  <c r="D44" i="9"/>
  <c r="C44" i="9"/>
  <c r="C48" i="8"/>
  <c r="C75" i="3"/>
  <c r="B63" i="3"/>
  <c r="F63" i="3"/>
  <c r="E63" i="3"/>
  <c r="D63" i="3"/>
  <c r="C63" i="3"/>
  <c r="F75" i="3"/>
  <c r="E75" i="3"/>
  <c r="D75" i="3"/>
  <c r="E68" i="7"/>
  <c r="F68" i="7"/>
  <c r="D68" i="7"/>
  <c r="D53" i="6"/>
  <c r="C53" i="6"/>
  <c r="F53" i="6"/>
  <c r="E53" i="6"/>
  <c r="C66" i="4"/>
  <c r="F66" i="4"/>
  <c r="E66" i="4"/>
  <c r="D66" i="4"/>
  <c r="F57" i="2"/>
  <c r="E57" i="2"/>
  <c r="D57" i="2"/>
  <c r="C57" i="2"/>
  <c r="L10" i="22" l="1"/>
  <c r="F263" i="43"/>
  <c r="I10" i="22"/>
  <c r="J10" i="22" s="1"/>
  <c r="R10" i="22"/>
  <c r="P10" i="22"/>
  <c r="N10" i="22"/>
  <c r="H10" i="22"/>
  <c r="F10" i="22"/>
  <c r="D263" i="43" l="1"/>
  <c r="N263" i="43"/>
  <c r="P263" i="43"/>
  <c r="H263" i="43"/>
  <c r="J263" i="43"/>
  <c r="L263" i="43"/>
  <c r="R263" i="43"/>
  <c r="K28" i="36"/>
  <c r="L28" i="36" s="1"/>
  <c r="C28" i="36"/>
  <c r="D28" i="36" s="1"/>
  <c r="M28" i="36"/>
  <c r="N28" i="36" s="1"/>
  <c r="G28" i="36"/>
  <c r="H28" i="36" s="1"/>
  <c r="E28" i="36"/>
  <c r="F28" i="36" s="1"/>
  <c r="O28" i="36"/>
  <c r="P28" i="36" s="1"/>
  <c r="S28" i="36" l="1"/>
  <c r="I28" i="36"/>
  <c r="J28" i="36" s="1"/>
  <c r="Q28" i="36"/>
  <c r="R28" i="3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  <author>6200391</author>
  </authors>
  <commentList>
    <comment ref="A46" authorId="0" shapeId="0" xr:uid="{00000000-0006-0000-0100-000001000000}">
      <text>
        <r>
          <rPr>
            <sz val="9"/>
            <color indexed="81"/>
            <rFont val="Tahoma"/>
            <family val="2"/>
          </rPr>
          <t>Para odonto das UBS o quadro minimo é para profissionais de 20 horas. Desta forma, os profissionais de 40 estão somados na linha de 20 horas.</t>
        </r>
      </text>
    </comment>
    <comment ref="C47" authorId="1" shapeId="0" xr:uid="{E661A1F0-F7CF-4D39-A03B-D5B554AFD0D8}">
      <text>
        <r>
          <rPr>
            <sz val="9"/>
            <color indexed="81"/>
            <rFont val="Segoe UI"/>
            <family val="2"/>
          </rPr>
          <t xml:space="preserve">1 Prof. - 30hs
1 Prof. - 10hs
</t>
        </r>
      </text>
    </comment>
    <comment ref="C50" authorId="1" shapeId="0" xr:uid="{173DD6D4-F70B-4BCF-B6B1-D967A39FCC1E}">
      <text>
        <r>
          <rPr>
            <sz val="9"/>
            <color indexed="81"/>
            <rFont val="Segoe UI"/>
            <family val="2"/>
          </rPr>
          <t xml:space="preserve">1 Prof. - 10hs
1 Prof. - 20hs
</t>
        </r>
      </text>
    </comment>
    <comment ref="D52" authorId="0" shapeId="0" xr:uid="{00000000-0006-0000-0100-000003000000}">
      <text>
        <r>
          <rPr>
            <sz val="9"/>
            <color indexed="81"/>
            <rFont val="Tahoma"/>
            <family val="2"/>
          </rPr>
          <t xml:space="preserve">3 de 30 horas 
1 de 36 horas
</t>
        </r>
      </text>
    </comment>
    <comment ref="E52" authorId="0" shapeId="0" xr:uid="{00000000-0006-0000-0100-000004000000}">
      <text>
        <r>
          <rPr>
            <sz val="9"/>
            <color indexed="81"/>
            <rFont val="Tahoma"/>
            <family val="2"/>
          </rPr>
          <t xml:space="preserve">3 de 30 horas 
1 de 36 horas
1 de 40 horas
</t>
        </r>
      </text>
    </comment>
    <comment ref="F52" authorId="0" shapeId="0" xr:uid="{00000000-0006-0000-0100-000005000000}">
      <text>
        <r>
          <rPr>
            <sz val="9"/>
            <color indexed="81"/>
            <rFont val="Tahoma"/>
            <family val="2"/>
          </rPr>
          <t xml:space="preserve">3 de 30 horas 
1 de 36 horas
1 de 40 horas
</t>
        </r>
      </text>
    </comment>
    <comment ref="G52" authorId="0" shapeId="0" xr:uid="{00000000-0006-0000-0100-000006000000}">
      <text>
        <r>
          <rPr>
            <sz val="9"/>
            <color indexed="81"/>
            <rFont val="Tahoma"/>
            <family val="2"/>
          </rPr>
          <t xml:space="preserve">3 de 30 horas 
1 de 36 horas
1 de 40 horas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</authors>
  <commentList>
    <comment ref="F24" authorId="0" shapeId="0" xr:uid="{00000000-0006-0000-0800-000001000000}">
      <text>
        <r>
          <rPr>
            <sz val="9"/>
            <color indexed="81"/>
            <rFont val="Tahoma"/>
            <family val="2"/>
          </rPr>
          <t>1 clinico 20hrs
1 geriatra 20hrs</t>
        </r>
      </text>
    </comment>
    <comment ref="G24" authorId="0" shapeId="0" xr:uid="{00000000-0006-0000-0800-000002000000}">
      <text>
        <r>
          <rPr>
            <sz val="9"/>
            <color indexed="81"/>
            <rFont val="Tahoma"/>
            <family val="2"/>
          </rPr>
          <t>1 clinico 20hrs
1 geriatra 20hrs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</authors>
  <commentList>
    <comment ref="F24" authorId="0" shapeId="0" xr:uid="{CAD7A046-4906-4648-9517-A991083C0393}">
      <text>
        <r>
          <rPr>
            <sz val="9"/>
            <color indexed="81"/>
            <rFont val="Tahoma"/>
            <family val="2"/>
          </rPr>
          <t xml:space="preserve">2 de 20hrs
1 de 24hrs
</t>
        </r>
      </text>
    </comment>
    <comment ref="G24" authorId="0" shapeId="0" xr:uid="{A72DF35C-728A-4B6A-B3AD-EBE0B493D2B3}">
      <text>
        <r>
          <rPr>
            <sz val="9"/>
            <color indexed="81"/>
            <rFont val="Tahoma"/>
            <family val="2"/>
          </rPr>
          <t xml:space="preserve">2 de 20hrs
1 de 24hrs
</t>
        </r>
      </text>
    </comment>
    <comment ref="C26" authorId="0" shapeId="0" xr:uid="{BACCFE59-95C8-4995-B264-13F9BCF7E728}">
      <text>
        <r>
          <rPr>
            <b/>
            <sz val="9"/>
            <color indexed="81"/>
            <rFont val="Tahoma"/>
            <family val="2"/>
          </rPr>
          <t>2 de 10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" authorId="0" shapeId="0" xr:uid="{F2F754F9-56FC-4483-968A-F0B4831246E1}">
      <text>
        <r>
          <rPr>
            <b/>
            <sz val="9"/>
            <color indexed="81"/>
            <rFont val="Tahoma"/>
            <family val="2"/>
          </rPr>
          <t>2 de 10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6" authorId="0" shapeId="0" xr:uid="{42DE0E50-E770-4E07-929A-7533AFBA5039}">
      <text>
        <r>
          <rPr>
            <b/>
            <sz val="9"/>
            <color indexed="81"/>
            <rFont val="Tahoma"/>
            <family val="2"/>
          </rPr>
          <t>2 de 10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6" authorId="0" shapeId="0" xr:uid="{4F82ED4A-635D-47A8-BAF2-8AFC202DB57D}">
      <text>
        <r>
          <rPr>
            <b/>
            <sz val="9"/>
            <color indexed="81"/>
            <rFont val="Tahoma"/>
            <family val="2"/>
          </rPr>
          <t>2 de 10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6" authorId="0" shapeId="0" xr:uid="{C65D6417-AD26-40A1-8D05-59A25AE82D9D}">
      <text>
        <r>
          <rPr>
            <b/>
            <sz val="9"/>
            <color indexed="81"/>
            <rFont val="Tahoma"/>
            <family val="2"/>
          </rPr>
          <t>2 de 10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1" authorId="0" shapeId="0" xr:uid="{4B9C28BA-6C30-462F-8377-9BC8C1065B3A}">
      <text>
        <r>
          <rPr>
            <b/>
            <sz val="9"/>
            <color indexed="81"/>
            <rFont val="Tahoma"/>
            <family val="2"/>
          </rPr>
          <t>4 de 30
1 de 40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1" authorId="0" shapeId="0" xr:uid="{AAF7A386-3640-4C05-9D9E-129F7EB2B142}">
      <text>
        <r>
          <rPr>
            <b/>
            <sz val="9"/>
            <color indexed="81"/>
            <rFont val="Tahoma"/>
            <family val="2"/>
          </rPr>
          <t>5 de 30
1 de 40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31" authorId="0" shapeId="0" xr:uid="{671AD337-5801-4116-8E3F-8A316E392184}">
      <text>
        <r>
          <rPr>
            <b/>
            <sz val="9"/>
            <color indexed="81"/>
            <rFont val="Tahoma"/>
            <family val="2"/>
          </rPr>
          <t>5 de 30
1 de 40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31" authorId="0" shapeId="0" xr:uid="{C830A7F7-419D-48A5-809A-EA95463C6188}">
      <text>
        <r>
          <rPr>
            <b/>
            <sz val="9"/>
            <color indexed="81"/>
            <rFont val="Tahoma"/>
            <family val="2"/>
          </rPr>
          <t>5 de 30
1 de 40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1" authorId="0" shapeId="0" xr:uid="{856AADDD-2FAC-4F31-A9C0-70AA6D4903B7}">
      <text>
        <r>
          <rPr>
            <b/>
            <sz val="9"/>
            <color indexed="81"/>
            <rFont val="Tahoma"/>
            <family val="2"/>
          </rPr>
          <t>5 de 30
1 de 40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</authors>
  <commentList>
    <comment ref="A9" authorId="0" shapeId="0" xr:uid="{00000000-0006-0000-0500-000001000000}">
      <text>
        <r>
          <rPr>
            <sz val="9"/>
            <color indexed="81"/>
            <rFont val="Tahoma"/>
            <family val="2"/>
          </rPr>
          <t>Atendimento</t>
        </r>
      </text>
    </comment>
    <comment ref="A16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>Total de Atendimentos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</authors>
  <commentList>
    <comment ref="C40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>5 de 30 hrs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0" authorId="0" shapeId="0" xr:uid="{00000000-0006-0000-0E00-000002000000}">
      <text>
        <r>
          <rPr>
            <b/>
            <sz val="9"/>
            <color indexed="81"/>
            <rFont val="Tahoma"/>
            <family val="2"/>
          </rPr>
          <t>5 de 30 hrs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0" authorId="0" shapeId="0" xr:uid="{00000000-0006-0000-0E00-000003000000}">
      <text>
        <r>
          <rPr>
            <b/>
            <sz val="9"/>
            <color indexed="81"/>
            <rFont val="Tahoma"/>
            <family val="2"/>
          </rPr>
          <t>5 de 30 hrs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0" authorId="0" shapeId="0" xr:uid="{00000000-0006-0000-0E00-000004000000}">
      <text>
        <r>
          <rPr>
            <b/>
            <sz val="9"/>
            <color indexed="81"/>
            <rFont val="Tahoma"/>
            <family val="2"/>
          </rPr>
          <t>5 de 30 hrs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0" authorId="0" shapeId="0" xr:uid="{00000000-0006-0000-0E00-000005000000}">
      <text>
        <r>
          <rPr>
            <b/>
            <sz val="9"/>
            <color indexed="81"/>
            <rFont val="Tahoma"/>
            <family val="2"/>
          </rPr>
          <t>5 de 30 hrs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</authors>
  <commentList>
    <comment ref="C18" authorId="0" shapeId="0" xr:uid="{00000000-0006-0000-1200-000001000000}">
      <text>
        <r>
          <rPr>
            <b/>
            <sz val="9"/>
            <color indexed="81"/>
            <rFont val="Tahoma"/>
            <family val="2"/>
          </rPr>
          <t>1 de 10h
3 de 20h
1 de 30h</t>
        </r>
      </text>
    </comment>
    <comment ref="F19" authorId="0" shapeId="0" xr:uid="{00000000-0006-0000-1200-000002000000}">
      <text>
        <r>
          <rPr>
            <sz val="9"/>
            <color indexed="81"/>
            <rFont val="Tahoma"/>
            <family val="2"/>
          </rPr>
          <t xml:space="preserve">5 prof de 30hrs
</t>
        </r>
      </text>
    </comment>
    <comment ref="G19" authorId="0" shapeId="0" xr:uid="{00000000-0006-0000-1200-000003000000}">
      <text>
        <r>
          <rPr>
            <sz val="9"/>
            <color indexed="81"/>
            <rFont val="Tahoma"/>
            <family val="2"/>
          </rPr>
          <t>3 de 30hrs</t>
        </r>
      </text>
    </comment>
    <comment ref="C24" authorId="0" shapeId="0" xr:uid="{00000000-0006-0000-1200-000004000000}">
      <text>
        <r>
          <rPr>
            <b/>
            <sz val="9"/>
            <color indexed="81"/>
            <rFont val="Tahoma"/>
            <family val="2"/>
          </rPr>
          <t>3 de 30 hrs</t>
        </r>
      </text>
    </comment>
    <comment ref="D24" authorId="0" shapeId="0" xr:uid="{00000000-0006-0000-1200-000005000000}">
      <text>
        <r>
          <rPr>
            <b/>
            <sz val="9"/>
            <color indexed="81"/>
            <rFont val="Tahoma"/>
            <family val="2"/>
          </rPr>
          <t>3 de 30 hrs</t>
        </r>
      </text>
    </comment>
    <comment ref="E24" authorId="0" shapeId="0" xr:uid="{00000000-0006-0000-1200-000006000000}">
      <text>
        <r>
          <rPr>
            <b/>
            <sz val="9"/>
            <color indexed="81"/>
            <rFont val="Tahoma"/>
            <family val="2"/>
          </rPr>
          <t>2 de 30 hrs</t>
        </r>
      </text>
    </comment>
    <comment ref="F24" authorId="0" shapeId="0" xr:uid="{00000000-0006-0000-1200-000007000000}">
      <text>
        <r>
          <rPr>
            <b/>
            <sz val="9"/>
            <color indexed="81"/>
            <rFont val="Tahoma"/>
            <family val="2"/>
          </rPr>
          <t>2 de 30 hrs</t>
        </r>
      </text>
    </comment>
    <comment ref="G24" authorId="0" shapeId="0" xr:uid="{00000000-0006-0000-1200-000008000000}">
      <text>
        <r>
          <rPr>
            <b/>
            <sz val="9"/>
            <color indexed="81"/>
            <rFont val="Tahoma"/>
            <family val="2"/>
          </rPr>
          <t>2 de 30 hrs</t>
        </r>
      </text>
    </comment>
    <comment ref="C26" authorId="0" shapeId="0" xr:uid="{00000000-0006-0000-1200-000009000000}">
      <text>
        <r>
          <rPr>
            <sz val="9"/>
            <color indexed="81"/>
            <rFont val="Tahoma"/>
            <family val="2"/>
          </rPr>
          <t>1 de 30hrs
1 de 40hrs</t>
        </r>
      </text>
    </comment>
    <comment ref="D26" authorId="0" shapeId="0" xr:uid="{00000000-0006-0000-1200-00000A000000}">
      <text>
        <r>
          <rPr>
            <sz val="9"/>
            <color indexed="81"/>
            <rFont val="Tahoma"/>
            <family val="2"/>
          </rPr>
          <t>1 de 30hrs
1 de 40hrs</t>
        </r>
      </text>
    </comment>
    <comment ref="E26" authorId="0" shapeId="0" xr:uid="{00000000-0006-0000-1200-00000B000000}">
      <text>
        <r>
          <rPr>
            <sz val="9"/>
            <color indexed="81"/>
            <rFont val="Tahoma"/>
            <family val="2"/>
          </rPr>
          <t>1 de 30hrs
1 de 40hrs</t>
        </r>
      </text>
    </comment>
    <comment ref="F26" authorId="0" shapeId="0" xr:uid="{00000000-0006-0000-1200-00000C000000}">
      <text>
        <r>
          <rPr>
            <sz val="9"/>
            <color indexed="81"/>
            <rFont val="Tahoma"/>
            <family val="2"/>
          </rPr>
          <t>1 de 30hrs
1 de 40hrs</t>
        </r>
      </text>
    </comment>
    <comment ref="G26" authorId="0" shapeId="0" xr:uid="{00000000-0006-0000-1200-00000D000000}">
      <text>
        <r>
          <rPr>
            <sz val="9"/>
            <color indexed="81"/>
            <rFont val="Tahoma"/>
            <family val="2"/>
          </rPr>
          <t>1 de 30hrs
1 de 40hrs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 de Souza Silva</author>
  </authors>
  <commentList>
    <comment ref="A12" authorId="0" shapeId="0" xr:uid="{CD5A97DD-0B28-49E2-A580-700E47C6F70B}">
      <text>
        <r>
          <rPr>
            <sz val="9"/>
            <color indexed="81"/>
            <rFont val="Segoe UI"/>
            <family val="2"/>
          </rPr>
          <t>Profissional realização avaliação para colonoscopia.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</authors>
  <commentList>
    <comment ref="C7" authorId="0" shapeId="0" xr:uid="{00000000-0006-0000-1900-000001000000}">
      <text>
        <r>
          <rPr>
            <b/>
            <sz val="9"/>
            <color indexed="81"/>
            <rFont val="Tahoma"/>
            <family val="2"/>
          </rPr>
          <t xml:space="preserve">8 de 12
1 de 22
2 de 24 </t>
        </r>
      </text>
    </comment>
    <comment ref="G7" authorId="0" shapeId="0" xr:uid="{00000000-0006-0000-1900-000002000000}">
      <text>
        <r>
          <rPr>
            <b/>
            <sz val="9"/>
            <color indexed="81"/>
            <rFont val="Tahoma"/>
            <family val="2"/>
          </rPr>
          <t xml:space="preserve">7 de 12
1 de 22
2 de 24 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  <author>Gerente</author>
  </authors>
  <commentList>
    <comment ref="G46" authorId="0" shapeId="0" xr:uid="{00000000-0006-0000-1A00-000001000000}">
      <text>
        <r>
          <rPr>
            <sz val="9"/>
            <color indexed="81"/>
            <rFont val="Tahoma"/>
            <family val="2"/>
          </rPr>
          <t>Fonte de Dados Siga Saúde, conforme orientações</t>
        </r>
      </text>
    </comment>
    <comment ref="G47" authorId="0" shapeId="0" xr:uid="{00000000-0006-0000-1A00-000002000000}">
      <text>
        <r>
          <rPr>
            <sz val="9"/>
            <color indexed="81"/>
            <rFont val="Tahoma"/>
            <family val="2"/>
          </rPr>
          <t>Fonte de Dados Siga Saúde, conforme orientações</t>
        </r>
      </text>
    </comment>
    <comment ref="E53" authorId="1" shapeId="0" xr:uid="{00000000-0006-0000-1A00-000003000000}">
      <text>
        <r>
          <rPr>
            <b/>
            <sz val="9"/>
            <color indexed="81"/>
            <rFont val="Tahoma"/>
            <family val="2"/>
          </rPr>
          <t>Férias dos profissionais no período</t>
        </r>
      </text>
    </comment>
    <comment ref="G59" authorId="0" shapeId="0" xr:uid="{00000000-0006-0000-1A00-000004000000}">
      <text>
        <r>
          <rPr>
            <sz val="9"/>
            <color indexed="81"/>
            <rFont val="Tahoma"/>
            <family val="2"/>
          </rPr>
          <t xml:space="preserve">Fonte de Dados: Siga Saúde </t>
        </r>
      </text>
    </comment>
    <comment ref="G60" authorId="0" shapeId="0" xr:uid="{00000000-0006-0000-1A00-000005000000}">
      <text>
        <r>
          <rPr>
            <sz val="9"/>
            <color indexed="81"/>
            <rFont val="Tahoma"/>
            <family val="2"/>
          </rPr>
          <t xml:space="preserve">Fonte de Dados: Siga Saúde </t>
        </r>
      </text>
    </comment>
    <comment ref="E95" authorId="1" shapeId="0" xr:uid="{00000000-0006-0000-1A00-000006000000}">
      <text>
        <r>
          <rPr>
            <sz val="9"/>
            <color indexed="81"/>
            <rFont val="Tahoma"/>
            <family val="2"/>
          </rPr>
          <t>Profissional solicitou demissão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96" authorId="1" shapeId="0" xr:uid="{00000000-0006-0000-1A00-000007000000}">
      <text>
        <r>
          <rPr>
            <sz val="9"/>
            <color indexed="81"/>
            <rFont val="Tahoma"/>
            <family val="2"/>
          </rPr>
          <t>Profissional de férias</t>
        </r>
      </text>
    </comment>
    <comment ref="A99" authorId="0" shapeId="0" xr:uid="{00000000-0006-0000-1A00-000008000000}">
      <text>
        <r>
          <rPr>
            <b/>
            <sz val="9"/>
            <color indexed="81"/>
            <rFont val="Tahoma"/>
            <family val="2"/>
          </rPr>
          <t>Total de Atendimentos</t>
        </r>
      </text>
    </comment>
    <comment ref="A100" authorId="0" shapeId="0" xr:uid="{00000000-0006-0000-1A00-000009000000}">
      <text>
        <r>
          <rPr>
            <b/>
            <sz val="9"/>
            <color indexed="81"/>
            <rFont val="Tahoma"/>
            <family val="2"/>
          </rPr>
          <t>Total de Atendimentos</t>
        </r>
      </text>
    </comment>
    <comment ref="E142" authorId="1" shapeId="0" xr:uid="{00000000-0006-0000-1A00-00000A000000}">
      <text>
        <r>
          <rPr>
            <sz val="9"/>
            <color indexed="81"/>
            <rFont val="Tahoma"/>
            <family val="2"/>
          </rPr>
          <t>1 profissional de férias e outra de licença maternidade</t>
        </r>
      </text>
    </comment>
    <comment ref="E148" authorId="1" shapeId="0" xr:uid="{00000000-0006-0000-1A00-00000B000000}">
      <text>
        <r>
          <rPr>
            <sz val="9"/>
            <color indexed="81"/>
            <rFont val="Tahoma"/>
            <family val="2"/>
          </rPr>
          <t xml:space="preserve">16 saindas no mês, sendo 7 obitos 
</t>
        </r>
      </text>
    </comment>
    <comment ref="E170" authorId="1" shapeId="0" xr:uid="{00000000-0006-0000-1A00-00000C000000}">
      <text>
        <r>
          <rPr>
            <sz val="9"/>
            <color indexed="81"/>
            <rFont val="Tahoma"/>
            <family val="2"/>
          </rPr>
          <t xml:space="preserve">1 prof férias.
1 prof retornou de licença maternidade e depiu demissão
</t>
        </r>
      </text>
    </comment>
    <comment ref="E177" authorId="1" shapeId="0" xr:uid="{00000000-0006-0000-1A00-00000D000000}">
      <text>
        <r>
          <rPr>
            <sz val="9"/>
            <color indexed="81"/>
            <rFont val="Tahoma"/>
            <family val="2"/>
          </rPr>
          <t>solicitou demissão</t>
        </r>
      </text>
    </comment>
    <comment ref="C196" authorId="0" shapeId="0" xr:uid="{00000000-0006-0000-1A00-00000E000000}">
      <text>
        <r>
          <rPr>
            <b/>
            <sz val="9"/>
            <color indexed="81"/>
            <rFont val="Tahoma"/>
            <family val="2"/>
          </rPr>
          <t>Consultas de 1 vez da Estatística</t>
        </r>
      </text>
    </comment>
    <comment ref="C197" authorId="0" shapeId="0" xr:uid="{00000000-0006-0000-1A00-00000F000000}">
      <text>
        <r>
          <rPr>
            <b/>
            <sz val="9"/>
            <color indexed="81"/>
            <rFont val="Tahoma"/>
            <family val="2"/>
          </rPr>
          <t>Total de Consultas do BPA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  <author>Gerente</author>
  </authors>
  <commentList>
    <comment ref="G25" authorId="0" shapeId="0" xr:uid="{00000000-0006-0000-1B00-000001000000}">
      <text>
        <r>
          <rPr>
            <sz val="9"/>
            <color indexed="81"/>
            <rFont val="Tahoma"/>
            <family val="2"/>
          </rPr>
          <t>Fonte de Dados Siga Saúde, conforme orientações</t>
        </r>
      </text>
    </comment>
    <comment ref="G26" authorId="0" shapeId="0" xr:uid="{00000000-0006-0000-1B00-000002000000}">
      <text>
        <r>
          <rPr>
            <sz val="9"/>
            <color indexed="81"/>
            <rFont val="Tahoma"/>
            <family val="2"/>
          </rPr>
          <t>Fonte de Dados Siga Saúde, conforme orientações</t>
        </r>
      </text>
    </comment>
    <comment ref="E32" authorId="1" shapeId="0" xr:uid="{00000000-0006-0000-1B00-000003000000}">
      <text>
        <r>
          <rPr>
            <b/>
            <sz val="9"/>
            <color indexed="81"/>
            <rFont val="Tahoma"/>
            <family val="2"/>
          </rPr>
          <t>Férias dos profissionais no período</t>
        </r>
      </text>
    </comment>
    <comment ref="G38" authorId="0" shapeId="0" xr:uid="{00000000-0006-0000-1B00-000004000000}">
      <text>
        <r>
          <rPr>
            <sz val="9"/>
            <color indexed="81"/>
            <rFont val="Tahoma"/>
            <family val="2"/>
          </rPr>
          <t xml:space="preserve">Fonte de Dados: Siga Saúde </t>
        </r>
      </text>
    </comment>
    <comment ref="G39" authorId="0" shapeId="0" xr:uid="{00000000-0006-0000-1B00-000005000000}">
      <text>
        <r>
          <rPr>
            <sz val="9"/>
            <color indexed="81"/>
            <rFont val="Tahoma"/>
            <family val="2"/>
          </rPr>
          <t xml:space="preserve">Fonte de Dados: Siga Saúde </t>
        </r>
      </text>
    </comment>
    <comment ref="E71" authorId="1" shapeId="0" xr:uid="{00000000-0006-0000-1B00-000006000000}">
      <text>
        <r>
          <rPr>
            <sz val="9"/>
            <color indexed="81"/>
            <rFont val="Tahoma"/>
            <family val="2"/>
          </rPr>
          <t>Profissional solicitou demissão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72" authorId="1" shapeId="0" xr:uid="{00000000-0006-0000-1B00-000007000000}">
      <text>
        <r>
          <rPr>
            <sz val="9"/>
            <color indexed="81"/>
            <rFont val="Tahoma"/>
            <family val="2"/>
          </rPr>
          <t>Profissional de férias</t>
        </r>
      </text>
    </comment>
    <comment ref="A75" authorId="0" shapeId="0" xr:uid="{00000000-0006-0000-1B00-000008000000}">
      <text>
        <r>
          <rPr>
            <b/>
            <sz val="9"/>
            <color indexed="81"/>
            <rFont val="Tahoma"/>
            <family val="2"/>
          </rPr>
          <t>Total de Atendimentos</t>
        </r>
      </text>
    </comment>
    <comment ref="A76" authorId="0" shapeId="0" xr:uid="{00000000-0006-0000-1B00-000009000000}">
      <text>
        <r>
          <rPr>
            <b/>
            <sz val="9"/>
            <color indexed="81"/>
            <rFont val="Tahoma"/>
            <family val="2"/>
          </rPr>
          <t>Total de Atendimentos</t>
        </r>
      </text>
    </comment>
    <comment ref="E106" authorId="1" shapeId="0" xr:uid="{00000000-0006-0000-1B00-00000A000000}">
      <text>
        <r>
          <rPr>
            <sz val="9"/>
            <color indexed="81"/>
            <rFont val="Tahoma"/>
            <family val="2"/>
          </rPr>
          <t>1 profissional de férias e outra de licença maternidade</t>
        </r>
      </text>
    </comment>
    <comment ref="E112" authorId="1" shapeId="0" xr:uid="{00000000-0006-0000-1B00-00000B000000}">
      <text>
        <r>
          <rPr>
            <sz val="9"/>
            <color indexed="81"/>
            <rFont val="Tahoma"/>
            <family val="2"/>
          </rPr>
          <t xml:space="preserve">16 saindas no mês, sendo 7 obitos 
</t>
        </r>
      </text>
    </comment>
    <comment ref="E134" authorId="1" shapeId="0" xr:uid="{00000000-0006-0000-1B00-00000C000000}">
      <text>
        <r>
          <rPr>
            <sz val="9"/>
            <color indexed="81"/>
            <rFont val="Tahoma"/>
            <family val="2"/>
          </rPr>
          <t xml:space="preserve">1 prof férias.
1 prof retornou de licença maternidade e depiu demissão
</t>
        </r>
      </text>
    </comment>
    <comment ref="E141" authorId="1" shapeId="0" xr:uid="{00000000-0006-0000-1B00-00000D000000}">
      <text>
        <r>
          <rPr>
            <sz val="9"/>
            <color indexed="81"/>
            <rFont val="Tahoma"/>
            <family val="2"/>
          </rPr>
          <t>solicitou demissão</t>
        </r>
      </text>
    </comment>
    <comment ref="C160" authorId="0" shapeId="0" xr:uid="{00000000-0006-0000-1B00-00000E000000}">
      <text>
        <r>
          <rPr>
            <b/>
            <sz val="9"/>
            <color indexed="81"/>
            <rFont val="Tahoma"/>
            <family val="2"/>
          </rPr>
          <t>Consultas de 1 vez da Estatística</t>
        </r>
      </text>
    </comment>
    <comment ref="C161" authorId="0" shapeId="0" xr:uid="{00000000-0006-0000-1B00-00000F000000}">
      <text>
        <r>
          <rPr>
            <b/>
            <sz val="9"/>
            <color indexed="81"/>
            <rFont val="Tahoma"/>
            <family val="2"/>
          </rPr>
          <t>Total de Consultas do BPA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</authors>
  <commentList>
    <comment ref="A85" authorId="0" shapeId="0" xr:uid="{00000000-0006-0000-1C00-000001000000}">
      <text>
        <r>
          <rPr>
            <b/>
            <sz val="9"/>
            <color indexed="81"/>
            <rFont val="Tahoma"/>
            <family val="2"/>
          </rPr>
          <t>Total de Atendimentos</t>
        </r>
      </text>
    </comment>
    <comment ref="A86" authorId="0" shapeId="0" xr:uid="{00000000-0006-0000-1C00-000002000000}">
      <text>
        <r>
          <rPr>
            <b/>
            <sz val="9"/>
            <color indexed="81"/>
            <rFont val="Tahoma"/>
            <family val="2"/>
          </rPr>
          <t>Total de Atendimentos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</authors>
  <commentList>
    <comment ref="A52" authorId="0" shapeId="0" xr:uid="{00000000-0006-0000-0300-000001000000}">
      <text>
        <r>
          <rPr>
            <sz val="9"/>
            <color indexed="81"/>
            <rFont val="Tahoma"/>
            <family val="2"/>
          </rPr>
          <t xml:space="preserve">Trabalhar aos sábados 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</authors>
  <commentList>
    <comment ref="A39" authorId="0" shapeId="0" xr:uid="{00000000-0006-0000-1E00-000001000000}">
      <text>
        <r>
          <rPr>
            <b/>
            <sz val="9"/>
            <color indexed="81"/>
            <rFont val="Tahoma"/>
            <family val="2"/>
          </rPr>
          <t>Total de Atendimentos</t>
        </r>
      </text>
    </comment>
    <comment ref="A40" authorId="0" shapeId="0" xr:uid="{00000000-0006-0000-1E00-000002000000}">
      <text>
        <r>
          <rPr>
            <b/>
            <sz val="9"/>
            <color indexed="81"/>
            <rFont val="Tahoma"/>
            <family val="2"/>
          </rPr>
          <t>Total de Atendimentos</t>
        </r>
      </text>
    </comment>
    <comment ref="C54" authorId="0" shapeId="0" xr:uid="{00000000-0006-0000-1E00-000003000000}">
      <text>
        <r>
          <rPr>
            <b/>
            <sz val="9"/>
            <color indexed="81"/>
            <rFont val="Tahoma"/>
            <family val="2"/>
          </rPr>
          <t>Consultas de 1 vez da Estatística</t>
        </r>
      </text>
    </comment>
    <comment ref="C55" authorId="0" shapeId="0" xr:uid="{00000000-0006-0000-1E00-000004000000}">
      <text>
        <r>
          <rPr>
            <b/>
            <sz val="9"/>
            <color indexed="81"/>
            <rFont val="Tahoma"/>
            <family val="2"/>
          </rPr>
          <t>Total de Consultas do BPA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silva</author>
    <author>Luis Alberto</author>
    <author>leonardof</author>
  </authors>
  <commentList>
    <comment ref="C33" authorId="0" shapeId="0" xr:uid="{00000000-0006-0000-1F00-000001000000}">
      <text>
        <r>
          <rPr>
            <b/>
            <sz val="9"/>
            <color indexed="81"/>
            <rFont val="Calibri"/>
            <family val="2"/>
          </rPr>
          <t>1 de 30 
1 de 40</t>
        </r>
      </text>
    </comment>
    <comment ref="C50" authorId="1" shapeId="0" xr:uid="{00000000-0006-0000-1F00-000002000000}">
      <text>
        <r>
          <rPr>
            <b/>
            <sz val="9"/>
            <color indexed="81"/>
            <rFont val="Tahoma"/>
            <family val="2"/>
          </rPr>
          <t>1 de 20
1 de 32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50" authorId="1" shapeId="0" xr:uid="{00000000-0006-0000-1F00-000003000000}">
      <text>
        <r>
          <rPr>
            <b/>
            <sz val="9"/>
            <color indexed="81"/>
            <rFont val="Tahoma"/>
            <family val="2"/>
          </rPr>
          <t>3 Prof de 32 hrs, sendo 20 hrs e 12 hrs plantão.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50" authorId="1" shapeId="0" xr:uid="{00000000-0006-0000-1F00-000004000000}">
      <text>
        <r>
          <rPr>
            <b/>
            <sz val="9"/>
            <color indexed="81"/>
            <rFont val="Tahoma"/>
            <family val="2"/>
          </rPr>
          <t>3 Prof de 32 hrs, sendo 20 hrs e 12 hrs plantão.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51" authorId="1" shapeId="0" xr:uid="{00000000-0006-0000-1F00-000005000000}">
      <text>
        <r>
          <rPr>
            <b/>
            <sz val="9"/>
            <color indexed="81"/>
            <rFont val="Tahoma"/>
            <family val="2"/>
          </rPr>
          <t>3 de 20
1 de 32</t>
        </r>
      </text>
    </comment>
    <comment ref="E51" authorId="1" shapeId="0" xr:uid="{00000000-0006-0000-1F00-000006000000}">
      <text>
        <r>
          <rPr>
            <b/>
            <sz val="9"/>
            <color indexed="81"/>
            <rFont val="Tahoma"/>
            <family val="2"/>
          </rPr>
          <t>3 de 20
1 de 32 (sendo 20 hrs para UBS e 12 hrs para plantão)</t>
        </r>
      </text>
    </comment>
    <comment ref="G51" authorId="1" shapeId="0" xr:uid="{00000000-0006-0000-1F00-000007000000}">
      <text>
        <r>
          <rPr>
            <b/>
            <sz val="9"/>
            <color indexed="81"/>
            <rFont val="Tahoma"/>
            <family val="2"/>
          </rPr>
          <t>3 de 20
1 de 32 (sendo 20 hrs para UBS e 12 hrs para plantão)</t>
        </r>
      </text>
    </comment>
    <comment ref="C64" authorId="1" shapeId="0" xr:uid="{00000000-0006-0000-1F00-000008000000}">
      <text>
        <r>
          <rPr>
            <b/>
            <sz val="9"/>
            <color indexed="81"/>
            <rFont val="Tahoma"/>
            <family val="2"/>
          </rPr>
          <t>1 de 40</t>
        </r>
      </text>
    </comment>
    <comment ref="E64" authorId="1" shapeId="0" xr:uid="{00000000-0006-0000-1F00-000009000000}">
      <text>
        <r>
          <rPr>
            <b/>
            <sz val="9"/>
            <color indexed="81"/>
            <rFont val="Tahoma"/>
            <family val="2"/>
          </rPr>
          <t>1 de 40</t>
        </r>
      </text>
    </comment>
    <comment ref="G64" authorId="1" shapeId="0" xr:uid="{00000000-0006-0000-1F00-00000A000000}">
      <text>
        <r>
          <rPr>
            <b/>
            <sz val="9"/>
            <color indexed="81"/>
            <rFont val="Tahoma"/>
            <family val="2"/>
          </rPr>
          <t>1 de 40</t>
        </r>
      </text>
    </comment>
    <comment ref="G77" authorId="1" shapeId="0" xr:uid="{00000000-0006-0000-1F00-00000B000000}">
      <text>
        <r>
          <rPr>
            <sz val="9"/>
            <color indexed="81"/>
            <rFont val="Tahoma"/>
            <family val="2"/>
          </rPr>
          <t xml:space="preserve">Iniciou dia 23/11/2015
</t>
        </r>
      </text>
    </comment>
    <comment ref="C89" authorId="0" shapeId="0" xr:uid="{00000000-0006-0000-1F00-00000C000000}">
      <text>
        <r>
          <rPr>
            <b/>
            <sz val="9"/>
            <color indexed="81"/>
            <rFont val="Calibri"/>
            <family val="2"/>
          </rPr>
          <t>3 de 20
1 de 22</t>
        </r>
      </text>
    </comment>
    <comment ref="G89" authorId="0" shapeId="0" xr:uid="{00000000-0006-0000-1F00-00000D000000}">
      <text>
        <r>
          <rPr>
            <b/>
            <sz val="9"/>
            <color indexed="81"/>
            <rFont val="Calibri"/>
            <family val="2"/>
          </rPr>
          <t>3 de 20
1 de 22</t>
        </r>
      </text>
    </comment>
    <comment ref="C91" authorId="1" shapeId="0" xr:uid="{00000000-0006-0000-1F00-00000E000000}">
      <text>
        <r>
          <rPr>
            <sz val="9"/>
            <color indexed="81"/>
            <rFont val="Tahoma"/>
            <family val="2"/>
          </rPr>
          <t>1 de 20 hrs
1 de 15 hrs</t>
        </r>
      </text>
    </comment>
    <comment ref="E91" authorId="1" shapeId="0" xr:uid="{00000000-0006-0000-1F00-00000F000000}">
      <text>
        <r>
          <rPr>
            <sz val="9"/>
            <color indexed="81"/>
            <rFont val="Tahoma"/>
            <family val="2"/>
          </rPr>
          <t>1 de 20 hrs
1 de 15 hrs</t>
        </r>
      </text>
    </comment>
    <comment ref="G91" authorId="1" shapeId="0" xr:uid="{00000000-0006-0000-1F00-000010000000}">
      <text>
        <r>
          <rPr>
            <sz val="9"/>
            <color indexed="81"/>
            <rFont val="Tahoma"/>
            <family val="2"/>
          </rPr>
          <t>1 de 20 hrs
1 de 15 hrs</t>
        </r>
      </text>
    </comment>
    <comment ref="C106" authorId="1" shapeId="0" xr:uid="{00000000-0006-0000-1F00-000011000000}">
      <text>
        <r>
          <rPr>
            <b/>
            <sz val="9"/>
            <color indexed="81"/>
            <rFont val="Tahoma"/>
            <family val="2"/>
          </rPr>
          <t>Profissional solicitou aposentadoria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06" authorId="1" shapeId="0" xr:uid="{00000000-0006-0000-1F00-000012000000}">
      <text>
        <r>
          <rPr>
            <b/>
            <sz val="9"/>
            <color indexed="81"/>
            <rFont val="Tahoma"/>
            <family val="2"/>
          </rPr>
          <t>Profissional solicitou aposentadoria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12" authorId="1" shapeId="0" xr:uid="{00000000-0006-0000-1F00-000013000000}">
      <text>
        <r>
          <rPr>
            <b/>
            <sz val="9"/>
            <color indexed="81"/>
            <rFont val="Tahoma"/>
            <family val="2"/>
          </rPr>
          <t>1 de 40 hrs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19" authorId="0" shapeId="0" xr:uid="{00000000-0006-0000-1F00-000014000000}">
      <text>
        <r>
          <rPr>
            <b/>
            <sz val="9"/>
            <color indexed="81"/>
            <rFont val="Calibri"/>
            <family val="2"/>
          </rPr>
          <t>2 de 6
1 de 10
2 de 20</t>
        </r>
      </text>
    </comment>
    <comment ref="E119" authorId="0" shapeId="0" xr:uid="{00000000-0006-0000-1F00-000015000000}">
      <text>
        <r>
          <rPr>
            <b/>
            <sz val="9"/>
            <color indexed="81"/>
            <rFont val="Calibri"/>
            <family val="2"/>
          </rPr>
          <t>2 de 6
1 de 10
2 de 20</t>
        </r>
      </text>
    </comment>
    <comment ref="G119" authorId="0" shapeId="0" xr:uid="{00000000-0006-0000-1F00-000016000000}">
      <text>
        <r>
          <rPr>
            <b/>
            <sz val="9"/>
            <color indexed="81"/>
            <rFont val="Calibri"/>
            <family val="2"/>
          </rPr>
          <t>2 de 6
1 de 10
2 de 20</t>
        </r>
      </text>
    </comment>
    <comment ref="C135" authorId="0" shapeId="0" xr:uid="{00000000-0006-0000-1F00-000017000000}">
      <text>
        <r>
          <rPr>
            <b/>
            <sz val="9"/>
            <color indexed="81"/>
            <rFont val="Calibri"/>
            <family val="2"/>
          </rPr>
          <t>1 de 40 hrs</t>
        </r>
      </text>
    </comment>
    <comment ref="C143" authorId="1" shapeId="0" xr:uid="{00000000-0006-0000-1F00-000018000000}">
      <text>
        <r>
          <rPr>
            <b/>
            <sz val="9"/>
            <color indexed="81"/>
            <rFont val="Tahoma"/>
            <family val="2"/>
          </rPr>
          <t>1 de 10
1 de 20</t>
        </r>
      </text>
    </comment>
    <comment ref="E143" authorId="1" shapeId="0" xr:uid="{00000000-0006-0000-1F00-000019000000}">
      <text>
        <r>
          <rPr>
            <b/>
            <sz val="9"/>
            <color indexed="81"/>
            <rFont val="Tahoma"/>
            <family val="2"/>
          </rPr>
          <t>1 de 10
1 de 20</t>
        </r>
      </text>
    </comment>
    <comment ref="G143" authorId="1" shapeId="0" xr:uid="{00000000-0006-0000-1F00-00001A000000}">
      <text>
        <r>
          <rPr>
            <b/>
            <sz val="9"/>
            <color indexed="81"/>
            <rFont val="Tahoma"/>
            <family val="2"/>
          </rPr>
          <t>1 de 10
1 de 20</t>
        </r>
      </text>
    </comment>
    <comment ref="G146" authorId="1" shapeId="0" xr:uid="{00000000-0006-0000-1F00-00001B000000}">
      <text>
        <r>
          <rPr>
            <sz val="9"/>
            <color indexed="81"/>
            <rFont val="Tahoma"/>
            <family val="2"/>
          </rPr>
          <t xml:space="preserve">5 de 30 
1 de 40
</t>
        </r>
      </text>
    </comment>
    <comment ref="E148" authorId="1" shapeId="0" xr:uid="{00000000-0006-0000-1F00-00001C000000}">
      <text>
        <r>
          <rPr>
            <b/>
            <sz val="9"/>
            <color indexed="81"/>
            <rFont val="Tahoma"/>
            <family val="2"/>
          </rPr>
          <t>solicitou aposentadoria</t>
        </r>
      </text>
    </comment>
    <comment ref="G148" authorId="1" shapeId="0" xr:uid="{00000000-0006-0000-1F00-00001D000000}">
      <text>
        <r>
          <rPr>
            <b/>
            <sz val="9"/>
            <color indexed="81"/>
            <rFont val="Tahoma"/>
            <family val="2"/>
          </rPr>
          <t>solicitou aposentadoria</t>
        </r>
      </text>
    </comment>
    <comment ref="E156" authorId="2" shapeId="0" xr:uid="{00000000-0006-0000-1F00-00001E000000}">
      <text>
        <r>
          <rPr>
            <b/>
            <sz val="9"/>
            <color indexed="81"/>
            <rFont val="Tahoma"/>
            <family val="2"/>
          </rPr>
          <t xml:space="preserve">1 de 10hrs
1 de 20hrs
</t>
        </r>
      </text>
    </comment>
    <comment ref="C160" authorId="0" shapeId="0" xr:uid="{00000000-0006-0000-1F00-00001F000000}">
      <text>
        <r>
          <rPr>
            <b/>
            <sz val="9"/>
            <color indexed="81"/>
            <rFont val="Calibri"/>
            <family val="2"/>
          </rPr>
          <t>1 de 40 hrs</t>
        </r>
      </text>
    </comment>
    <comment ref="E160" authorId="0" shapeId="0" xr:uid="{00000000-0006-0000-1F00-000020000000}">
      <text>
        <r>
          <rPr>
            <b/>
            <sz val="9"/>
            <color indexed="81"/>
            <rFont val="Calibri"/>
            <family val="2"/>
          </rPr>
          <t>1 de 40 hrs</t>
        </r>
      </text>
    </comment>
    <comment ref="G160" authorId="0" shapeId="0" xr:uid="{00000000-0006-0000-1F00-000021000000}">
      <text>
        <r>
          <rPr>
            <b/>
            <sz val="9"/>
            <color indexed="81"/>
            <rFont val="Calibri"/>
            <family val="2"/>
          </rPr>
          <t>1 de 40 hrs</t>
        </r>
      </text>
    </comment>
    <comment ref="C177" authorId="1" shapeId="0" xr:uid="{00000000-0006-0000-1F00-000022000000}">
      <text>
        <r>
          <rPr>
            <b/>
            <sz val="9"/>
            <color indexed="81"/>
            <rFont val="Tahoma"/>
            <family val="2"/>
          </rPr>
          <t>3 de 20
1 de 24</t>
        </r>
      </text>
    </comment>
    <comment ref="G177" authorId="1" shapeId="0" xr:uid="{00000000-0006-0000-1F00-000023000000}">
      <text>
        <r>
          <rPr>
            <sz val="9"/>
            <color indexed="81"/>
            <rFont val="Tahoma"/>
            <family val="2"/>
          </rPr>
          <t>2 de 20 hrs
1 de 24 hrs</t>
        </r>
      </text>
    </comment>
    <comment ref="C179" authorId="1" shapeId="0" xr:uid="{00000000-0006-0000-1F00-000024000000}">
      <text>
        <r>
          <rPr>
            <sz val="9"/>
            <color indexed="81"/>
            <rFont val="Tahoma"/>
            <family val="2"/>
          </rPr>
          <t>1 profissional de 12 hrs</t>
        </r>
      </text>
    </comment>
    <comment ref="E179" authorId="1" shapeId="0" xr:uid="{00000000-0006-0000-1F00-000025000000}">
      <text>
        <r>
          <rPr>
            <sz val="9"/>
            <color indexed="81"/>
            <rFont val="Tahoma"/>
            <family val="2"/>
          </rPr>
          <t>1 profissional de 12 hrs</t>
        </r>
      </text>
    </comment>
    <comment ref="G179" authorId="1" shapeId="0" xr:uid="{00000000-0006-0000-1F00-000026000000}">
      <text>
        <r>
          <rPr>
            <sz val="9"/>
            <color indexed="81"/>
            <rFont val="Tahoma"/>
            <family val="2"/>
          </rPr>
          <t>1 profissional de 12 hrs</t>
        </r>
      </text>
    </comment>
    <comment ref="C199" authorId="1" shapeId="0" xr:uid="{00000000-0006-0000-1F00-000027000000}">
      <text>
        <r>
          <rPr>
            <b/>
            <sz val="9"/>
            <color indexed="81"/>
            <rFont val="Tahoma"/>
            <family val="2"/>
          </rPr>
          <t xml:space="preserve">5 de 30 hrs
</t>
        </r>
      </text>
    </comment>
    <comment ref="E199" authorId="1" shapeId="0" xr:uid="{00000000-0006-0000-1F00-000028000000}">
      <text>
        <r>
          <rPr>
            <b/>
            <sz val="9"/>
            <color indexed="81"/>
            <rFont val="Tahoma"/>
            <family val="2"/>
          </rPr>
          <t xml:space="preserve">5 de 30 hrs
</t>
        </r>
      </text>
    </comment>
    <comment ref="G199" authorId="1" shapeId="0" xr:uid="{00000000-0006-0000-1F00-000029000000}">
      <text>
        <r>
          <rPr>
            <b/>
            <sz val="9"/>
            <color indexed="81"/>
            <rFont val="Tahoma"/>
            <family val="2"/>
          </rPr>
          <t xml:space="preserve">5 de 30 hrs
</t>
        </r>
      </text>
    </comment>
    <comment ref="I199" authorId="1" shapeId="0" xr:uid="{00000000-0006-0000-1F00-00002A000000}">
      <text>
        <r>
          <rPr>
            <b/>
            <sz val="9"/>
            <color indexed="81"/>
            <rFont val="Tahoma"/>
            <family val="2"/>
          </rPr>
          <t xml:space="preserve">5 de 30 hrs
</t>
        </r>
      </text>
    </comment>
    <comment ref="K199" authorId="1" shapeId="0" xr:uid="{00000000-0006-0000-1F00-00002B000000}">
      <text>
        <r>
          <rPr>
            <b/>
            <sz val="9"/>
            <color indexed="81"/>
            <rFont val="Tahoma"/>
            <family val="2"/>
          </rPr>
          <t xml:space="preserve">5 de 30 hrs
</t>
        </r>
      </text>
    </comment>
    <comment ref="C200" authorId="0" shapeId="0" xr:uid="{00000000-0006-0000-1F00-00002C000000}">
      <text>
        <r>
          <rPr>
            <b/>
            <sz val="9"/>
            <color indexed="81"/>
            <rFont val="Calibri"/>
            <family val="2"/>
          </rPr>
          <t>10 hrs</t>
        </r>
      </text>
    </comment>
    <comment ref="E200" authorId="0" shapeId="0" xr:uid="{00000000-0006-0000-1F00-00002D000000}">
      <text>
        <r>
          <rPr>
            <b/>
            <sz val="9"/>
            <color indexed="81"/>
            <rFont val="Calibri"/>
            <family val="2"/>
          </rPr>
          <t>10 hrs</t>
        </r>
      </text>
    </comment>
    <comment ref="G200" authorId="0" shapeId="0" xr:uid="{00000000-0006-0000-1F00-00002E000000}">
      <text>
        <r>
          <rPr>
            <b/>
            <sz val="9"/>
            <color indexed="81"/>
            <rFont val="Calibri"/>
            <family val="2"/>
          </rPr>
          <t>1 de 10 hrs
1 de 20 hrs</t>
        </r>
      </text>
    </comment>
    <comment ref="G207" authorId="1" shapeId="0" xr:uid="{00000000-0006-0000-1F00-00002F000000}">
      <text>
        <r>
          <rPr>
            <sz val="9"/>
            <color indexed="81"/>
            <rFont val="Tahoma"/>
            <family val="2"/>
          </rPr>
          <t>Contrado final de Novembro. Aguardando CBO da SMS para criação do CNES</t>
        </r>
      </text>
    </comment>
    <comment ref="E229" authorId="2" shapeId="0" xr:uid="{00000000-0006-0000-1F00-000030000000}">
      <text>
        <r>
          <rPr>
            <b/>
            <sz val="9"/>
            <color indexed="81"/>
            <rFont val="Tahoma"/>
            <family val="2"/>
          </rPr>
          <t xml:space="preserve">1 de 12 hrs
</t>
        </r>
      </text>
    </comment>
    <comment ref="C234" authorId="0" shapeId="0" xr:uid="{00000000-0006-0000-1F00-000031000000}">
      <text>
        <r>
          <rPr>
            <b/>
            <sz val="9"/>
            <color indexed="81"/>
            <rFont val="Calibri"/>
            <family val="2"/>
          </rPr>
          <t>1 de 40</t>
        </r>
      </text>
    </comment>
    <comment ref="C245" authorId="1" shapeId="0" xr:uid="{00000000-0006-0000-1F00-000032000000}">
      <text>
        <r>
          <rPr>
            <b/>
            <sz val="9"/>
            <color indexed="81"/>
            <rFont val="Tahoma"/>
            <family val="2"/>
          </rPr>
          <t>1 de 30 hrs</t>
        </r>
      </text>
    </comment>
    <comment ref="C250" authorId="1" shapeId="0" xr:uid="{00000000-0006-0000-1F00-000033000000}">
      <text>
        <r>
          <rPr>
            <b/>
            <sz val="9"/>
            <color indexed="81"/>
            <rFont val="Tahoma"/>
            <family val="2"/>
          </rPr>
          <t>1 de 10
1 de 20
1 de 30</t>
        </r>
      </text>
    </comment>
    <comment ref="E250" authorId="1" shapeId="0" xr:uid="{00000000-0006-0000-1F00-000034000000}">
      <text>
        <r>
          <rPr>
            <b/>
            <sz val="9"/>
            <color indexed="81"/>
            <rFont val="Tahoma"/>
            <family val="2"/>
          </rPr>
          <t>1 de 10
1 de 20
1 de 30</t>
        </r>
      </text>
    </comment>
    <comment ref="G250" authorId="1" shapeId="0" xr:uid="{00000000-0006-0000-1F00-000035000000}">
      <text>
        <r>
          <rPr>
            <b/>
            <sz val="9"/>
            <color indexed="81"/>
            <rFont val="Tahoma"/>
            <family val="2"/>
          </rPr>
          <t>1 de 10
1 de 20
1 de 30</t>
        </r>
      </text>
    </comment>
    <comment ref="C258" authorId="1" shapeId="0" xr:uid="{00000000-0006-0000-1F00-000036000000}">
      <text>
        <r>
          <rPr>
            <b/>
            <sz val="9"/>
            <color indexed="81"/>
            <rFont val="Tahoma"/>
            <family val="2"/>
          </rPr>
          <t>1 de 30 
1 de 40</t>
        </r>
      </text>
    </comment>
    <comment ref="C265" authorId="1" shapeId="0" xr:uid="{00000000-0006-0000-1F00-000037000000}">
      <text>
        <r>
          <rPr>
            <b/>
            <sz val="9"/>
            <color indexed="81"/>
            <rFont val="Tahoma"/>
            <family val="2"/>
          </rPr>
          <t>1 de 6
3 de 12
2 de 18
2 de 24</t>
        </r>
      </text>
    </comment>
    <comment ref="E265" authorId="1" shapeId="0" xr:uid="{00000000-0006-0000-1F00-000038000000}">
      <text>
        <r>
          <rPr>
            <b/>
            <sz val="9"/>
            <color indexed="81"/>
            <rFont val="Tahoma"/>
            <family val="2"/>
          </rPr>
          <t>1 de 6
3 de 12
2 de 18
2 de 24</t>
        </r>
      </text>
    </comment>
    <comment ref="G265" authorId="1" shapeId="0" xr:uid="{00000000-0006-0000-1F00-000039000000}">
      <text>
        <r>
          <rPr>
            <b/>
            <sz val="9"/>
            <color indexed="81"/>
            <rFont val="Tahoma"/>
            <family val="2"/>
          </rPr>
          <t>1 de 6
3 de 12
2 de 18
2 de 24</t>
        </r>
      </text>
    </comment>
    <comment ref="G266" authorId="1" shapeId="0" xr:uid="{00000000-0006-0000-1F00-00003A000000}">
      <text>
        <r>
          <rPr>
            <b/>
            <sz val="9"/>
            <color indexed="81"/>
            <rFont val="Tahoma"/>
            <family val="2"/>
          </rPr>
          <t>1 de 12 hrs
1 de 24 hrs
1 de 30 hrs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  <author>luis silva</author>
    <author>leonardof</author>
  </authors>
  <commentList>
    <comment ref="E62" authorId="0" shapeId="0" xr:uid="{00000000-0006-0000-2100-000001000000}">
      <text>
        <r>
          <rPr>
            <b/>
            <sz val="9"/>
            <color indexed="81"/>
            <rFont val="Tahoma"/>
            <family val="2"/>
          </rPr>
          <t>1 de 20
1 de 32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62" authorId="0" shapeId="0" xr:uid="{00000000-0006-0000-2100-000002000000}">
      <text>
        <r>
          <rPr>
            <b/>
            <sz val="9"/>
            <color indexed="81"/>
            <rFont val="Tahoma"/>
            <family val="2"/>
          </rPr>
          <t>3 Prof de 32 hrs, sendo 20 hrs e 12 hrs plantão.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0" shapeId="0" xr:uid="{00000000-0006-0000-2100-000003000000}">
      <text>
        <r>
          <rPr>
            <b/>
            <sz val="9"/>
            <color indexed="81"/>
            <rFont val="Tahoma"/>
            <family val="2"/>
          </rPr>
          <t>3 Prof de 32 hrs, sendo 20 hrs e 12 hrs plantão.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63" authorId="0" shapeId="0" xr:uid="{00000000-0006-0000-2100-000004000000}">
      <text>
        <r>
          <rPr>
            <b/>
            <sz val="9"/>
            <color indexed="81"/>
            <rFont val="Tahoma"/>
            <family val="2"/>
          </rPr>
          <t>3 de 20
1 de 32</t>
        </r>
      </text>
    </comment>
    <comment ref="G63" authorId="0" shapeId="0" xr:uid="{00000000-0006-0000-2100-000005000000}">
      <text>
        <r>
          <rPr>
            <b/>
            <sz val="9"/>
            <color indexed="81"/>
            <rFont val="Tahoma"/>
            <family val="2"/>
          </rPr>
          <t>3 de 20
1 de 32 (sendo 20 hrs para UBS e 12 hrs para plantão)</t>
        </r>
      </text>
    </comment>
    <comment ref="I63" authorId="0" shapeId="0" xr:uid="{00000000-0006-0000-2100-000006000000}">
      <text>
        <r>
          <rPr>
            <b/>
            <sz val="9"/>
            <color indexed="81"/>
            <rFont val="Tahoma"/>
            <family val="2"/>
          </rPr>
          <t>3 de 20
1 de 32 (sendo 20 hrs para UBS e 12 hrs para plantão)</t>
        </r>
      </text>
    </comment>
    <comment ref="E71" authorId="0" shapeId="0" xr:uid="{00000000-0006-0000-2100-000007000000}">
      <text>
        <r>
          <rPr>
            <b/>
            <sz val="9"/>
            <color indexed="81"/>
            <rFont val="Tahoma"/>
            <family val="2"/>
          </rPr>
          <t>1 de 40</t>
        </r>
      </text>
    </comment>
    <comment ref="G71" authorId="0" shapeId="0" xr:uid="{00000000-0006-0000-2100-000008000000}">
      <text>
        <r>
          <rPr>
            <b/>
            <sz val="9"/>
            <color indexed="81"/>
            <rFont val="Tahoma"/>
            <family val="2"/>
          </rPr>
          <t>1 de 40</t>
        </r>
      </text>
    </comment>
    <comment ref="I71" authorId="0" shapeId="0" xr:uid="{00000000-0006-0000-2100-000009000000}">
      <text>
        <r>
          <rPr>
            <b/>
            <sz val="9"/>
            <color indexed="81"/>
            <rFont val="Tahoma"/>
            <family val="2"/>
          </rPr>
          <t>1 de 40</t>
        </r>
      </text>
    </comment>
    <comment ref="E79" authorId="1" shapeId="0" xr:uid="{00000000-0006-0000-2100-00000A000000}">
      <text>
        <r>
          <rPr>
            <b/>
            <sz val="9"/>
            <color indexed="81"/>
            <rFont val="Calibri"/>
            <family val="2"/>
          </rPr>
          <t>3 de 20
1 de 22</t>
        </r>
      </text>
    </comment>
    <comment ref="I79" authorId="1" shapeId="0" xr:uid="{00000000-0006-0000-2100-00000B000000}">
      <text>
        <r>
          <rPr>
            <b/>
            <sz val="9"/>
            <color indexed="81"/>
            <rFont val="Calibri"/>
            <family val="2"/>
          </rPr>
          <t>3 de 20
1 de 22</t>
        </r>
      </text>
    </comment>
    <comment ref="E81" authorId="0" shapeId="0" xr:uid="{00000000-0006-0000-2100-00000C000000}">
      <text>
        <r>
          <rPr>
            <sz val="9"/>
            <color indexed="81"/>
            <rFont val="Tahoma"/>
            <family val="2"/>
          </rPr>
          <t>1 de 20 hrs
1 de 15 hrs</t>
        </r>
      </text>
    </comment>
    <comment ref="G81" authorId="0" shapeId="0" xr:uid="{00000000-0006-0000-2100-00000D000000}">
      <text>
        <r>
          <rPr>
            <sz val="9"/>
            <color indexed="81"/>
            <rFont val="Tahoma"/>
            <family val="2"/>
          </rPr>
          <t>1 de 20 hrs
1 de 15 hrs</t>
        </r>
      </text>
    </comment>
    <comment ref="I81" authorId="0" shapeId="0" xr:uid="{00000000-0006-0000-2100-00000E000000}">
      <text>
        <r>
          <rPr>
            <sz val="9"/>
            <color indexed="81"/>
            <rFont val="Tahoma"/>
            <family val="2"/>
          </rPr>
          <t>1 de 20 hrs
1 de 15 hrs</t>
        </r>
      </text>
    </comment>
    <comment ref="E89" authorId="0" shapeId="0" xr:uid="{00000000-0006-0000-2100-00000F000000}">
      <text>
        <r>
          <rPr>
            <b/>
            <sz val="9"/>
            <color indexed="81"/>
            <rFont val="Tahoma"/>
            <family val="2"/>
          </rPr>
          <t>Profissional solicitou aposentadoria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89" authorId="0" shapeId="0" xr:uid="{00000000-0006-0000-2100-000010000000}">
      <text>
        <r>
          <rPr>
            <b/>
            <sz val="9"/>
            <color indexed="81"/>
            <rFont val="Tahoma"/>
            <family val="2"/>
          </rPr>
          <t>Profissional solicitou aposentadoria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95" authorId="1" shapeId="0" xr:uid="{00000000-0006-0000-2100-000011000000}">
      <text>
        <r>
          <rPr>
            <b/>
            <sz val="9"/>
            <color indexed="81"/>
            <rFont val="Calibri"/>
            <family val="2"/>
          </rPr>
          <t>2 de 6
1 de 10
2 de 20</t>
        </r>
      </text>
    </comment>
    <comment ref="G95" authorId="1" shapeId="0" xr:uid="{00000000-0006-0000-2100-000012000000}">
      <text>
        <r>
          <rPr>
            <b/>
            <sz val="9"/>
            <color indexed="81"/>
            <rFont val="Calibri"/>
            <family val="2"/>
          </rPr>
          <t>2 de 6
1 de 10
2 de 20</t>
        </r>
      </text>
    </comment>
    <comment ref="I95" authorId="1" shapeId="0" xr:uid="{00000000-0006-0000-2100-000013000000}">
      <text>
        <r>
          <rPr>
            <b/>
            <sz val="9"/>
            <color indexed="81"/>
            <rFont val="Calibri"/>
            <family val="2"/>
          </rPr>
          <t>2 de 6
1 de 10
2 de 20</t>
        </r>
      </text>
    </comment>
    <comment ref="E102" authorId="1" shapeId="0" xr:uid="{00000000-0006-0000-2100-000014000000}">
      <text>
        <r>
          <rPr>
            <b/>
            <sz val="9"/>
            <color indexed="81"/>
            <rFont val="Calibri"/>
            <family val="2"/>
          </rPr>
          <t>1 de 40 hrs</t>
        </r>
      </text>
    </comment>
    <comment ref="E108" authorId="0" shapeId="0" xr:uid="{00000000-0006-0000-2100-000015000000}">
      <text>
        <r>
          <rPr>
            <b/>
            <sz val="9"/>
            <color indexed="81"/>
            <rFont val="Tahoma"/>
            <family val="2"/>
          </rPr>
          <t>1 de 10
1 de 20</t>
        </r>
      </text>
    </comment>
    <comment ref="G108" authorId="0" shapeId="0" xr:uid="{00000000-0006-0000-2100-000016000000}">
      <text>
        <r>
          <rPr>
            <b/>
            <sz val="9"/>
            <color indexed="81"/>
            <rFont val="Tahoma"/>
            <family val="2"/>
          </rPr>
          <t>1 de 10
1 de 20</t>
        </r>
      </text>
    </comment>
    <comment ref="I108" authorId="0" shapeId="0" xr:uid="{00000000-0006-0000-2100-000017000000}">
      <text>
        <r>
          <rPr>
            <b/>
            <sz val="9"/>
            <color indexed="81"/>
            <rFont val="Tahoma"/>
            <family val="2"/>
          </rPr>
          <t>1 de 10
1 de 20</t>
        </r>
      </text>
    </comment>
    <comment ref="G116" authorId="2" shapeId="0" xr:uid="{00000000-0006-0000-2100-000018000000}">
      <text>
        <r>
          <rPr>
            <b/>
            <sz val="9"/>
            <color indexed="81"/>
            <rFont val="Tahoma"/>
            <family val="2"/>
          </rPr>
          <t xml:space="preserve">1 de 10hrs
1 de 20hrs
</t>
        </r>
      </text>
    </comment>
    <comment ref="E128" authorId="0" shapeId="0" xr:uid="{00000000-0006-0000-2100-000019000000}">
      <text>
        <r>
          <rPr>
            <b/>
            <sz val="9"/>
            <color indexed="81"/>
            <rFont val="Tahoma"/>
            <family val="2"/>
          </rPr>
          <t>3 de 20
1 de 24</t>
        </r>
      </text>
    </comment>
    <comment ref="I128" authorId="0" shapeId="0" xr:uid="{00000000-0006-0000-2100-00001A000000}">
      <text>
        <r>
          <rPr>
            <sz val="9"/>
            <color indexed="81"/>
            <rFont val="Tahoma"/>
            <family val="2"/>
          </rPr>
          <t>2 de 20 hrs
1 de 24 hrs</t>
        </r>
      </text>
    </comment>
    <comment ref="E130" authorId="0" shapeId="0" xr:uid="{00000000-0006-0000-2100-00001B000000}">
      <text>
        <r>
          <rPr>
            <sz val="9"/>
            <color indexed="81"/>
            <rFont val="Tahoma"/>
            <family val="2"/>
          </rPr>
          <t>1 profissional de 12 hrs</t>
        </r>
      </text>
    </comment>
    <comment ref="G130" authorId="0" shapeId="0" xr:uid="{00000000-0006-0000-2100-00001C000000}">
      <text>
        <r>
          <rPr>
            <sz val="9"/>
            <color indexed="81"/>
            <rFont val="Tahoma"/>
            <family val="2"/>
          </rPr>
          <t>1 profissional de 12 hrs</t>
        </r>
      </text>
    </comment>
    <comment ref="I130" authorId="0" shapeId="0" xr:uid="{00000000-0006-0000-2100-00001D000000}">
      <text>
        <r>
          <rPr>
            <sz val="9"/>
            <color indexed="81"/>
            <rFont val="Tahoma"/>
            <family val="2"/>
          </rPr>
          <t>1 profissional de 12 hrs</t>
        </r>
      </text>
    </comment>
    <comment ref="G151" authorId="2" shapeId="0" xr:uid="{00000000-0006-0000-2100-00001E000000}">
      <text>
        <r>
          <rPr>
            <b/>
            <sz val="9"/>
            <color indexed="81"/>
            <rFont val="Tahoma"/>
            <family val="2"/>
          </rPr>
          <t xml:space="preserve">1 de 12 hrs
</t>
        </r>
      </text>
    </comment>
    <comment ref="E164" authorId="0" shapeId="0" xr:uid="{00000000-0006-0000-2100-00001F000000}">
      <text>
        <r>
          <rPr>
            <b/>
            <sz val="9"/>
            <color indexed="81"/>
            <rFont val="Tahoma"/>
            <family val="2"/>
          </rPr>
          <t>1 de 10
1 de 20
1 de 30</t>
        </r>
      </text>
    </comment>
    <comment ref="G164" authorId="0" shapeId="0" xr:uid="{00000000-0006-0000-2100-000020000000}">
      <text>
        <r>
          <rPr>
            <b/>
            <sz val="9"/>
            <color indexed="81"/>
            <rFont val="Tahoma"/>
            <family val="2"/>
          </rPr>
          <t>1 de 10
1 de 20
1 de 30</t>
        </r>
      </text>
    </comment>
    <comment ref="I164" authorId="0" shapeId="0" xr:uid="{00000000-0006-0000-2100-000021000000}">
      <text>
        <r>
          <rPr>
            <b/>
            <sz val="9"/>
            <color indexed="81"/>
            <rFont val="Tahoma"/>
            <family val="2"/>
          </rPr>
          <t>1 de 10
1 de 20
1 de 30</t>
        </r>
      </text>
    </comment>
    <comment ref="E170" authorId="0" shapeId="0" xr:uid="{00000000-0006-0000-2100-000022000000}">
      <text>
        <r>
          <rPr>
            <b/>
            <sz val="9"/>
            <color indexed="81"/>
            <rFont val="Tahoma"/>
            <family val="2"/>
          </rPr>
          <t>1 de 6
3 de 12
2 de 18
2 de 24</t>
        </r>
      </text>
    </comment>
    <comment ref="G170" authorId="0" shapeId="0" xr:uid="{00000000-0006-0000-2100-000023000000}">
      <text>
        <r>
          <rPr>
            <b/>
            <sz val="9"/>
            <color indexed="81"/>
            <rFont val="Tahoma"/>
            <family val="2"/>
          </rPr>
          <t>1 de 6
3 de 12
2 de 18
2 de 24</t>
        </r>
      </text>
    </comment>
    <comment ref="I170" authorId="0" shapeId="0" xr:uid="{00000000-0006-0000-2100-000024000000}">
      <text>
        <r>
          <rPr>
            <b/>
            <sz val="9"/>
            <color indexed="81"/>
            <rFont val="Tahoma"/>
            <family val="2"/>
          </rPr>
          <t>1 de 6
3 de 12
2 de 18
2 de 24</t>
        </r>
      </text>
    </comment>
    <comment ref="I171" authorId="0" shapeId="0" xr:uid="{00000000-0006-0000-2100-000025000000}">
      <text>
        <r>
          <rPr>
            <b/>
            <sz val="9"/>
            <color indexed="81"/>
            <rFont val="Tahoma"/>
            <family val="2"/>
          </rPr>
          <t>1 de 12 hrs
1 de 24 hrs
1 de 30 hrs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</authors>
  <commentList>
    <comment ref="I94" authorId="0" shapeId="0" xr:uid="{00000000-0006-0000-2300-000001000000}">
      <text>
        <r>
          <rPr>
            <sz val="9"/>
            <color indexed="81"/>
            <rFont val="Tahoma"/>
            <family val="2"/>
          </rPr>
          <t xml:space="preserve">5 de 30 
1 de 40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</authors>
  <commentList>
    <comment ref="C39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2 de 20
1 de 12 (jenifer)</t>
        </r>
      </text>
    </comment>
    <comment ref="D39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2 de 20
1 de 12 (jenifer)</t>
        </r>
      </text>
    </comment>
    <comment ref="E39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2 de 20 hrs
2 de 12 hrs</t>
        </r>
      </text>
    </comment>
    <comment ref="C42" authorId="0" shapeId="0" xr:uid="{00000000-0006-0000-0400-000004000000}">
      <text>
        <r>
          <rPr>
            <b/>
            <sz val="9"/>
            <color indexed="81"/>
            <rFont val="Tahoma"/>
            <family val="2"/>
          </rPr>
          <t>1 de 20
1 de 34</t>
        </r>
      </text>
    </comment>
    <comment ref="D42" authorId="0" shapeId="0" xr:uid="{00000000-0006-0000-0400-000005000000}">
      <text>
        <r>
          <rPr>
            <b/>
            <sz val="9"/>
            <color indexed="81"/>
            <rFont val="Tahoma"/>
            <family val="2"/>
          </rPr>
          <t>1 de 20
1 de 34</t>
        </r>
      </text>
    </comment>
    <comment ref="E42" authorId="0" shapeId="0" xr:uid="{00000000-0006-0000-0400-000006000000}">
      <text>
        <r>
          <rPr>
            <b/>
            <sz val="9"/>
            <color indexed="81"/>
            <rFont val="Tahoma"/>
            <family val="2"/>
          </rPr>
          <t>1 de 20
1 de 34</t>
        </r>
      </text>
    </comment>
    <comment ref="F42" authorId="0" shapeId="0" xr:uid="{00000000-0006-0000-0400-000007000000}">
      <text>
        <r>
          <rPr>
            <b/>
            <sz val="9"/>
            <color indexed="81"/>
            <rFont val="Tahoma"/>
            <family val="2"/>
          </rPr>
          <t>1 de 20
1 de 34</t>
        </r>
      </text>
    </comment>
    <comment ref="G42" authorId="0" shapeId="0" xr:uid="{00000000-0006-0000-0400-000008000000}">
      <text>
        <r>
          <rPr>
            <b/>
            <sz val="9"/>
            <color indexed="81"/>
            <rFont val="Tahoma"/>
            <family val="2"/>
          </rPr>
          <t>1 de 20
1 de 34</t>
        </r>
      </text>
    </comment>
    <comment ref="C43" authorId="0" shapeId="0" xr:uid="{00000000-0006-0000-0400-000009000000}">
      <text>
        <r>
          <rPr>
            <sz val="9"/>
            <color indexed="81"/>
            <rFont val="Tahoma"/>
            <family val="2"/>
          </rPr>
          <t>1 prof de 20hrs
1 prof de 10hrs
2 prof de 12hrs (PMSP + SPDM)</t>
        </r>
      </text>
    </comment>
    <comment ref="D43" authorId="0" shapeId="0" xr:uid="{00000000-0006-0000-0400-00000A000000}">
      <text>
        <r>
          <rPr>
            <b/>
            <sz val="9"/>
            <color indexed="81"/>
            <rFont val="Tahoma"/>
            <family val="2"/>
          </rPr>
          <t>1 de 12
1 de 20
1 de 32</t>
        </r>
      </text>
    </comment>
    <comment ref="E43" authorId="0" shapeId="0" xr:uid="{00000000-0006-0000-0400-00000B000000}">
      <text>
        <r>
          <rPr>
            <b/>
            <sz val="9"/>
            <color indexed="81"/>
            <rFont val="Tahoma"/>
            <family val="2"/>
          </rPr>
          <t>1 de 10
1 de 12
1 de 20
1 de 32</t>
        </r>
      </text>
    </comment>
    <comment ref="F43" authorId="0" shapeId="0" xr:uid="{00000000-0006-0000-0400-00000C000000}">
      <text>
        <r>
          <rPr>
            <b/>
            <sz val="9"/>
            <color indexed="81"/>
            <rFont val="Tahoma"/>
            <family val="2"/>
          </rPr>
          <t>1 de 10
1 de 12
1 de 20
1 de 32</t>
        </r>
      </text>
    </comment>
    <comment ref="G43" authorId="0" shapeId="0" xr:uid="{00000000-0006-0000-0400-00000D000000}">
      <text>
        <r>
          <rPr>
            <b/>
            <sz val="9"/>
            <color indexed="81"/>
            <rFont val="Tahoma"/>
            <family val="2"/>
          </rPr>
          <t>1 de 10
1 de 12
1 de 20
1 de 32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</authors>
  <commentList>
    <comment ref="C39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 xml:space="preserve">8 de 12
1 de 22
2 de 24 </t>
        </r>
      </text>
    </comment>
    <comment ref="D39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 xml:space="preserve">7 de 12
1 de 22
2 de 24 </t>
        </r>
      </text>
    </comment>
    <comment ref="E39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 xml:space="preserve">7 de 12
1 de 22
2 de 24 </t>
        </r>
      </text>
    </comment>
    <comment ref="C40" authorId="0" shapeId="0" xr:uid="{00000000-0006-0000-0600-000004000000}">
      <text>
        <r>
          <rPr>
            <b/>
            <sz val="9"/>
            <color indexed="81"/>
            <rFont val="Tahoma"/>
            <family val="2"/>
          </rPr>
          <t>3 de 10
2 de 20</t>
        </r>
      </text>
    </comment>
    <comment ref="D40" authorId="0" shapeId="0" xr:uid="{00000000-0006-0000-0600-000005000000}">
      <text>
        <r>
          <rPr>
            <b/>
            <sz val="9"/>
            <color indexed="81"/>
            <rFont val="Tahoma"/>
            <family val="2"/>
          </rPr>
          <t xml:space="preserve">3 de 20 hrs
1 de 10 (24 ama + 10 ubs)
1 de 12 hrs
</t>
        </r>
      </text>
    </comment>
    <comment ref="E40" authorId="0" shapeId="0" xr:uid="{00000000-0006-0000-0600-000006000000}">
      <text>
        <r>
          <rPr>
            <b/>
            <sz val="9"/>
            <color indexed="81"/>
            <rFont val="Tahoma"/>
            <family val="2"/>
          </rPr>
          <t xml:space="preserve">3 de 20 hrs
1 de 10 (24 ama + 10 ubs)
2 de 12 hrs
</t>
        </r>
      </text>
    </comment>
    <comment ref="C43" authorId="0" shapeId="0" xr:uid="{00000000-0006-0000-0600-000007000000}">
      <text>
        <r>
          <rPr>
            <b/>
            <sz val="9"/>
            <color indexed="81"/>
            <rFont val="Tahoma"/>
            <family val="2"/>
          </rPr>
          <t>1 de 20
1 de 15</t>
        </r>
      </text>
    </comment>
    <comment ref="D43" authorId="0" shapeId="0" xr:uid="{00000000-0006-0000-0600-000008000000}">
      <text>
        <r>
          <rPr>
            <b/>
            <sz val="9"/>
            <color indexed="81"/>
            <rFont val="Tahoma"/>
            <family val="2"/>
          </rPr>
          <t>1 de 20
1 de 15</t>
        </r>
      </text>
    </comment>
    <comment ref="E43" authorId="0" shapeId="0" xr:uid="{00000000-0006-0000-0600-000009000000}">
      <text>
        <r>
          <rPr>
            <b/>
            <sz val="9"/>
            <color indexed="81"/>
            <rFont val="Tahoma"/>
            <family val="2"/>
          </rPr>
          <t>1 de 20
1 de 15</t>
        </r>
      </text>
    </comment>
    <comment ref="F43" authorId="0" shapeId="0" xr:uid="{00000000-0006-0000-0600-00000A000000}">
      <text>
        <r>
          <rPr>
            <b/>
            <sz val="9"/>
            <color indexed="81"/>
            <rFont val="Tahoma"/>
            <family val="2"/>
          </rPr>
          <t>1 de 20
1 de 15</t>
        </r>
      </text>
    </comment>
    <comment ref="G43" authorId="0" shapeId="0" xr:uid="{00000000-0006-0000-0600-00000B000000}">
      <text>
        <r>
          <rPr>
            <b/>
            <sz val="9"/>
            <color indexed="81"/>
            <rFont val="Tahoma"/>
            <family val="2"/>
          </rPr>
          <t>1 de 20
1 de 15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</authors>
  <commentList>
    <comment ref="E65" authorId="0" shapeId="0" xr:uid="{00000000-0006-0000-1400-000025000000}">
      <text>
        <r>
          <rPr>
            <sz val="9"/>
            <color indexed="81"/>
            <rFont val="Tahoma"/>
            <family val="2"/>
          </rPr>
          <t>Profissinal inciou na unidade no inicio do mês, porém não foi atualizado o Cnes da Unidade. Desta forma, somente consta no WEBSAASS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</authors>
  <commentList>
    <comment ref="C39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4 de 30
1 de 40</t>
        </r>
      </text>
    </comment>
    <comment ref="D39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4 de 30
1 de 40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</authors>
  <commentList>
    <comment ref="C38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1 de 20 hrs 
1 de 18 hrs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8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1 de 20 hrs 
1 de 18 hrs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38" authorId="0" shapeId="0" xr:uid="{00000000-0006-0000-0A00-000003000000}">
      <text>
        <r>
          <rPr>
            <b/>
            <sz val="9"/>
            <color indexed="81"/>
            <rFont val="Tahoma"/>
            <family val="2"/>
          </rPr>
          <t>1 de 20 hrs 
1 de 18 hrs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38" authorId="0" shapeId="0" xr:uid="{00000000-0006-0000-0A00-000004000000}">
      <text>
        <r>
          <rPr>
            <b/>
            <sz val="9"/>
            <color indexed="81"/>
            <rFont val="Tahoma"/>
            <family val="2"/>
          </rPr>
          <t>1 de 20 hrs 
1 de 18 hrs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8" authorId="0" shapeId="0" xr:uid="{00000000-0006-0000-0A00-000005000000}">
      <text>
        <r>
          <rPr>
            <b/>
            <sz val="9"/>
            <color indexed="81"/>
            <rFont val="Tahoma"/>
            <family val="2"/>
          </rPr>
          <t>1 de 20 hrs 
1 de 18 hrs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</authors>
  <commentList>
    <comment ref="F35" authorId="0" shapeId="0" xr:uid="{00000000-0006-0000-0C00-000001000000}">
      <text>
        <r>
          <rPr>
            <sz val="9"/>
            <color indexed="81"/>
            <rFont val="Tahoma"/>
            <family val="2"/>
          </rPr>
          <t xml:space="preserve">2 de 20hrs
1 de 24hrs
</t>
        </r>
      </text>
    </comment>
    <comment ref="G35" authorId="0" shapeId="0" xr:uid="{00000000-0006-0000-0C00-000002000000}">
      <text>
        <r>
          <rPr>
            <sz val="9"/>
            <color indexed="81"/>
            <rFont val="Tahoma"/>
            <family val="2"/>
          </rPr>
          <t xml:space="preserve">2 de 20hrs
1 de 24hrs
</t>
        </r>
      </text>
    </comment>
    <comment ref="C37" authorId="0" shapeId="0" xr:uid="{00000000-0006-0000-0C00-000003000000}">
      <text>
        <r>
          <rPr>
            <b/>
            <sz val="9"/>
            <color indexed="81"/>
            <rFont val="Tahoma"/>
            <family val="2"/>
          </rPr>
          <t>2 de 10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" authorId="0" shapeId="0" xr:uid="{00000000-0006-0000-0C00-000004000000}">
      <text>
        <r>
          <rPr>
            <b/>
            <sz val="9"/>
            <color indexed="81"/>
            <rFont val="Tahoma"/>
            <family val="2"/>
          </rPr>
          <t>2 de 10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37" authorId="0" shapeId="0" xr:uid="{00000000-0006-0000-0C00-000005000000}">
      <text>
        <r>
          <rPr>
            <b/>
            <sz val="9"/>
            <color indexed="81"/>
            <rFont val="Tahoma"/>
            <family val="2"/>
          </rPr>
          <t>2 de 10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37" authorId="0" shapeId="0" xr:uid="{00000000-0006-0000-0C00-000006000000}">
      <text>
        <r>
          <rPr>
            <b/>
            <sz val="9"/>
            <color indexed="81"/>
            <rFont val="Tahoma"/>
            <family val="2"/>
          </rPr>
          <t>2 de 10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7" authorId="0" shapeId="0" xr:uid="{00000000-0006-0000-0C00-000007000000}">
      <text>
        <r>
          <rPr>
            <b/>
            <sz val="9"/>
            <color indexed="81"/>
            <rFont val="Tahoma"/>
            <family val="2"/>
          </rPr>
          <t>2 de 10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2" authorId="0" shapeId="0" xr:uid="{00000000-0006-0000-0C00-000008000000}">
      <text>
        <r>
          <rPr>
            <b/>
            <sz val="9"/>
            <color indexed="81"/>
            <rFont val="Tahoma"/>
            <family val="2"/>
          </rPr>
          <t>4 de 30
1 de 40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2" authorId="0" shapeId="0" xr:uid="{00000000-0006-0000-0C00-000009000000}">
      <text>
        <r>
          <rPr>
            <b/>
            <sz val="9"/>
            <color indexed="81"/>
            <rFont val="Tahoma"/>
            <family val="2"/>
          </rPr>
          <t>5 de 30
1 de 40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2" authorId="0" shapeId="0" xr:uid="{00000000-0006-0000-0C00-00000A000000}">
      <text>
        <r>
          <rPr>
            <b/>
            <sz val="9"/>
            <color indexed="81"/>
            <rFont val="Tahoma"/>
            <family val="2"/>
          </rPr>
          <t>5 de 30
1 de 40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2" authorId="0" shapeId="0" xr:uid="{00000000-0006-0000-0C00-00000B000000}">
      <text>
        <r>
          <rPr>
            <b/>
            <sz val="9"/>
            <color indexed="81"/>
            <rFont val="Tahoma"/>
            <family val="2"/>
          </rPr>
          <t>5 de 30
1 de 40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2" authorId="0" shapeId="0" xr:uid="{00000000-0006-0000-0C00-00000C000000}">
      <text>
        <r>
          <rPr>
            <b/>
            <sz val="9"/>
            <color indexed="81"/>
            <rFont val="Tahoma"/>
            <family val="2"/>
          </rPr>
          <t>5 de 30
1 de 40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</authors>
  <commentList>
    <comment ref="C43" authorId="0" shapeId="0" xr:uid="{00000000-0006-0000-1000-000001000000}">
      <text>
        <r>
          <rPr>
            <sz val="9"/>
            <color indexed="81"/>
            <rFont val="Tahoma"/>
            <family val="2"/>
          </rPr>
          <t xml:space="preserve">3 de 30
1 de 40
</t>
        </r>
      </text>
    </comment>
    <comment ref="D43" authorId="0" shapeId="0" xr:uid="{00000000-0006-0000-1000-000002000000}">
      <text>
        <r>
          <rPr>
            <sz val="9"/>
            <color indexed="81"/>
            <rFont val="Tahoma"/>
            <family val="2"/>
          </rPr>
          <t xml:space="preserve">3 de 30
1 de 40
</t>
        </r>
      </text>
    </comment>
    <comment ref="E43" authorId="0" shapeId="0" xr:uid="{00000000-0006-0000-1000-000003000000}">
      <text>
        <r>
          <rPr>
            <sz val="9"/>
            <color indexed="81"/>
            <rFont val="Tahoma"/>
            <family val="2"/>
          </rPr>
          <t xml:space="preserve">3 de 30
1 de 40
</t>
        </r>
      </text>
    </comment>
    <comment ref="F43" authorId="0" shapeId="0" xr:uid="{00000000-0006-0000-1000-000004000000}">
      <text>
        <r>
          <rPr>
            <sz val="9"/>
            <color indexed="81"/>
            <rFont val="Tahoma"/>
            <family val="2"/>
          </rPr>
          <t xml:space="preserve">3 de 30
1 de 40
</t>
        </r>
      </text>
    </comment>
    <comment ref="G43" authorId="0" shapeId="0" xr:uid="{00000000-0006-0000-1000-000005000000}">
      <text>
        <r>
          <rPr>
            <sz val="9"/>
            <color indexed="81"/>
            <rFont val="Tahoma"/>
            <family val="2"/>
          </rPr>
          <t xml:space="preserve">3 de 30
1 de 40
</t>
        </r>
      </text>
    </comment>
  </commentList>
</comments>
</file>

<file path=xl/sharedStrings.xml><?xml version="1.0" encoding="utf-8"?>
<sst xmlns="http://schemas.openxmlformats.org/spreadsheetml/2006/main" count="6443" uniqueCount="731">
  <si>
    <t xml:space="preserve">                  OSS/SPDM – Associação Paulista para o Desenvolvimento da Medicina</t>
  </si>
  <si>
    <t>%</t>
  </si>
  <si>
    <t>SET</t>
  </si>
  <si>
    <t>OUT</t>
  </si>
  <si>
    <t>NOV</t>
  </si>
  <si>
    <t>DEZ</t>
  </si>
  <si>
    <t>TOTAL</t>
  </si>
  <si>
    <t>SOMA</t>
  </si>
  <si>
    <t>Cirurgião Dentista (atendimento individual) UBS</t>
  </si>
  <si>
    <t>Cirurgião Dentista (procedimento) UBS</t>
  </si>
  <si>
    <t>Clinico (consulta) UBS</t>
  </si>
  <si>
    <t>Pediadra (consulta) UBS</t>
  </si>
  <si>
    <t>Psiquiatra (consulta) UBS</t>
  </si>
  <si>
    <t>Tocoginecologista (consulta) UBS</t>
  </si>
  <si>
    <t>Categoria Profissional</t>
  </si>
  <si>
    <t>Meta / Mês</t>
  </si>
  <si>
    <t>ACS  - ESF (40h)</t>
  </si>
  <si>
    <t>Médico Generelista ESF (40h)</t>
  </si>
  <si>
    <t xml:space="preserve">Enfermeiro - ESF (40h) </t>
  </si>
  <si>
    <t>Cirurgião Dentista (40h) UBS</t>
  </si>
  <si>
    <t>Clinico (20h) UBS</t>
  </si>
  <si>
    <t>Pediadra (20h) UBS</t>
  </si>
  <si>
    <t>Psiquiatra (20h) UBS</t>
  </si>
  <si>
    <t>Tocoginecologista (20h) UBS</t>
  </si>
  <si>
    <t>Assistente Social (30h) UBS</t>
  </si>
  <si>
    <t>Enfermeiro (30h) UBS</t>
  </si>
  <si>
    <t>Farmacêutico (40h) UBS</t>
  </si>
  <si>
    <t>ACS (Visita Domiciliar) - ESF</t>
  </si>
  <si>
    <t>Médico Generelista (consulta) - ESF</t>
  </si>
  <si>
    <t xml:space="preserve">Enfermeiro (consulta) - ESF </t>
  </si>
  <si>
    <t>Cirurgião Dentista (atendimento individual) ESB</t>
  </si>
  <si>
    <t>Cirurgião Dentista (procedimento) ESB</t>
  </si>
  <si>
    <t>Cirurgião Dentista (40h) ESB</t>
  </si>
  <si>
    <t>Cirurgião Dentista (20h) UBS</t>
  </si>
  <si>
    <t>Psicologo (30h) UBS</t>
  </si>
  <si>
    <t>Assistente Social (30h) NASF</t>
  </si>
  <si>
    <t>Fisioterapeuta (20h) NASF</t>
  </si>
  <si>
    <t>Psiquiatra (20h) NASF</t>
  </si>
  <si>
    <t>Terapeuta Ocupacional (20h) NASF</t>
  </si>
  <si>
    <t>Nutricionista (40h) NASF</t>
  </si>
  <si>
    <t>Fonoaudiólogo (40h) NASF</t>
  </si>
  <si>
    <t>Nutricionista (40h)</t>
  </si>
  <si>
    <t>Pediatra (consulta) UBS</t>
  </si>
  <si>
    <t>Pediatra (20h) UBS</t>
  </si>
  <si>
    <t>Psicologo (40h) NASF</t>
  </si>
  <si>
    <t>Enfermeiro (40h) UBS</t>
  </si>
  <si>
    <t>Fisioterapeuta (30h) UBS</t>
  </si>
  <si>
    <t>EQUIPE MINÍMA -  ATENÇÃO BÁSICA - UBS PARQUE NOVO MUNDO II - MISTA  - 5 ESF + 2 ESB MODALIDADE 1– 2015</t>
  </si>
  <si>
    <t>Pneumologista (consulta) UBS</t>
  </si>
  <si>
    <t>Cardiologista (consulta) UBS</t>
  </si>
  <si>
    <t>Pneumologista (20h) UBS</t>
  </si>
  <si>
    <t>Terapêuta Ocupacional (30h) UBS</t>
  </si>
  <si>
    <t>Periodontia</t>
  </si>
  <si>
    <t>Semiologia (disponível/procura)</t>
  </si>
  <si>
    <t>Cirurgia Oral Menor</t>
  </si>
  <si>
    <t>Endodontia</t>
  </si>
  <si>
    <t>Paciente Especial*</t>
  </si>
  <si>
    <t>CD Protesista</t>
  </si>
  <si>
    <t>Ortopedia funcional dos maxilares/Ortodontia</t>
  </si>
  <si>
    <t>Próteses e Aparelhos Ortodônticos (entregue no mês)</t>
  </si>
  <si>
    <t>Paciente Especial* (20h)</t>
  </si>
  <si>
    <t>Médico Clínico (12h) - Quarta a Sábado</t>
  </si>
  <si>
    <t>Pediatra (12h) - Segunda a Sexta</t>
  </si>
  <si>
    <t>DESCRIÇÃO</t>
  </si>
  <si>
    <t>Realizado (SIM/NÃO)</t>
  </si>
  <si>
    <t>Pontuação</t>
  </si>
  <si>
    <t>Pontualidade na entrega dos relatórios mensais de prestação de contas assistenciais e financeiras.</t>
  </si>
  <si>
    <t>Preenchimento de prontuários, nos seguintes aspectos: legibilidade, assinaturas, CID, exame físico.</t>
  </si>
  <si>
    <t>Execução do Plano de Educação Permanente aprovado pela CRS.</t>
  </si>
  <si>
    <t>Proporção de crianças com até 12 (doze) meses de idade com calendário vacinal completo nas unidades gerenciadas no Contrato de Gestão.</t>
  </si>
  <si>
    <t>Proporção de gestantes que realizaram procedimentos básicos no pré-natal e puerpério nas unidades gerenciadas no Contrato de Gestão.</t>
  </si>
  <si>
    <t>Proporção de gestantes com 7 (sete) ou mais consultas de pré-natal realizada nas unidades gerenciadas pelo Contrato de Gestão</t>
  </si>
  <si>
    <t>Entrega de relatório comentado das reclamações recebidas através das diferentes auditorias e S A U, e das providências adotadas.</t>
  </si>
  <si>
    <t>Funcionamento Conselho Gestor.</t>
  </si>
  <si>
    <t>Nota:  A coluna "Realizado" deve ser preenchida com "SIM" ou "NÃO"</t>
  </si>
  <si>
    <t xml:space="preserve">                - Os campos achurados não devem ser preenchidos</t>
  </si>
  <si>
    <t xml:space="preserve">                - Os campos da pontuação serão preenchidos automaticamente.</t>
  </si>
  <si>
    <t>Assistente Social (consulta) URSI</t>
  </si>
  <si>
    <t>Enfermeiro (consulta) URSI</t>
  </si>
  <si>
    <t>Nutricionista (consulta) URSI</t>
  </si>
  <si>
    <t>Fisioterapeuta (consulta) URSI</t>
  </si>
  <si>
    <t>Terapeuta Ocupacional (consulta) URSI</t>
  </si>
  <si>
    <t>Psicólogo (consulta) URSI</t>
  </si>
  <si>
    <t>Geriatra (consulta) URSI</t>
  </si>
  <si>
    <t>Geriatra (20h) URSI</t>
  </si>
  <si>
    <t>Assistente Social (30h) URSI</t>
  </si>
  <si>
    <t>Enfermeiro (30h) URSI</t>
  </si>
  <si>
    <t>Nutricionista (30h) URSI</t>
  </si>
  <si>
    <t>Fisioterapeuta (30h) URSI</t>
  </si>
  <si>
    <t>Terapeuta Ocupacional (30h) URSI</t>
  </si>
  <si>
    <t>Psicólogo (30h) URSI</t>
  </si>
  <si>
    <t>Cirúrgião Dentista - Periodontia (20h)</t>
  </si>
  <si>
    <t>Cirúrgião Dentista - Cirurgia Oral Menor (20h)</t>
  </si>
  <si>
    <t>Cirúrgião Dentista - Endodontia (20h)</t>
  </si>
  <si>
    <t>Cirúrgião Dentista - CD Protesista (20h)</t>
  </si>
  <si>
    <t>Cirúrgião Dentista - Ortopedia funcional dos maxilares/Ortodontia (20h)</t>
  </si>
  <si>
    <t>Ítem</t>
  </si>
  <si>
    <t>Ìtem</t>
  </si>
  <si>
    <t>Angiologista (consulta)</t>
  </si>
  <si>
    <t>Cardiologista (consulta)</t>
  </si>
  <si>
    <t>Endocrinologista (consulta)</t>
  </si>
  <si>
    <t>Neurologista (consulta)</t>
  </si>
  <si>
    <t>Ortopedista (consulta)</t>
  </si>
  <si>
    <t>Reumatologuista (consulta)</t>
  </si>
  <si>
    <t>Urologista (consulta)</t>
  </si>
  <si>
    <t>Dermatologista (consulta)</t>
  </si>
  <si>
    <t>Gastroenterologista (consulta)</t>
  </si>
  <si>
    <t>Pneumologista (consulta)</t>
  </si>
  <si>
    <t>Angiologista (12h)</t>
  </si>
  <si>
    <t>Cardiologista (12h)</t>
  </si>
  <si>
    <t>Endocrinologista (12h)</t>
  </si>
  <si>
    <t>Neurologista (12h)</t>
  </si>
  <si>
    <t>Ortopedista (12h)</t>
  </si>
  <si>
    <t>Urologista (12h)</t>
  </si>
  <si>
    <t>Dermatologista (12h)</t>
  </si>
  <si>
    <t>Gastroenterologista (12h)</t>
  </si>
  <si>
    <t>Pneumologista (12h)</t>
  </si>
  <si>
    <t>Enfermerio (40h)</t>
  </si>
  <si>
    <t>Enfermerio (36h)</t>
  </si>
  <si>
    <t>Psiquiatra (20h) CAPS</t>
  </si>
  <si>
    <t>Psicologo (36h) CAPS</t>
  </si>
  <si>
    <t>Assistente Social (30h) CAPS</t>
  </si>
  <si>
    <t>Psicopedagogo (36) CAPS</t>
  </si>
  <si>
    <t>Enfermeiro (40h) CAPS</t>
  </si>
  <si>
    <t>Enfermeiro (30h) CAPS</t>
  </si>
  <si>
    <t>Terapeuta Ocupacional (20h) CAPS</t>
  </si>
  <si>
    <t>Farmacêutico (40h) CAPS</t>
  </si>
  <si>
    <t>Fonoaudiólogo (30h) CAPS</t>
  </si>
  <si>
    <t>Nutricionista (40h) CAPS</t>
  </si>
  <si>
    <t>Acompanhante da Pessoa com Deficiência (40h) APD</t>
  </si>
  <si>
    <t>Enfermeiro (40h) APD</t>
  </si>
  <si>
    <t>Fonoaudiólogo (40h) APD</t>
  </si>
  <si>
    <t>Psicologo (40h) APD</t>
  </si>
  <si>
    <t>Terapeuta Ocupacional (30h) APD</t>
  </si>
  <si>
    <t>Nº pacientes em acompanhamento APD</t>
  </si>
  <si>
    <t>Pacientes com cadastro ativo CPS</t>
  </si>
  <si>
    <t>Casos novos/mês (avaliação multidisciplinar em reabilitação) CER</t>
  </si>
  <si>
    <t>Nº pacientes em terapia/mês CER</t>
  </si>
  <si>
    <t>Neurologista (AD/INF) (20h) CER</t>
  </si>
  <si>
    <t>Assistente Social (30h) CER</t>
  </si>
  <si>
    <t>Enfermeiro (30h) CER</t>
  </si>
  <si>
    <t>Fisioterapeuta (30h) CER</t>
  </si>
  <si>
    <t>Nutricionista (30h) CER</t>
  </si>
  <si>
    <t>Psicologo (30h) CER</t>
  </si>
  <si>
    <t>Terapeuta Ocupacional (30h) CER</t>
  </si>
  <si>
    <t>Otorrinolaringologista (20h) CER</t>
  </si>
  <si>
    <t>Ortopedista (20h) CER</t>
  </si>
  <si>
    <t>Enfermeiro (40h) EMAD</t>
  </si>
  <si>
    <t>Fisioterapeuta (30h) EMAD</t>
  </si>
  <si>
    <t>Auxiliar de Enfermagem (30h) EMAD</t>
  </si>
  <si>
    <t>Enfermeiro (pacientes ativos em atendimento)</t>
  </si>
  <si>
    <t>Fisioterapeuta (pacientes ativos em atendimento)</t>
  </si>
  <si>
    <t>Auxiliar de Enfermagem (pacientes ativos em atendimento)</t>
  </si>
  <si>
    <t>Clínico Geral (20h) EMAD</t>
  </si>
  <si>
    <t>Clínico Geral (pacientes ativos em atendimento)</t>
  </si>
  <si>
    <t>MAPA</t>
  </si>
  <si>
    <t>HOLTER</t>
  </si>
  <si>
    <t>TESTE ERGOMÉTRICO</t>
  </si>
  <si>
    <t>ELETROENCEFALOGRAMA</t>
  </si>
  <si>
    <t>ULTRASSONOGRAFIA GERAL</t>
  </si>
  <si>
    <t>ULTRASSONOGRAFIA DOPLER VASCULAR</t>
  </si>
  <si>
    <t>ECOCARDIOGRAMA</t>
  </si>
  <si>
    <t>Médico Clínico (12h) - Segunda e Terça</t>
  </si>
  <si>
    <t>Cirúrgião Dentista - Semiologia (disponível/procura) (20h)</t>
  </si>
  <si>
    <t>Meta / Mês TA</t>
  </si>
  <si>
    <t>Equipe Mínima TA</t>
  </si>
  <si>
    <t>Cirurgião Dentista (24h) UBS</t>
  </si>
  <si>
    <t>Enfermeiro (36h) UBS</t>
  </si>
  <si>
    <t>Nutricionista (40 hs) UBS</t>
  </si>
  <si>
    <t>Psicologo (36h) UBS</t>
  </si>
  <si>
    <t>Farmaceutico (40 hs) UBS</t>
  </si>
  <si>
    <t>Neurologista (12hs) UBS - SADT</t>
  </si>
  <si>
    <t>Radiologista (12hs) UBS - SADT</t>
  </si>
  <si>
    <t>Enfermeiro (30h) EMAD</t>
  </si>
  <si>
    <t>Psiquiatra (20hs) UBS</t>
  </si>
  <si>
    <t>Fisioterapeuta (30h) UBS (Emad)</t>
  </si>
  <si>
    <t>Clínica Médica - Diarista (30 hs)</t>
  </si>
  <si>
    <t>Clinico (12hs) AMA</t>
  </si>
  <si>
    <t>Pediadra (12h) AMA</t>
  </si>
  <si>
    <t xml:space="preserve">Clínica Médica (12h) </t>
  </si>
  <si>
    <t>Clínico Cirurgica - 12h</t>
  </si>
  <si>
    <t xml:space="preserve">Pediatra (12h) </t>
  </si>
  <si>
    <t>Pediatra - Diarista (30 hs)</t>
  </si>
  <si>
    <t>Reumatologista (12h)</t>
  </si>
  <si>
    <t>Homeopata (20h) UBS</t>
  </si>
  <si>
    <t xml:space="preserve">Homeopata (consulta) UBS </t>
  </si>
  <si>
    <t xml:space="preserve">Médico Clínico (12h) </t>
  </si>
  <si>
    <t>REDE ASSISTENCIAL DA STS  VILA MARIA / VILA GUILHERME  - ANO 2015</t>
  </si>
  <si>
    <t>OSS/SPDM – Associação Paulista para o Desenvolvimento da Medicina</t>
  </si>
  <si>
    <t>Indicadores conforme o Contrato/SMS s/ as alterações do TA</t>
  </si>
  <si>
    <t>-</t>
  </si>
  <si>
    <t>Psiquiatra (consulta) UBS (não esta no Edital)</t>
  </si>
  <si>
    <t>Equipe Minima conforme o Contrato/SMS s/ as alterações do TA</t>
  </si>
  <si>
    <t>Fonoaudiologo (40h) UBS</t>
  </si>
  <si>
    <t>JAN</t>
  </si>
  <si>
    <t>FEV</t>
  </si>
  <si>
    <t>% Trim</t>
  </si>
  <si>
    <t>2º Trimestre</t>
  </si>
  <si>
    <t xml:space="preserve">Equipe Mínima </t>
  </si>
  <si>
    <t>Fisioterapeuta (30h) UBS (Emad) - TA</t>
  </si>
  <si>
    <t>Enfermeiro (30h) EMAD - TA</t>
  </si>
  <si>
    <t>Cardiologista (10h) UBS</t>
  </si>
  <si>
    <t>Fonoaudiólogo (40h) CER</t>
  </si>
  <si>
    <t>PRODUÇÃO - UBS MISTA</t>
  </si>
  <si>
    <t xml:space="preserve">Cardiologista (consulta) UBS </t>
  </si>
  <si>
    <t xml:space="preserve">Pneumologista(consulta) UBS </t>
  </si>
  <si>
    <t>PRODUÇÃO - UBS TRADICIONAL</t>
  </si>
  <si>
    <t>QUANTIDADE DE ATENDIMENTOS DE ODONTOLOGIA - REDE ASSISTENCIAL VILA MARIA/ VILA GUILHERME</t>
  </si>
  <si>
    <t>UBS PARQUE NOVO MUNDO I</t>
  </si>
  <si>
    <t>UBS JARDIM BRASIL</t>
  </si>
  <si>
    <t>UBS VILA MEDEIROS</t>
  </si>
  <si>
    <t>UBS VILA IZOLINA</t>
  </si>
  <si>
    <t>UBS JARDIM JAPÃO</t>
  </si>
  <si>
    <t>UBS VILA EDE</t>
  </si>
  <si>
    <t>UBS VILA LEONOR</t>
  </si>
  <si>
    <t>UBS VILA SABRINA</t>
  </si>
  <si>
    <t>UBS CARANDIRU</t>
  </si>
  <si>
    <t>UBS PAULO GNECCO</t>
  </si>
  <si>
    <t>UBS PARQUE NOVO MUNDO II - UBS</t>
  </si>
  <si>
    <t>UBS PARQUE NOVO MUNDO II - ESF</t>
  </si>
  <si>
    <t>TOTAL GERAL</t>
  </si>
  <si>
    <t>QUANTIDADE DE PROCEDIMENTOS DE ODONTOLOGIA - REDE ASSISTENCIAL VILA MARIA/ VILA GUILHERME</t>
  </si>
  <si>
    <t>Carga Horária</t>
  </si>
  <si>
    <t>Total Horas</t>
  </si>
  <si>
    <t>Saldo Trim</t>
  </si>
  <si>
    <t>Saldo Set</t>
  </si>
  <si>
    <t>Saldo Out</t>
  </si>
  <si>
    <t>Saldo Nov</t>
  </si>
  <si>
    <t>Saldo Dez</t>
  </si>
  <si>
    <t>Saldo Jan</t>
  </si>
  <si>
    <t>Saldo Fev</t>
  </si>
  <si>
    <r>
      <t xml:space="preserve">Fonoaudiólogo </t>
    </r>
    <r>
      <rPr>
        <sz val="9"/>
        <color rgb="FFFF0000"/>
        <rFont val="Arial"/>
        <family val="2"/>
      </rPr>
      <t>(40h)</t>
    </r>
    <r>
      <rPr>
        <sz val="9"/>
        <rFont val="Arial"/>
        <family val="2"/>
      </rPr>
      <t xml:space="preserve"> CER</t>
    </r>
  </si>
  <si>
    <t>UBS PARQUE NOVO MUNDO I - MISTA  - 5 ESF – 2015</t>
  </si>
  <si>
    <t>UBS PARQUE NOVO MUNDO II - MISTA  - 5 ESF + 2 ESB MODALIDADE 1– 2015</t>
  </si>
  <si>
    <t>UBS PARQUE NOVO MUNDO II - NASF  – 2015</t>
  </si>
  <si>
    <t>AMA/UBS JARDIM BRASIL - TRADICIONAL – 2015</t>
  </si>
  <si>
    <t>AMA/UBS VILA GUILHERME - TRADICIONAL – 2015</t>
  </si>
  <si>
    <t>AMA/UBS VILA MEDEIROS - TRADICIONAL – 2015</t>
  </si>
  <si>
    <t>UBS IZOLINA MAZZEI - TRADICIONAL – 2015</t>
  </si>
  <si>
    <t>UBS JARDIM JAPÃO - TRADICIONAL – 2015</t>
  </si>
  <si>
    <t xml:space="preserve"> EMAD JARDIM JAPÃO – 2015</t>
  </si>
  <si>
    <t>UBS VILA EDE - TRADICIONAL – 2015</t>
  </si>
  <si>
    <t>UBS VILA LEONOR - TRADICIONAL – 2015</t>
  </si>
  <si>
    <t>UBS VILA SABRINA - TRADICIONAL – 2015</t>
  </si>
  <si>
    <t>UBS CARANDIRU - TRADICIONAL – 2015</t>
  </si>
  <si>
    <t xml:space="preserve">  CER - III Carandiru – 2015</t>
  </si>
  <si>
    <t xml:space="preserve"> URSI CARANDIRU – 2015</t>
  </si>
  <si>
    <t>UBS VILA MARIA - DR. PAULO GNECCO - TRADICIONAL – 2015</t>
  </si>
  <si>
    <t>UBS JARDIM JULIETA - TRADICIONAL – 2015</t>
  </si>
  <si>
    <t xml:space="preserve"> CAPS INFANTIL II VILA MARIA/VILA GUILERME – 2015</t>
  </si>
  <si>
    <t xml:space="preserve"> AMA DE ESPECIALIDADE ISOLINA MAZZEI – 2015</t>
  </si>
  <si>
    <t>AMA 12 HORAS - JARDIM BRASIL – 2015</t>
  </si>
  <si>
    <t>AMA 12 HORAS - VL. GUILHERME – 2015</t>
  </si>
  <si>
    <t>AMA 12 HORAS - VILA MEDEIROS – 2015</t>
  </si>
  <si>
    <t>Cardiologista (10h) UBS - CARANDIRU</t>
  </si>
  <si>
    <t>Pneumologista (20h) UBS - CARANDIRU</t>
  </si>
  <si>
    <t>Homeopata (20h) UBS - IZOLINA</t>
  </si>
  <si>
    <t>RESUMO GERAL - EQUIPE MINÍMA DE MÉDICOS UBS</t>
  </si>
  <si>
    <t>RESUMO GERAL - EQUIPE MINÍMA DE MÉDICOS AMA ESPECIALIDADES</t>
  </si>
  <si>
    <t>Clinico (20h) UBS + EMAD</t>
  </si>
  <si>
    <t>Psiquiatra (20h) UBS + NASF + CAPS</t>
  </si>
  <si>
    <t>RESUMO GERAL - EQUIPE MINÍMA DE MÉDICOS AMA'S</t>
  </si>
  <si>
    <t xml:space="preserve">PRONTO SOCORRO MUNICIPAL VILA MARIA BAIXA </t>
  </si>
  <si>
    <t>EQUIPE MINÍMA - URGÊNCIA EMERGÊNCIA - PSM VILA MARIA BAIXA – 2015/2016 - PROPOSTA TA</t>
  </si>
  <si>
    <t>MATRIZ DE INDICADORES DE QUALIDADE - 2015/2016</t>
  </si>
  <si>
    <t>PRODUÇÃO - ATENÇÃO BÁSICA - UBS PARQUE NOVO MUNDO I - MISTA  - 5 ESF – 2015/2016</t>
  </si>
  <si>
    <t>EQUIPE MINÍMA -  ATENÇÃO BÁSICA - UBS PARQUE NOVO MUNDO I - MISTA  - 5 ESF – 2015/2016</t>
  </si>
  <si>
    <t>PRODUÇÃO - ATENÇÃO BÁSICA - UBS PARQUE NOVO MUNDO II - MISTA  - 5 ESF + 2 ESB MODALIDADE 1 – 2015/2016</t>
  </si>
  <si>
    <t>EQUIPE MINÍMA -  ATENÇÃO BÁSICA - UBS PARQUE NOVO MUNDO II - NASF  – 2015/2016</t>
  </si>
  <si>
    <t>PRODUÇÃO - AMA/UBS JARDIM BRASIL - TRADICIONAL – 2015/2016</t>
  </si>
  <si>
    <t>EQUIPE MINIMA - AMA/UBS JARDIM BRASIL - TRADICIONAL – 2015/2016</t>
  </si>
  <si>
    <t>PRODUÇÃO - AMA/UBS VILA GUILHERME - TRADICIONAL – 2015/2016 (PROPOSTA TA)</t>
  </si>
  <si>
    <t>EQUIPE MINÍMA - AMA/UBS VILA GUILHERME - TRADICIONAL – 2015/2016</t>
  </si>
  <si>
    <t>PRODUÇÃO - AMBULATORIAL ESPECIALIZADA - CEO II VILA GUILHERME – 2015/2016</t>
  </si>
  <si>
    <t>EQUIPE MINÍMA -  AMBULATORIAL ESPECIALIZADA - CEO II VILA GUILHERME  – 2015/2016</t>
  </si>
  <si>
    <t>PRODUÇÃO - AMA/UBS VILA MEDEIROS - TRADICIONAL – 2015/2016</t>
  </si>
  <si>
    <t>EQUIPE MINÍMA - AMA/UBS VILA MEDEIROS - TRADICIONAL – 2015/2016</t>
  </si>
  <si>
    <t>PRODUÇÃO - UBS IZOLINA MAZZEI - TRADICIONAL – 2015/2016</t>
  </si>
  <si>
    <t>EQUIPE MINÍMA - UBS IZOLINA MAZZEI - TRADICIONAL – 2015/2016</t>
  </si>
  <si>
    <t>PRODUÇÃO - UBS JARDIM JAPÃO - TRADICIONAL – 2015/2016</t>
  </si>
  <si>
    <t>EQUIPE MINÍMA - UBS JARDIM JAPÃO - TRADICIONAL – 2015/2016</t>
  </si>
  <si>
    <t>PRODUÇÃO - EMAD - sediada na UBS JARDIM JAPÃO – 2015/2016</t>
  </si>
  <si>
    <t>PRODUÇÃO - UBS VILA EDE - TRADICIONAL – 2015/2016</t>
  </si>
  <si>
    <t>EQUIPE MINÍMA - UBS VILA EDE - TRADICIONAL – 2015/2016</t>
  </si>
  <si>
    <t>PRODUÇÃO - UBS VILA LEONOR- TRADICIONAL – 2015/2016</t>
  </si>
  <si>
    <t>EQUIPE MINÍMA - UBS VILA LEONOR - TRADICIONAL – 2015/2016</t>
  </si>
  <si>
    <t>PRODUÇÃO - UBS VILA SABRINA - TRADICIONAL – 2015/2016</t>
  </si>
  <si>
    <t>EQUIPE MINÍMA - UBS VILA SABRINA - TRADICIONAL – 2015/2016</t>
  </si>
  <si>
    <t>PRODUÇÃO - UBS CARANDIRU - TRADICIONAL – 2015/2016</t>
  </si>
  <si>
    <t>EQUIPE MINÍMA - UBS CARANDIRU - TRADICIONAL – 2015/2016</t>
  </si>
  <si>
    <t>PRODUÇÃO - URSI CARANDIRU – 2015/2016</t>
  </si>
  <si>
    <t>EQUIPE MINÍMA -  URSI CARANDIRU – 2015/2016</t>
  </si>
  <si>
    <t>PRODUÇÃO - CER - III Carandiru – 2015/2016</t>
  </si>
  <si>
    <t>EQUIPE MINÍMA -   CER - III Carandiru – 2015/2016</t>
  </si>
  <si>
    <t>PRODUÇÃO - APD sediado no CER - III Carandiru – 2015/2016</t>
  </si>
  <si>
    <t>EQUIPE MINÍMA -   APD sediado no CER - III Carandiru – 2015/2016</t>
  </si>
  <si>
    <t>PRODUÇÃO - UBS VILA MARIA - DR. PAULO GNECCO - TRADICIONAL – 2015/2016</t>
  </si>
  <si>
    <t>EQUIPE MINÍMA - UBS VILA MARIA - DR. PAULO GNECCO - TRADICIONAL – 2015/2016</t>
  </si>
  <si>
    <t>PRODUÇÃO - UBS JARDIM JULIETA - TRADICIONAL – 2015/2016</t>
  </si>
  <si>
    <t>EQUIPE MINÍMA - UBS JARDIM JULIETA - TRADICIONAL – 2015/2016</t>
  </si>
  <si>
    <t>PRODUÇÃO - CAPS INFANTIL II VILA MARIA/VILA GUILERME – 2015/2016</t>
  </si>
  <si>
    <t>EQUIPE MINÍMA -  CAPS INFANTIL II VILA MARIA/VILA GUILERME – 2015/2016</t>
  </si>
  <si>
    <t>PRODUÇÃO - AMA DE ESPECIALIDADE ISOLINA MAZZEI – 2015/2016</t>
  </si>
  <si>
    <t>EQUIPE MINÍMA -  AMA DE ESPECIALIDADE ISOLINA MAZZEI – 2015/2016</t>
  </si>
  <si>
    <t>SERVIÇO DE APOIO DIAGNÓSTICO E TERAPÊUTICO -  AMA DE ESPECIALIDADE ISOLINA MAZZEI – 2015/2016</t>
  </si>
  <si>
    <t>EQUIPE MINÍMA - AMA 12 HORAS - JARDIM BRASIL – 2015/2016</t>
  </si>
  <si>
    <t>EQUIPE MINÍMA - AMA 12 HORAS - VL. GUILHERME – 2015/2016</t>
  </si>
  <si>
    <t>EQUIPE MINÍMA - AMA 12 HORAS - VILA MEDEIROS – 2015/2016</t>
  </si>
  <si>
    <t>EQUIPE MINÍMA -  EMAD JARDIM JAPÃO – 2015/2016</t>
  </si>
  <si>
    <t>RESUMO GERAL - EQUIPE MINÍMA ODONTOLOGIA UBS</t>
  </si>
  <si>
    <t>UBS Parque Novo Mundo I</t>
  </si>
  <si>
    <t>UBS Parque Novo Mundo II</t>
  </si>
  <si>
    <t>UBS Jardim Brasil</t>
  </si>
  <si>
    <t>UBS Vila Medeiros</t>
  </si>
  <si>
    <t>UBS Vila Izolina</t>
  </si>
  <si>
    <t>UBS Jardim Japão</t>
  </si>
  <si>
    <t>UBS Vila EDE</t>
  </si>
  <si>
    <t xml:space="preserve">UBS Vila Leonor </t>
  </si>
  <si>
    <t>UBS Vila Sabrina</t>
  </si>
  <si>
    <t>UBS Carandiru</t>
  </si>
  <si>
    <t>UBS Paulo Gnecco</t>
  </si>
  <si>
    <t>UBS Parque Novo Mundo II - UBS</t>
  </si>
  <si>
    <t>UBS Parque Novo Mundo II - ESF</t>
  </si>
  <si>
    <t>Periodontia (20h)</t>
  </si>
  <si>
    <t>Semiologia (Estomatologia) (20h)</t>
  </si>
  <si>
    <t>Cirurgia Oral Menor (20h)</t>
  </si>
  <si>
    <t>Endodontia (20h)</t>
  </si>
  <si>
    <t>Paciente Especial (20h)</t>
  </si>
  <si>
    <t>Protesista (20h)</t>
  </si>
  <si>
    <t>Ortodontia (20h)</t>
  </si>
  <si>
    <t>RESUMO GERAL - EQUIPE MINÍMA ENFERMAGEM</t>
  </si>
  <si>
    <t>UBS Parque Novo Mundo I - ESF</t>
  </si>
  <si>
    <t>CER III Carandiru</t>
  </si>
  <si>
    <t>URSI Carandiru</t>
  </si>
  <si>
    <t>UBS Jardim Japão (30 hrs)</t>
  </si>
  <si>
    <t>UBS Jardim Japão (40 hrs)</t>
  </si>
  <si>
    <t>EMAD (40 hrs)</t>
  </si>
  <si>
    <t>APD - Carandiru (40 hrs)</t>
  </si>
  <si>
    <t>CAPS Infantil (30 hrs)</t>
  </si>
  <si>
    <t>CAPS Infantil (40 hrs)</t>
  </si>
  <si>
    <t>AMA Especialidades Izolina (36 hrs)</t>
  </si>
  <si>
    <t>AMA Especialidades Izolina (40 hrs)</t>
  </si>
  <si>
    <t>Saldo Parque I</t>
  </si>
  <si>
    <t>Saldo Parque II</t>
  </si>
  <si>
    <t>Saldo Jardim Japão</t>
  </si>
  <si>
    <t>Saldo CAPS Infantil</t>
  </si>
  <si>
    <t>Saldo AMA-E</t>
  </si>
  <si>
    <t>UBS Jardim Julieta</t>
  </si>
  <si>
    <t>UBS Vila Izolina (30 hrs)</t>
  </si>
  <si>
    <t>UBS Vila Izolina (40 hrs)</t>
  </si>
  <si>
    <t>Saldo Izolina Mazzei</t>
  </si>
  <si>
    <t>UBS/AMA Jardim Brasil</t>
  </si>
  <si>
    <t>UBS/AMA Vila Guilherme</t>
  </si>
  <si>
    <t>UBS/AMA Vila Medeiros</t>
  </si>
  <si>
    <t>Contrato de Gestão: REDE ASSISTENCIAL DA STS VILA MARIA/VILA GUILHERME - ANO 2015</t>
  </si>
  <si>
    <t>Contrato de Gestão: REDE ASSISTENCIAL DA STS VILA MARIA/VILA GUILHERME - ANO 2016</t>
  </si>
  <si>
    <t>SIM</t>
  </si>
  <si>
    <t>Total Enfermagem</t>
  </si>
  <si>
    <t>Homeopata (consulta) UBS IZOLINA</t>
  </si>
  <si>
    <t>Pneumologista (consulta) UBS CARANDIRU</t>
  </si>
  <si>
    <t>Cardiologista (consulta) UBS CARANDIRU</t>
  </si>
  <si>
    <t>Meta Trimestre</t>
  </si>
  <si>
    <t>UBS Parque NM I (Mista)</t>
  </si>
  <si>
    <t>UBS Parque NM II (Mista)</t>
  </si>
  <si>
    <t>UBS Vila Guilherme</t>
  </si>
  <si>
    <t>CEO Vila Guilherme</t>
  </si>
  <si>
    <t>UBS Vila Izolina Mazzei</t>
  </si>
  <si>
    <t>EMAD Jd Japão</t>
  </si>
  <si>
    <t>UBS Vila Leonor</t>
  </si>
  <si>
    <t>APD - Carandiru</t>
  </si>
  <si>
    <t>URSI - Carandiru</t>
  </si>
  <si>
    <t>SADT - AMA Especialidades</t>
  </si>
  <si>
    <t xml:space="preserve"> UBS PARQUE NOVO MUNDO I - MISTA  - 4 ESF </t>
  </si>
  <si>
    <t>CAPS Infantil</t>
  </si>
  <si>
    <t>CONSOLIDADO GERAL COM TODOS OS INDICADORES DE PRODUÇÃO</t>
  </si>
  <si>
    <t>UBS MISTA + TRADICIONAL</t>
  </si>
  <si>
    <t>EMAD Jardim Japão</t>
  </si>
  <si>
    <t>APD CARANDIRU</t>
  </si>
  <si>
    <t>URSI CARANDIRU</t>
  </si>
  <si>
    <t>CAPS INFANTIL VMVG</t>
  </si>
  <si>
    <t xml:space="preserve">                  REDE ASSISTENCIAL DA STS  VILA MARIA / VILA GUILHERME  - ANO 2016</t>
  </si>
  <si>
    <t>EQUIPE MINÍMA -  ATENÇÃO BÁSICA - UBS PARQUE NOVO MUNDO II - MISTA  - 5 ESF + 2 ESB MODALIDADE 1– 2016</t>
  </si>
  <si>
    <t>MAR</t>
  </si>
  <si>
    <t>ABR</t>
  </si>
  <si>
    <t>MAI</t>
  </si>
  <si>
    <t>JUN</t>
  </si>
  <si>
    <t>JUL</t>
  </si>
  <si>
    <t>AGO</t>
  </si>
  <si>
    <t>Saldo Mar</t>
  </si>
  <si>
    <t>Saldo Abr</t>
  </si>
  <si>
    <t>Saldo Mai</t>
  </si>
  <si>
    <t>Saldo Jun</t>
  </si>
  <si>
    <t>Saldo Jul</t>
  </si>
  <si>
    <t>Saldo Ago</t>
  </si>
  <si>
    <t>3º Trimestre</t>
  </si>
  <si>
    <t xml:space="preserve"> Realizado 3º Trimestre</t>
  </si>
  <si>
    <t>4º Trimestre</t>
  </si>
  <si>
    <t>Cirurgião Dentista (atend. individual) UBS</t>
  </si>
  <si>
    <t>Cirurgião Dentista (atend. individual) ESB</t>
  </si>
  <si>
    <t>REDE ASSISTENCIAL DA STS  VILA MARIA / VILA GUILHERME  - ANO 2016</t>
  </si>
  <si>
    <t xml:space="preserve"> Realizado 4º Trimestre</t>
  </si>
  <si>
    <t>PRODUÇÃO TOTAL DE TODAS AS UNIDADES BASICAS (UBS)</t>
  </si>
  <si>
    <t xml:space="preserve">MAR </t>
  </si>
  <si>
    <t>EQUIPE MINÍMA -  ATENÇÃO BÁSICA - UBS PARQUE NOVO MUNDO II - NASF  – 2016</t>
  </si>
  <si>
    <t>EQUIPE MINIMA - AMA/UBS JARDIM BRASIL - TRADICIONAL – 2016</t>
  </si>
  <si>
    <t>EQUIPE MINÍMA - AMA/UBS VILA GUILHERME - TRADICIONAL – 2016</t>
  </si>
  <si>
    <t>EQUIPE MINÍMA -  AMBULATORIAL ESPECIALIZADA - CEO II VILA GUILHERME  – 2016</t>
  </si>
  <si>
    <t>EQUIPE MINÍMA - AMA/UBS VILA MEDEIROS - TRADICIONAL – 2016</t>
  </si>
  <si>
    <t>EQUIPE MINÍMA - UBS IZOLINA MAZZEI - TRADICIONAL – 2016</t>
  </si>
  <si>
    <t>EQUIPE MINÍMA - UBS JARDIM JAPÃO - TRADICIONAL – 2016</t>
  </si>
  <si>
    <t>EQUIPE MINÍMA -  EMAD JD JAPÃO – 2016</t>
  </si>
  <si>
    <t>EQUIPE MINÍMA - UBS VILA EDE - TRADICIONAL – 2016</t>
  </si>
  <si>
    <t>EQUIPE MINÍMA - UBS VILA LEONOR - TRADICIONAL – 2016</t>
  </si>
  <si>
    <t>EQUIPE MINÍMA - UBS VILA SABRINA - TRADICIONAL – 2016</t>
  </si>
  <si>
    <t>EQUIPE MINÍMA - UBS CARANDIRU - TRADICIONAL – 2016</t>
  </si>
  <si>
    <t>EQUIPE MINÍMA -   CER - III Carandiru – 2016</t>
  </si>
  <si>
    <t>EQUIPE MINÍMA -   APD sediado no CER - III Carandiru – 2016</t>
  </si>
  <si>
    <t>EQUIPE MINÍMA - UBS VILA MARIA - DR. PAULO GNECCO - TRADICIONAL – 2016</t>
  </si>
  <si>
    <t>EQUIPE MINÍMA -  CAPS INFANTIL II VILA MARIA/VILA GUILERME – 2016</t>
  </si>
  <si>
    <t>EQUIPE MINÍMA - AMA 12 HORAS - JARDIM BRASIL – 2016</t>
  </si>
  <si>
    <t>EQUIPE MINÍMA - AMA 12 HORAS - VL. GUILHERME – 2016</t>
  </si>
  <si>
    <t>EQUIPE MINÍMA - AMA 12 HORAS - VILA MEDEIROS – 2016</t>
  </si>
  <si>
    <t>% Meta Trim. (Min. 85%)</t>
  </si>
  <si>
    <t>Meta Trim</t>
  </si>
  <si>
    <t>Ortopedia funcional dos maxilares / Ortodontia</t>
  </si>
  <si>
    <t>Assistente Social (30h) EMAD</t>
  </si>
  <si>
    <t>Trimestre</t>
  </si>
  <si>
    <t>Pneumologista (12hrs)</t>
  </si>
  <si>
    <t>Pneumologista (20hrs)</t>
  </si>
  <si>
    <t>Radiologia Simples</t>
  </si>
  <si>
    <t>Ultrassonografia Geral</t>
  </si>
  <si>
    <t>Ultrassonografia Doppler Vascular</t>
  </si>
  <si>
    <t>Ultrassonografia Obstétrico</t>
  </si>
  <si>
    <t>Eletroencefalograma</t>
  </si>
  <si>
    <t>HORA CERTA CONSULTAS</t>
  </si>
  <si>
    <t>HORA CERTA PROCED.</t>
  </si>
  <si>
    <t>HORA CERTA + SADT</t>
  </si>
  <si>
    <t>SADT (HR CERTA + IZOLINA)</t>
  </si>
  <si>
    <t xml:space="preserve">RAIO-X </t>
  </si>
  <si>
    <t>PAI</t>
  </si>
  <si>
    <t xml:space="preserve">PAI </t>
  </si>
  <si>
    <t>Atendimento com Observação</t>
  </si>
  <si>
    <t>Nº Idosos em acompanhamento</t>
  </si>
  <si>
    <t>Atendimento com Remoção</t>
  </si>
  <si>
    <t>Atendimento de Urgencia</t>
  </si>
  <si>
    <t>Ultrassonografia Obstétrico com Doppler e Morfológico</t>
  </si>
  <si>
    <t>JAN_19</t>
  </si>
  <si>
    <t>FEV_19</t>
  </si>
  <si>
    <t>MAR_19</t>
  </si>
  <si>
    <t>ABR_19</t>
  </si>
  <si>
    <t>MAIO_19</t>
  </si>
  <si>
    <t>JUN_19</t>
  </si>
  <si>
    <t>JUL_19</t>
  </si>
  <si>
    <t>AGO_19</t>
  </si>
  <si>
    <t>SET_19</t>
  </si>
  <si>
    <t>OUT_19</t>
  </si>
  <si>
    <t>NOV_19</t>
  </si>
  <si>
    <t>DEZ_19</t>
  </si>
  <si>
    <t>SERVIÇO DE APOIO DIAGNÓSTICO E TERAPÊUTICO -  UBS INTEGRAL IZOLINA MAZZEI – 2019</t>
  </si>
  <si>
    <t>SERVIÇO DE APOIO DIAGNÓSTICO E TERAPÊUTICO -  HORA CERTA VILA GUILHERME - 2019</t>
  </si>
  <si>
    <t>PRODUÇÃO - ATENÇÃO BÁSICA - UBS PARQUE NOVO MUNDO I - MISTA  - 5 ESF – 2019</t>
  </si>
  <si>
    <t xml:space="preserve"> UBS PARQUE NOVO MUNDO II - MISTA  - 5 ESF + 2 ESB MODALIDADE 1 – 2019</t>
  </si>
  <si>
    <t>PRODUÇÃO - AMA/UBS JARDIM BRASIL - TRADICIONAL – 2019</t>
  </si>
  <si>
    <t>PRODUÇÃO - AMA/UBS VILA GUILHERME - TRADICIONAL – 2019 (PROPOSTA TA)</t>
  </si>
  <si>
    <t>PRODUÇÃO - AMBULATORIAL ESPECIALIZADA - CEO II VILA GUILHERME – 2019</t>
  </si>
  <si>
    <t>PRODUÇÃO - AMA/UBS VILA MEDEIROS - TRADICIONAL – 2019</t>
  </si>
  <si>
    <t>PRODUÇÃO - UBS IZOLINA MAZZEI - TRADICIONAL – 2019</t>
  </si>
  <si>
    <t>PRODUÇÃO - UBS JARDIM JAPÃO - TRADICIONAL – 2019</t>
  </si>
  <si>
    <t>PRODUÇÃO - EMAD - sediada na UBS JARDIM JAPÃO – 2019</t>
  </si>
  <si>
    <t>PRODUÇÃO - UBS VILA EDE - TRADICIONAL – 2019</t>
  </si>
  <si>
    <t>PRODUÇÃO - UBS VILA LEONOR- TRADICIONAL – 2019</t>
  </si>
  <si>
    <t>PRODUÇÃO - UBS VILA SABRINA - TRADICIONAL – 2019</t>
  </si>
  <si>
    <t>PRODUÇÃO - UBS CARANDIRU - TRADICIONAL – 2019</t>
  </si>
  <si>
    <t>PRODUÇÃO - CER - III Carandiru – 2019</t>
  </si>
  <si>
    <t>PRODUÇÃO - APD sediado no CER - III Carandiru – 2019</t>
  </si>
  <si>
    <t>PRODUÇÃO - URSI CARANDIRU – 2019</t>
  </si>
  <si>
    <t>PRODUÇÃO - UBS VILA MARIA - DR. PAULO GNECCO - TRADICIONAL – 2019</t>
  </si>
  <si>
    <t>PRODUÇÃO - UBS JARDIM JULIETA - TRADICIONAL – 2019</t>
  </si>
  <si>
    <t>PRODUÇÃO - CAPS INFANTIL II VILA MARIA/VILA GUILERME – 2019</t>
  </si>
  <si>
    <t>PRODUÇÃO - AMA DE ESPECIALIDADE ISOLINA MAZZEI – 2019</t>
  </si>
  <si>
    <t>EQUIPE MINÍMA -  ATENÇÃO BÁSICA - UBS PARQUE NOVO MUNDO I - MISTA  - 5 ESF - 2019</t>
  </si>
  <si>
    <t>Farmacêutico Jr. (40h) UBS</t>
  </si>
  <si>
    <t>Cirurgião Dentista (40h) ESF</t>
  </si>
  <si>
    <t>s/ meta</t>
  </si>
  <si>
    <t>Ultrassonografia Obstétrico (com ou sem Doppler  + Morfológico)</t>
  </si>
  <si>
    <t>REDE ASSISTENCIAL DA STS  VILA MARIA / VILA GUILHERME  - ANO 2020</t>
  </si>
  <si>
    <t>ACS (Visita Domiciliar) - ESF - 20hrs</t>
  </si>
  <si>
    <t>Médico Generelista (consulta) - ESF - 40hrs</t>
  </si>
  <si>
    <t>Enfermeiro (consulta) - ESF  - 40hrs</t>
  </si>
  <si>
    <t>ACS (Visita Domiciliar) - ESF - 40hrs</t>
  </si>
  <si>
    <t>Enfermeiro (consulta) - ESF - 40hrs</t>
  </si>
  <si>
    <t>Cir. Dentista Cirurgia Oral Menor (nº procedimentos) - 20hrs</t>
  </si>
  <si>
    <t>Cir. Dentista Endodontia (nº procedimentos) - 20hrs</t>
  </si>
  <si>
    <t>Cir. Dentista Paciente Especial (nº procedimentos) - 20hrs</t>
  </si>
  <si>
    <t>Cir. Dentista Periodontia (nº procedimentos) - 20hrs</t>
  </si>
  <si>
    <t>Angiologista (consulta) - 12hrs</t>
  </si>
  <si>
    <t>Cardiologista (consulta) - 12hrs</t>
  </si>
  <si>
    <t>Cirurgia Geral (consulta) - 12hrs</t>
  </si>
  <si>
    <t>Dermatologista (consulta) - 12hrs</t>
  </si>
  <si>
    <t>Endocrinologista (consulta) - 12hrs</t>
  </si>
  <si>
    <t>Ortopedista (consulta) - 12hrs</t>
  </si>
  <si>
    <t>Proctologia (consulta) - 12hrs</t>
  </si>
  <si>
    <t>Urologista (consulta) - 12hrs</t>
  </si>
  <si>
    <t>Médico Pediatra (consulta) - 20hrs</t>
  </si>
  <si>
    <t>Médico Psiquiatra (consulta) - 20hrs</t>
  </si>
  <si>
    <t>Médico Ginecologista (consulta) - 20hrs</t>
  </si>
  <si>
    <t>Médico Psiquiatra (consulta)  - 20hrs</t>
  </si>
  <si>
    <t>Médico Homeopata (consulta) - 20hrs</t>
  </si>
  <si>
    <t>Médico Ginecologista (consulta)  - 20hrs</t>
  </si>
  <si>
    <t>Médico Cardiologista (consulta) - 20hrs</t>
  </si>
  <si>
    <t xml:space="preserve">RELATÓRIO DE PRODUÇÃO ASSISTENCIAL </t>
  </si>
  <si>
    <t>Livre Demanda</t>
  </si>
  <si>
    <t>livre demanda</t>
  </si>
  <si>
    <t>Fonte: Sistema WEBSAASS / SMS (http://websaass.saude.prefeitura.sp.gov.br)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</si>
  <si>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</si>
  <si>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</si>
  <si>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</si>
  <si>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</si>
  <si>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</si>
  <si>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</si>
  <si>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</si>
  <si>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</si>
  <si>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</si>
  <si>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</si>
  <si>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</si>
  <si>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</si>
  <si>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Total</t>
  </si>
  <si>
    <t>Real.</t>
  </si>
  <si>
    <t>Cont.</t>
  </si>
  <si>
    <t>Meta Contratada Mensal</t>
  </si>
  <si>
    <t>Total Contratado</t>
  </si>
  <si>
    <t>Total Realizado</t>
  </si>
  <si>
    <t xml:space="preserve">Médico Mastologista (consulta) - 10hrs </t>
  </si>
  <si>
    <t>Médico Ortopedista (consulta) - 12hrs</t>
  </si>
  <si>
    <t>Médico Gastroenterologista (consulta) - 12hrs</t>
  </si>
  <si>
    <t>Médico Neurologista (consulta) - 12hrs</t>
  </si>
  <si>
    <t>Médico Urologista (consulta) - 12hrs</t>
  </si>
  <si>
    <t>Médico Psiquiatria (consulta) - 20hrs</t>
  </si>
  <si>
    <t>Médico Pneumologista (ODP) - 20hrs</t>
  </si>
  <si>
    <t>Médico Infectologista (TB) (consulta)  - 20hrs</t>
  </si>
  <si>
    <t>Gastroentrologia (consulta) - 12hrs</t>
  </si>
  <si>
    <t>Cirurgia Geral (colecistectomia)</t>
  </si>
  <si>
    <t>Cirurgia Geral (outras)</t>
  </si>
  <si>
    <t>Cirurgia Urológica</t>
  </si>
  <si>
    <t>Cirurgia Pediátrica</t>
  </si>
  <si>
    <t>Cirurgia Ginecológica (histeroscopia cirúrgica com ressectoscopia)</t>
  </si>
  <si>
    <t>Pequenas Cirurgias</t>
  </si>
  <si>
    <t>Cirurgião Dentista (consulta /atendimento) - 20hrs</t>
  </si>
  <si>
    <t>Cirurgião Dentista (TI prótese) - 20hrs</t>
  </si>
  <si>
    <t>Cirurgião Dentista (TI prótese) ESF - 40hrs</t>
  </si>
  <si>
    <t>Enfermeiro (consulta) - 30hrs</t>
  </si>
  <si>
    <t>Enfermeiro (visita) - 30hrs</t>
  </si>
  <si>
    <t>Assistente Social (consulta/ VD) - 30hrs</t>
  </si>
  <si>
    <t>Assistente Social (nº grupos)</t>
  </si>
  <si>
    <t>Farmacêutico (nº grupos)</t>
  </si>
  <si>
    <t>PICS - Atividades Individuais</t>
  </si>
  <si>
    <t>Fonoaudiólogo (consulta/ VD) - 20hrs</t>
  </si>
  <si>
    <t>Fonoaudiólogo (nº grupos)</t>
  </si>
  <si>
    <t>Educador Físico (nº grupos)</t>
  </si>
  <si>
    <t>Nutricionista (nº grupos)</t>
  </si>
  <si>
    <t>Nutricionista (consulta/ VD) - 40hrs</t>
  </si>
  <si>
    <t>Farmacêutico (consulta/ VD) - 40hrs</t>
  </si>
  <si>
    <t>Farmacêutico (consulta/ VD) - 44hrs</t>
  </si>
  <si>
    <t>Cir. Dentista Protesista ( TI - Trat. Iniciado) - 20hrs</t>
  </si>
  <si>
    <t>Cir. Dentista Protesista (TC - Trat. Concluído) - 20hrs</t>
  </si>
  <si>
    <t>Fonoaudiólogo (consulta/ VD) - 30hrs</t>
  </si>
  <si>
    <t>Nutricionista (consulta/ VD) - 30hrs</t>
  </si>
  <si>
    <t>Nutricionista (consulta/VD) - 40hrs</t>
  </si>
  <si>
    <t xml:space="preserve">Nutricionista (grupos) </t>
  </si>
  <si>
    <t>Procedimentos por acompanhante APD</t>
  </si>
  <si>
    <t>Reumatologista (consulta) - 12hrs</t>
  </si>
  <si>
    <t>Procedimentos Diagnósticos e Terapêuticos</t>
  </si>
  <si>
    <t>Exames</t>
  </si>
  <si>
    <t>Nº de pacientes ativos em Atendimento</t>
  </si>
  <si>
    <t>Enfermeiro (visita domiciliar) - 40hrs</t>
  </si>
  <si>
    <t>Fisioterapeuta (visita domiciliar) - 30hrs</t>
  </si>
  <si>
    <t>Clínico Geral (visita domiciliar) - 20hrs</t>
  </si>
  <si>
    <t>Assistente Social (visita domiciliar) - 30hrs</t>
  </si>
  <si>
    <t>Médico Geriatra (consulta/ VD)  - 20hrs</t>
  </si>
  <si>
    <t>Enfermeiro (consulta/ VD) - 30hrs</t>
  </si>
  <si>
    <t>Fisioterapeuta (consulta/ VD) - 30hrs</t>
  </si>
  <si>
    <t>Terapeuta Ocupacional (consulta/ VD) - 30hrs</t>
  </si>
  <si>
    <t>Psicólogo (consulta/ VD) - 40hrs</t>
  </si>
  <si>
    <t>Nº Aparelhos instalados (ortodônticos)</t>
  </si>
  <si>
    <t>Procedimentos por paciente/mês</t>
  </si>
  <si>
    <t>Pacientes acompanhados/ mês</t>
  </si>
  <si>
    <t>Nº Pacientes com cadastro ativo CAPS</t>
  </si>
  <si>
    <t>Matriciamento de Equipes da Atenção Básica</t>
  </si>
  <si>
    <t>Matriciamento de equipes de Atenção da Urgência, Emergência e Referência Saude Mental</t>
  </si>
  <si>
    <t>Nº Atendimento domiciliar para pacientes de CAPS</t>
  </si>
  <si>
    <t>TOTAL DE CONSULTAS</t>
  </si>
  <si>
    <t xml:space="preserve">TOTAL DE CIRURGIAS </t>
  </si>
  <si>
    <t>Procedimentos de Dermatologia</t>
  </si>
  <si>
    <t>Curativo Grau II</t>
  </si>
  <si>
    <t>Fototerapia (sessões)</t>
  </si>
  <si>
    <t>TOTAL PROCEDIMENTOS TERAPEUTICOS</t>
  </si>
  <si>
    <t>Histeroscopia (diagnóstica/cirúrgica)</t>
  </si>
  <si>
    <t>Endoscopia</t>
  </si>
  <si>
    <t>Colonoscopia (com ou sem sedação)</t>
  </si>
  <si>
    <t>Nasofibroscopia/Laringoscopia</t>
  </si>
  <si>
    <t>M.A.P.A.</t>
  </si>
  <si>
    <t>Holter</t>
  </si>
  <si>
    <t xml:space="preserve">Ultrassonografia Geral </t>
  </si>
  <si>
    <t xml:space="preserve">Ultrassonogragia com Doppler Vascular </t>
  </si>
  <si>
    <t xml:space="preserve">Ecocardiografia </t>
  </si>
  <si>
    <t>TOTAL EXAMES</t>
  </si>
  <si>
    <t xml:space="preserve">TOTAL </t>
  </si>
  <si>
    <t>Cirurgias</t>
  </si>
  <si>
    <t>Médico Pediatra (consulta)  - 20hrs</t>
  </si>
  <si>
    <t xml:space="preserve">Médico Generelista (VD) - ESF </t>
  </si>
  <si>
    <t>Enfermeiro (VD) - ESF</t>
  </si>
  <si>
    <t>Médico Generelista (VD) - ESF</t>
  </si>
  <si>
    <t>Fonoaudiólogo (consulta/ VD) - 12hrs</t>
  </si>
  <si>
    <t>Cirurgião Dentista (consulta/ atendimento) ESF - 40hrs</t>
  </si>
  <si>
    <t>Fonoaudiólogo (consulta/ VD) - 8hrs</t>
  </si>
  <si>
    <t>Médico Clínico (consulta) - 20hrs</t>
  </si>
  <si>
    <t>Teste Ergométrico</t>
  </si>
  <si>
    <t>Fonoaudiólogo (consulta/ VD) - 24hrs</t>
  </si>
  <si>
    <t>Nº desospitalização</t>
  </si>
  <si>
    <t>Nº de Colposcopia</t>
  </si>
  <si>
    <t>Nutricionista (consulta) - 40hrs</t>
  </si>
  <si>
    <t>Fisioterapeuta (nº grupos)</t>
  </si>
  <si>
    <t>Fonoaudiólogo (consulta/ VD) - 40hrs</t>
  </si>
  <si>
    <t xml:space="preserve">Nutricionista (nº grupos) </t>
  </si>
  <si>
    <t>Educador Fisico (consulta/ VD) - 30hrs</t>
  </si>
  <si>
    <t>Médico Psiquiatra (consulta) - 10hrs</t>
  </si>
  <si>
    <t>Fonoaudiólogo (consulta/ VD) - 18hrs</t>
  </si>
  <si>
    <t>Técnico de Enfermagem (Visitas) - 30hrs</t>
  </si>
  <si>
    <t>Técnico de Enfermagem (Visitas) - 40hrs</t>
  </si>
  <si>
    <t>Tecnico de Enfermagem (Visitas) - 30hrs</t>
  </si>
  <si>
    <t>Técnico de Enfermagem (visita domiciliar) - 30hrs</t>
  </si>
  <si>
    <t>Cir. Dentista Semiologia * (Estomatologia) - nº procedimentos - 20hrs</t>
  </si>
  <si>
    <t>EMAD (EQUIPE MULTIPROFISSIONAL ATENÇÃO DOMICILIAR) JD JAPÃO - 2024</t>
  </si>
  <si>
    <t>UBS PARQUE NOVO MUNDO I - ESF - 2024</t>
  </si>
  <si>
    <t>UBS PARQUE NOVO MUNDO II - ESF - 2024</t>
  </si>
  <si>
    <t>AMA/UBS JARDIM BRASIL - ESF - 2024</t>
  </si>
  <si>
    <t>AMA/UBS VILA GUILHERME - 2024</t>
  </si>
  <si>
    <t>AMA/UBS VILA MEDEIROS - 2024</t>
  </si>
  <si>
    <t>UBS VILA IZOLINA MAZZEI - 2024</t>
  </si>
  <si>
    <t>UBS JARDIM JAPÃO - 2024</t>
  </si>
  <si>
    <t>UBS VILA EDE - 2024</t>
  </si>
  <si>
    <t>UBS VILA LEONOR  - 2024</t>
  </si>
  <si>
    <t>UBS VILA SABRINA - 2024</t>
  </si>
  <si>
    <t>UBS CARANDIRU - 2024</t>
  </si>
  <si>
    <t>UBS VILA MARIA - DR. LUIZ PAULO GNECCO - 2024</t>
  </si>
  <si>
    <t>URSI (UNIDADE REFERENCIA SAÚDE DO IDOSO) CARANDIRU - 2024</t>
  </si>
  <si>
    <t>CEO - ESPECIALIDADES ODONTOLOGIAS VILA MARIA/ VILA GUILHERME  - 2024</t>
  </si>
  <si>
    <t>CER (CENTRO ESPECIALIZADO DE REABILITAÇÃO) CARANDIRU - 2024</t>
  </si>
  <si>
    <t>APD (ACOMPANHANTE DE PESSOA COM DEFICIÊNCIA) CER CARANDIRU - 2024</t>
  </si>
  <si>
    <t>CAPS INFANTOJUVENIL VILA MARIA - 2024</t>
  </si>
  <si>
    <t>PRONTO SOCORRO MUNICIPAL VILA MARIA BAIXA - 2024</t>
  </si>
  <si>
    <t>HOSPITAL DIA RHC VILA GUILHERME - 2024</t>
  </si>
  <si>
    <t>SERVIÇO DE APOIO DIAGNÓSTICO E TERAPÊUTICO -  HORA CERTA VILA GUILHERME - 2024</t>
  </si>
  <si>
    <t>SERVIÇO DE APOIO DIAGNÓSTICO E TERAPÊUTICO -  UBS INTEGRAL IZOLINA MAZZEI – 2024</t>
  </si>
  <si>
    <t>REDE ASSISTENCIAL DA SUPERVISÃO TÉCNICA DA SAÚDE VILA MARIA / VILA GUILHERME  - ANO 2024</t>
  </si>
  <si>
    <t>UBS PARQUE NOVO MUNDO I – 2024</t>
  </si>
  <si>
    <t>UBS PARQUE NOVO MUNDO II – 2024</t>
  </si>
  <si>
    <t>AMA/UBS JARDIM BRASIL – 2024</t>
  </si>
  <si>
    <t>UBS VILA GUILHERME – 2024</t>
  </si>
  <si>
    <t>AMA/UBS VILA MEDEIROS – 2024</t>
  </si>
  <si>
    <t>UBS IZOLINA MAZZEI – 2024</t>
  </si>
  <si>
    <t>PAI (PROG. SAÚDE IDOSO) / IZOLINA MAZZEI – 2024</t>
  </si>
  <si>
    <t>UBS JARDIM JAPÃO – 2024</t>
  </si>
  <si>
    <t>EMAD (JARDIM JAPÃO) – 2024</t>
  </si>
  <si>
    <t>UBS VILA EDE – 2024</t>
  </si>
  <si>
    <t>UBS VILA LEONOR – 2024</t>
  </si>
  <si>
    <t>UBS VILA SABRINA – 2024</t>
  </si>
  <si>
    <t>UBS CARANDIRU – 2024</t>
  </si>
  <si>
    <t>URSI CARANDIRU – 2024</t>
  </si>
  <si>
    <t>UBS VILA MARIA - DR PAULO GNECCO – 2024</t>
  </si>
  <si>
    <t>UBS JARDIM JULIETA – 2024</t>
  </si>
  <si>
    <t>CEO II (ESPECIALIDADES ODONTOLÓGICAS) VILA GUILHERME - 2024</t>
  </si>
  <si>
    <t>CER (CENTRO ESP. REABILITAÇÃO) CARANDIRU - 2024</t>
  </si>
  <si>
    <t>APD (ACOMP. DE PESSOA COM DEFICIÊNCIA) CER CARANDIRU - 2024</t>
  </si>
  <si>
    <t>SERVIÇO DE APOIO DIAGNÓSTICO (SADT) - HD VILA GUILHERME - 2024</t>
  </si>
  <si>
    <t>SERVIÇO DE APOIO DIAGNÓSTICO (SADT) - UBS IZOLINA MAZZEI - 2024</t>
  </si>
  <si>
    <t>PICS - Atividades Coletivas</t>
  </si>
  <si>
    <t>Cirurgião Dentista (TI clínico restaurador) - 20hrs</t>
  </si>
  <si>
    <t>UBS JARDIM JULIETA - ESF - 2024</t>
  </si>
  <si>
    <t>Médico Clínico (consulta)  - 20hrs</t>
  </si>
  <si>
    <t>Psicólogo (consulta/ VD) - 30hrs</t>
  </si>
  <si>
    <t>Psicólogo (nº grupos)</t>
  </si>
  <si>
    <t>Cirurgião Dentista (TI clínico restaurador)  ESF - 40hrs</t>
  </si>
  <si>
    <t>clínico (12hs) AMA</t>
  </si>
  <si>
    <t>clínico (20h) UBS</t>
  </si>
  <si>
    <t>Psicólogo (consulta/ VD)* - 30hrs</t>
  </si>
  <si>
    <t>Aux/Técnico de Enfermagem (Visitas) - 30hrs</t>
  </si>
  <si>
    <t>Médico Psiquiatria EMULTI (consulta) - 20hrs</t>
  </si>
  <si>
    <t>Médico Psiquiatria EMULTI (nº grupos)</t>
  </si>
  <si>
    <t>Médico Ginecologia EMULTI (consulta) - 20hrs</t>
  </si>
  <si>
    <t>Médico Ginecologia EMULTI (nº grupos)</t>
  </si>
  <si>
    <t>Médico Psiquiatria EMULTI (nº grupos) - 20hrs</t>
  </si>
  <si>
    <t>Nº Casos Novos - Reabilitação Física</t>
  </si>
  <si>
    <t>Nº Casos Novos - Reabilitação Intelectual</t>
  </si>
  <si>
    <t>Nº Casos Novos - Reabilitação Auditiva</t>
  </si>
  <si>
    <t>Nº Procedimento - Assistente Social (30hrs)</t>
  </si>
  <si>
    <t>Nº Procedimento - Enfermeiro (30hrs)</t>
  </si>
  <si>
    <t>Nº Procedimento - Fisioterapeuta (30hrs)</t>
  </si>
  <si>
    <t>Nº Procedimento - Médico Ortopedista (10hrs)</t>
  </si>
  <si>
    <t>Nº Procedimento - Nutricionista (40hrs)</t>
  </si>
  <si>
    <t>Procedimentos da Eq. Multiprofissional APD</t>
  </si>
  <si>
    <t>Telemedicina Cardiologista (teleconsultas) - 40hrs</t>
  </si>
  <si>
    <t>Telemedicina Dermatologista (teleconsultas) - 40hrs</t>
  </si>
  <si>
    <t>Telemedicina Psiquiatra (teleconsultas) - 20hrs</t>
  </si>
  <si>
    <t>Telemedicina Endocrinologista (teleconsultas) - 10hrs</t>
  </si>
  <si>
    <t>Telemedicina Neurologista (teleconsultas) - 10hrs</t>
  </si>
  <si>
    <t>Psicólogo (consulta/ VD) - 30/40hrs</t>
  </si>
  <si>
    <t>Cirurgia Pediátrica (consulta) - 12hrs</t>
  </si>
  <si>
    <t>Educador Físico (consulta/ VD) - 30hrs</t>
  </si>
  <si>
    <t>Nº Procedimento - Psicólogo (30hrs)</t>
  </si>
  <si>
    <t>Nº Procedimento - Médico Neurologista (30hrs)</t>
  </si>
  <si>
    <t>Nº Procedimento - Terapeuta Ocupacional (30hrs)</t>
  </si>
  <si>
    <t>Nº Procedimento - Médico Otorrinolaringologista (30hrs)</t>
  </si>
  <si>
    <t>Nº Procedimento - Fonoaudiólogo (30hrs)</t>
  </si>
  <si>
    <t>Médico Pneumologista - 12hrs</t>
  </si>
  <si>
    <t>Médico Pediatra (consulta) - 30hrs</t>
  </si>
  <si>
    <t>Médico Pneumologia (consulta) - 06hrs</t>
  </si>
  <si>
    <t>PSM VILA MARIA BAIXA / UPA III VILA MARIA - 2024</t>
  </si>
  <si>
    <t>* Indicador de Procedimento por paciente mês foi alterado a partir de mar/2024</t>
  </si>
  <si>
    <t>Cirurgião Dentista (consulta/atendimento) ESF - 40hrs</t>
  </si>
  <si>
    <t>PAI IZOLINA (PROGRAMA DE ACOMPANHANTE IDOSOS) - 2024</t>
  </si>
  <si>
    <t>PAI MEDEIROS (PROGRAMA DE ACOMPANHANTE IDOSOS) - 2024</t>
  </si>
  <si>
    <t>PAI VILA MEDEIROS – 2024</t>
  </si>
  <si>
    <t>Eletroneuromiografia</t>
  </si>
  <si>
    <t>Enfermeiro (VD) - ESF - 40hrs</t>
  </si>
  <si>
    <t>Urologista (cirurgia) - 12hrs</t>
  </si>
  <si>
    <t>Pacientes acompanhados/ mês - Reabilitação Física</t>
  </si>
  <si>
    <t>Pacientes acompanhados/ mês - Reabilitação Intectual</t>
  </si>
  <si>
    <t>Pacientes acompanhados/ mês - Reabilitação Auditiva</t>
  </si>
  <si>
    <t>Cirurgião Dentista (consulta/atendimento) - 20hrs</t>
  </si>
  <si>
    <t>Procedimentos de Odontologia Pacientes Especiais (sob anestesia)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</si>
</sst>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0.0%"/>
    <numFmt numFmtId="165" formatCode="_-* #,##0_-;\-* #,##0_-;_-* &quot;-&quot;??_-;_-@_-"/>
    <numFmt numFmtId="166" formatCode="#,##0.0"/>
    <numFmt numFmtId="167" formatCode="0_ ;[Red]\-0\ "/>
    <numFmt numFmtId="168" formatCode="0.0"/>
  </numFmts>
  <fonts count="5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i/>
      <sz val="9"/>
      <name val="Arial"/>
      <family val="2"/>
    </font>
    <font>
      <b/>
      <sz val="12"/>
      <color rgb="FF000000"/>
      <name val="Trebuchet MS"/>
      <family val="2"/>
    </font>
    <font>
      <i/>
      <sz val="9"/>
      <name val="Arial"/>
      <family val="2"/>
    </font>
    <font>
      <sz val="11"/>
      <color theme="1"/>
      <name val="Times New Roman"/>
      <family val="2"/>
    </font>
    <font>
      <b/>
      <sz val="14"/>
      <color theme="1"/>
      <name val="Times New Roman"/>
      <family val="1"/>
    </font>
    <font>
      <b/>
      <sz val="11"/>
      <color theme="1"/>
      <name val="Times New Roman"/>
      <family val="1"/>
    </font>
    <font>
      <b/>
      <sz val="11"/>
      <color rgb="FFFF0000"/>
      <name val="Times New Roman"/>
      <family val="1"/>
    </font>
    <font>
      <sz val="12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9"/>
      <color indexed="81"/>
      <name val="Calibri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rgb="FFFF0000"/>
      <name val="Arial"/>
      <family val="2"/>
    </font>
    <font>
      <b/>
      <sz val="9"/>
      <color rgb="FFFF0000"/>
      <name val="Arial"/>
      <family val="2"/>
    </font>
    <font>
      <b/>
      <sz val="8"/>
      <name val="Arial"/>
      <family val="2"/>
    </font>
    <font>
      <b/>
      <i/>
      <sz val="11"/>
      <color rgb="FF0000FF"/>
      <name val="Calibri"/>
      <family val="2"/>
      <scheme val="minor"/>
    </font>
    <font>
      <b/>
      <sz val="9"/>
      <color theme="1"/>
      <name val="Arial"/>
      <family val="2"/>
    </font>
    <font>
      <b/>
      <sz val="9"/>
      <color rgb="FF0000FF"/>
      <name val="Arial"/>
      <family val="2"/>
    </font>
    <font>
      <b/>
      <sz val="8"/>
      <color theme="1"/>
      <name val="Arial"/>
      <family val="2"/>
    </font>
    <font>
      <sz val="9"/>
      <color theme="1"/>
      <name val="Arial"/>
      <family val="2"/>
    </font>
    <font>
      <b/>
      <sz val="14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rgb="FF0000FF"/>
      <name val="Trebuchet MS"/>
      <family val="2"/>
    </font>
    <font>
      <b/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2"/>
      <color theme="1"/>
      <name val="Calibri"/>
      <family val="2"/>
      <scheme val="minor"/>
    </font>
    <font>
      <b/>
      <sz val="10"/>
      <color rgb="FF000000"/>
      <name val="Trebuchet MS"/>
      <family val="2"/>
    </font>
    <font>
      <b/>
      <sz val="10"/>
      <color rgb="FF0000FF"/>
      <name val="Trebuchet MS"/>
      <family val="2"/>
    </font>
    <font>
      <b/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i/>
      <sz val="12"/>
      <name val="Calibri"/>
      <family val="2"/>
      <scheme val="minor"/>
    </font>
    <font>
      <b/>
      <sz val="12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9"/>
      <color theme="0"/>
      <name val="Arial"/>
      <family val="2"/>
    </font>
    <font>
      <b/>
      <i/>
      <sz val="9"/>
      <color theme="0"/>
      <name val="Arial"/>
      <family val="2"/>
    </font>
    <font>
      <b/>
      <sz val="11"/>
      <name val="Calibri"/>
      <family val="2"/>
      <scheme val="minor"/>
    </font>
    <font>
      <sz val="9"/>
      <color indexed="81"/>
      <name val="Segoe UI"/>
      <family val="2"/>
    </font>
    <font>
      <b/>
      <sz val="10"/>
      <name val="Calibri"/>
      <family val="2"/>
      <scheme val="minor"/>
    </font>
    <font>
      <b/>
      <i/>
      <sz val="10"/>
      <name val="Arial"/>
      <family val="2"/>
    </font>
    <font>
      <b/>
      <i/>
      <sz val="11"/>
      <name val="Arial"/>
      <family val="2"/>
    </font>
    <font>
      <i/>
      <sz val="10"/>
      <name val="Arial"/>
      <family val="2"/>
    </font>
    <font>
      <i/>
      <sz val="10"/>
      <color theme="1"/>
      <name val="Calibri"/>
      <family val="2"/>
      <scheme val="minor"/>
    </font>
    <font>
      <i/>
      <sz val="9"/>
      <color theme="1"/>
      <name val="Arial"/>
      <family val="2"/>
    </font>
    <font>
      <sz val="8"/>
      <name val="Calibri"/>
      <family val="2"/>
      <scheme val="minor"/>
    </font>
    <font>
      <sz val="9"/>
      <color theme="0" tint="-0.49998474074526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51"/>
      </patternFill>
    </fill>
    <fill>
      <patternFill patternType="solid">
        <fgColor theme="0" tint="-0.14999847407452621"/>
        <bgColor indexed="31"/>
      </patternFill>
    </fill>
    <fill>
      <patternFill patternType="solid">
        <fgColor theme="0" tint="-0.14999847407452621"/>
        <bgColor indexed="9"/>
      </patternFill>
    </fill>
    <fill>
      <patternFill patternType="solid">
        <fgColor theme="0"/>
        <bgColor indexed="31"/>
      </patternFill>
    </fill>
    <fill>
      <patternFill patternType="solid">
        <fgColor rgb="FFFFFFCC"/>
        <bgColor indexed="64"/>
      </patternFill>
    </fill>
    <fill>
      <patternFill patternType="solid">
        <fgColor rgb="FFFFFFCC"/>
        <bgColor indexed="31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51"/>
      </patternFill>
    </fill>
    <fill>
      <patternFill patternType="solid">
        <fgColor theme="0" tint="-0.14999847407452621"/>
        <bgColor indexed="26"/>
      </patternFill>
    </fill>
    <fill>
      <patternFill patternType="solid">
        <fgColor rgb="FF0070C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rgb="FFFF9999"/>
        <bgColor indexed="51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59999389629810485"/>
        <bgColor indexed="26"/>
      </patternFill>
    </fill>
    <fill>
      <patternFill patternType="solid">
        <fgColor theme="8" tint="0.59999389629810485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51"/>
      </patternFill>
    </fill>
    <fill>
      <patternFill patternType="solid">
        <fgColor rgb="FFFFFF99"/>
        <bgColor indexed="31"/>
      </patternFill>
    </fill>
    <fill>
      <patternFill patternType="solid">
        <fgColor rgb="FFFFFF9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31"/>
      </patternFill>
    </fill>
    <fill>
      <patternFill patternType="solid">
        <fgColor theme="3"/>
        <bgColor indexed="64"/>
      </patternFill>
    </fill>
    <fill>
      <patternFill patternType="solid">
        <fgColor theme="3"/>
        <bgColor indexed="26"/>
      </patternFill>
    </fill>
    <fill>
      <patternFill patternType="solid">
        <fgColor theme="3"/>
        <bgColor indexed="9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</fills>
  <borders count="180">
    <border>
      <left/>
      <right/>
      <top/>
      <bottom/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58"/>
      </left>
      <right style="thin">
        <color indexed="58"/>
      </right>
      <top/>
      <bottom style="thin">
        <color indexed="58"/>
      </bottom>
      <diagonal/>
    </border>
    <border>
      <left style="thin">
        <color indexed="58"/>
      </left>
      <right/>
      <top style="thin">
        <color indexed="58"/>
      </top>
      <bottom style="thin">
        <color indexed="58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58"/>
      </left>
      <right style="thin">
        <color indexed="58"/>
      </right>
      <top/>
      <bottom style="medium">
        <color auto="1"/>
      </bottom>
      <diagonal/>
    </border>
    <border>
      <left style="thin">
        <color indexed="58"/>
      </left>
      <right style="thin">
        <color indexed="58"/>
      </right>
      <top style="thin">
        <color auto="1"/>
      </top>
      <bottom style="double">
        <color auto="1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medium">
        <color auto="1"/>
      </bottom>
      <diagonal/>
    </border>
    <border>
      <left style="thin">
        <color indexed="58"/>
      </left>
      <right style="thin">
        <color indexed="58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medium">
        <color auto="1"/>
      </bottom>
      <diagonal/>
    </border>
    <border>
      <left style="thin">
        <color indexed="58"/>
      </left>
      <right style="thin">
        <color indexed="58"/>
      </right>
      <top style="double">
        <color auto="1"/>
      </top>
      <bottom style="medium">
        <color auto="1"/>
      </bottom>
      <diagonal/>
    </border>
    <border>
      <left style="thin">
        <color indexed="58"/>
      </left>
      <right style="thin">
        <color indexed="58"/>
      </right>
      <top style="medium">
        <color auto="1"/>
      </top>
      <bottom style="medium">
        <color auto="1"/>
      </bottom>
      <diagonal/>
    </border>
    <border>
      <left style="thin">
        <color indexed="58"/>
      </left>
      <right/>
      <top/>
      <bottom style="thin">
        <color indexed="58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indexed="58"/>
      </left>
      <right style="thin">
        <color indexed="58"/>
      </right>
      <top/>
      <bottom style="thin">
        <color auto="1"/>
      </bottom>
      <diagonal/>
    </border>
    <border>
      <left style="thin">
        <color indexed="58"/>
      </left>
      <right style="thin">
        <color indexed="58"/>
      </right>
      <top style="double">
        <color auto="1"/>
      </top>
      <bottom style="thin">
        <color indexed="58"/>
      </bottom>
      <diagonal/>
    </border>
    <border>
      <left style="thin">
        <color indexed="58"/>
      </left>
      <right style="thin">
        <color indexed="58"/>
      </right>
      <top style="medium">
        <color indexed="58"/>
      </top>
      <bottom style="medium">
        <color indexed="58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/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58"/>
      </left>
      <right style="thin">
        <color indexed="58"/>
      </right>
      <top style="double">
        <color auto="1"/>
      </top>
      <bottom/>
      <diagonal/>
    </border>
    <border>
      <left style="thin">
        <color indexed="58"/>
      </left>
      <right style="thin">
        <color indexed="58"/>
      </right>
      <top style="thin">
        <color indexed="58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58"/>
      </left>
      <right style="thin">
        <color indexed="58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58"/>
      </left>
      <right/>
      <top style="thin">
        <color indexed="58"/>
      </top>
      <bottom style="thin">
        <color indexed="5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8"/>
      </left>
      <right/>
      <top style="thin">
        <color indexed="58"/>
      </top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58"/>
      </left>
      <right style="thin">
        <color indexed="58"/>
      </right>
      <top style="thin">
        <color indexed="58"/>
      </top>
      <bottom style="medium">
        <color indexed="58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medium">
        <color indexed="58"/>
      </bottom>
      <diagonal/>
    </border>
    <border>
      <left/>
      <right style="thin">
        <color indexed="58"/>
      </right>
      <top/>
      <bottom/>
      <diagonal/>
    </border>
    <border>
      <left style="medium">
        <color indexed="58"/>
      </left>
      <right style="thin">
        <color indexed="58"/>
      </right>
      <top style="thin">
        <color indexed="58"/>
      </top>
      <bottom/>
      <diagonal/>
    </border>
    <border>
      <left style="medium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58"/>
      </right>
      <top/>
      <bottom style="thin">
        <color indexed="58"/>
      </bottom>
      <diagonal/>
    </border>
    <border>
      <left style="thin">
        <color indexed="58"/>
      </left>
      <right style="thin">
        <color indexed="58"/>
      </right>
      <top style="thin">
        <color auto="1"/>
      </top>
      <bottom/>
      <diagonal/>
    </border>
    <border>
      <left style="thin">
        <color indexed="64"/>
      </left>
      <right style="thin">
        <color indexed="58"/>
      </right>
      <top style="medium">
        <color indexed="64"/>
      </top>
      <bottom style="medium">
        <color indexed="64"/>
      </bottom>
      <diagonal/>
    </border>
    <border>
      <left style="thin">
        <color indexed="58"/>
      </left>
      <right style="thin">
        <color indexed="58"/>
      </right>
      <top style="medium">
        <color indexed="64"/>
      </top>
      <bottom style="medium">
        <color indexed="64"/>
      </bottom>
      <diagonal/>
    </border>
    <border>
      <left style="thin">
        <color indexed="58"/>
      </left>
      <right style="thin">
        <color indexed="58"/>
      </right>
      <top style="medium">
        <color theme="1"/>
      </top>
      <bottom style="medium">
        <color auto="1"/>
      </bottom>
      <diagonal/>
    </border>
    <border>
      <left style="thin">
        <color indexed="58"/>
      </left>
      <right style="thin">
        <color indexed="58"/>
      </right>
      <top style="medium">
        <color theme="1"/>
      </top>
      <bottom style="medium">
        <color theme="1"/>
      </bottom>
      <diagonal/>
    </border>
    <border>
      <left style="medium">
        <color indexed="58"/>
      </left>
      <right style="thin">
        <color indexed="58"/>
      </right>
      <top style="medium">
        <color indexed="58"/>
      </top>
      <bottom style="medium">
        <color auto="1"/>
      </bottom>
      <diagonal/>
    </border>
    <border>
      <left style="thin">
        <color indexed="58"/>
      </left>
      <right style="thin">
        <color indexed="58"/>
      </right>
      <top style="medium">
        <color indexed="58"/>
      </top>
      <bottom style="medium">
        <color auto="1"/>
      </bottom>
      <diagonal/>
    </border>
    <border>
      <left style="thin">
        <color indexed="58"/>
      </left>
      <right style="thin">
        <color indexed="58"/>
      </right>
      <top style="medium">
        <color theme="1"/>
      </top>
      <bottom style="thin">
        <color indexed="58"/>
      </bottom>
      <diagonal/>
    </border>
    <border>
      <left style="medium">
        <color indexed="64"/>
      </left>
      <right style="thin">
        <color indexed="58"/>
      </right>
      <top style="thin">
        <color indexed="58"/>
      </top>
      <bottom/>
      <diagonal/>
    </border>
    <border>
      <left style="thin">
        <color auto="1"/>
      </left>
      <right/>
      <top/>
      <bottom/>
      <diagonal/>
    </border>
    <border>
      <left style="medium">
        <color indexed="64"/>
      </left>
      <right style="thin">
        <color indexed="58"/>
      </right>
      <top style="medium">
        <color indexed="64"/>
      </top>
      <bottom style="double">
        <color auto="1"/>
      </bottom>
      <diagonal/>
    </border>
    <border>
      <left style="thin">
        <color indexed="58"/>
      </left>
      <right style="thin">
        <color indexed="58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medium">
        <color indexed="64"/>
      </left>
      <right style="thin">
        <color indexed="58"/>
      </right>
      <top/>
      <bottom style="thin">
        <color indexed="58"/>
      </bottom>
      <diagonal/>
    </border>
    <border>
      <left style="medium">
        <color indexed="64"/>
      </left>
      <right style="thin">
        <color indexed="58"/>
      </right>
      <top style="medium">
        <color theme="1"/>
      </top>
      <bottom style="medium">
        <color indexed="64"/>
      </bottom>
      <diagonal/>
    </border>
    <border>
      <left style="medium">
        <color indexed="64"/>
      </left>
      <right style="thin">
        <color indexed="58"/>
      </right>
      <top style="medium">
        <color indexed="64"/>
      </top>
      <bottom style="thin">
        <color indexed="64"/>
      </bottom>
      <diagonal/>
    </border>
    <border>
      <left style="thin">
        <color indexed="58"/>
      </left>
      <right style="thin">
        <color indexed="58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58"/>
      </right>
      <top style="thin">
        <color indexed="64"/>
      </top>
      <bottom style="medium">
        <color indexed="64"/>
      </bottom>
      <diagonal/>
    </border>
    <border>
      <left style="thin">
        <color indexed="58"/>
      </left>
      <right style="thin">
        <color indexed="58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58"/>
      </right>
      <top style="thin">
        <color indexed="64"/>
      </top>
      <bottom style="medium">
        <color theme="1"/>
      </bottom>
      <diagonal/>
    </border>
    <border>
      <left style="thin">
        <color indexed="58"/>
      </left>
      <right style="thin">
        <color indexed="58"/>
      </right>
      <top style="thin">
        <color indexed="64"/>
      </top>
      <bottom style="medium">
        <color theme="1"/>
      </bottom>
      <diagonal/>
    </border>
    <border>
      <left style="medium">
        <color indexed="64"/>
      </left>
      <right style="thin">
        <color indexed="58"/>
      </right>
      <top style="medium">
        <color indexed="64"/>
      </top>
      <bottom style="medium">
        <color indexed="64"/>
      </bottom>
      <diagonal/>
    </border>
    <border>
      <left style="thin">
        <color indexed="5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58"/>
      </right>
      <top style="medium">
        <color indexed="64"/>
      </top>
      <bottom style="thin">
        <color indexed="64"/>
      </bottom>
      <diagonal/>
    </border>
    <border>
      <left style="thin">
        <color indexed="58"/>
      </left>
      <right style="thin">
        <color indexed="58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58"/>
      </right>
      <top style="thin">
        <color indexed="64"/>
      </top>
      <bottom style="thin">
        <color indexed="64"/>
      </bottom>
      <diagonal/>
    </border>
    <border>
      <left style="thin">
        <color indexed="58"/>
      </left>
      <right style="thin">
        <color indexed="58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58"/>
      </right>
      <top style="thin">
        <color indexed="64"/>
      </top>
      <bottom/>
      <diagonal/>
    </border>
    <border>
      <left style="thin">
        <color indexed="58"/>
      </left>
      <right style="thin">
        <color indexed="58"/>
      </right>
      <top style="thin">
        <color indexed="64"/>
      </top>
      <bottom/>
      <diagonal/>
    </border>
    <border>
      <left style="thin">
        <color indexed="58"/>
      </left>
      <right style="thin">
        <color indexed="58"/>
      </right>
      <top style="medium">
        <color indexed="64"/>
      </top>
      <bottom/>
      <diagonal/>
    </border>
    <border>
      <left style="thin">
        <color auto="1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58"/>
      </left>
      <right style="thin">
        <color indexed="58"/>
      </right>
      <top/>
      <bottom style="thin">
        <color indexed="58"/>
      </bottom>
      <diagonal/>
    </border>
    <border>
      <left style="thin">
        <color indexed="58"/>
      </left>
      <right style="thin">
        <color indexed="58"/>
      </right>
      <top/>
      <bottom style="double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auto="1"/>
      </top>
      <bottom style="medium">
        <color indexed="64"/>
      </bottom>
      <diagonal/>
    </border>
    <border>
      <left style="thin">
        <color indexed="58"/>
      </left>
      <right style="thin">
        <color indexed="58"/>
      </right>
      <top style="thin">
        <color theme="1"/>
      </top>
      <bottom style="thin">
        <color theme="1"/>
      </bottom>
      <diagonal/>
    </border>
    <border>
      <left style="thin">
        <color indexed="58"/>
      </left>
      <right style="thin">
        <color indexed="58"/>
      </right>
      <top/>
      <bottom style="thin">
        <color theme="1"/>
      </bottom>
      <diagonal/>
    </border>
    <border>
      <left style="thin">
        <color indexed="58"/>
      </left>
      <right/>
      <top style="medium">
        <color indexed="64"/>
      </top>
      <bottom style="medium">
        <color indexed="64"/>
      </bottom>
      <diagonal/>
    </border>
    <border>
      <left style="thin">
        <color indexed="58"/>
      </left>
      <right/>
      <top/>
      <bottom style="thin">
        <color theme="1"/>
      </bottom>
      <diagonal/>
    </border>
    <border>
      <left style="thin">
        <color indexed="58"/>
      </left>
      <right/>
      <top style="thin">
        <color theme="1"/>
      </top>
      <bottom style="thin">
        <color theme="1"/>
      </bottom>
      <diagonal/>
    </border>
    <border>
      <left style="medium">
        <color indexed="64"/>
      </left>
      <right style="thin">
        <color indexed="58"/>
      </right>
      <top/>
      <bottom style="thin">
        <color theme="1"/>
      </bottom>
      <diagonal/>
    </border>
    <border>
      <left style="thin">
        <color indexed="58"/>
      </left>
      <right style="medium">
        <color indexed="64"/>
      </right>
      <top/>
      <bottom style="thin">
        <color theme="1"/>
      </bottom>
      <diagonal/>
    </border>
    <border>
      <left style="medium">
        <color indexed="64"/>
      </left>
      <right style="thin">
        <color indexed="58"/>
      </right>
      <top style="thin">
        <color theme="1"/>
      </top>
      <bottom style="thin">
        <color theme="1"/>
      </bottom>
      <diagonal/>
    </border>
    <border>
      <left style="thin">
        <color indexed="58"/>
      </left>
      <right style="medium">
        <color indexed="64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 style="thin">
        <color indexed="58"/>
      </right>
      <top style="thin">
        <color theme="1"/>
      </top>
      <bottom style="medium">
        <color indexed="64"/>
      </bottom>
      <diagonal/>
    </border>
    <border>
      <left style="thin">
        <color indexed="58"/>
      </left>
      <right style="medium">
        <color indexed="64"/>
      </right>
      <top style="thin">
        <color theme="1"/>
      </top>
      <bottom style="medium">
        <color indexed="64"/>
      </bottom>
      <diagonal/>
    </border>
    <border>
      <left/>
      <right style="thin">
        <color indexed="58"/>
      </right>
      <top style="thin">
        <color theme="1"/>
      </top>
      <bottom style="thin">
        <color theme="1"/>
      </bottom>
      <diagonal/>
    </border>
    <border>
      <left/>
      <right style="thin">
        <color indexed="58"/>
      </right>
      <top style="thin">
        <color theme="1"/>
      </top>
      <bottom style="medium">
        <color indexed="64"/>
      </bottom>
      <diagonal/>
    </border>
    <border>
      <left style="thin">
        <color indexed="58"/>
      </left>
      <right style="thin">
        <color indexed="58"/>
      </right>
      <top style="thin">
        <color theme="1"/>
      </top>
      <bottom style="medium">
        <color indexed="64"/>
      </bottom>
      <diagonal/>
    </border>
    <border>
      <left style="thin">
        <color indexed="58"/>
      </left>
      <right/>
      <top style="thin">
        <color theme="1"/>
      </top>
      <bottom style="medium">
        <color indexed="64"/>
      </bottom>
      <diagonal/>
    </border>
    <border>
      <left style="medium">
        <color theme="1"/>
      </left>
      <right style="thin">
        <color indexed="58"/>
      </right>
      <top style="thin">
        <color theme="1"/>
      </top>
      <bottom style="medium">
        <color theme="1"/>
      </bottom>
      <diagonal/>
    </border>
    <border>
      <left style="thin">
        <color indexed="58"/>
      </left>
      <right style="thin">
        <color indexed="58"/>
      </right>
      <top style="thin">
        <color theme="1"/>
      </top>
      <bottom style="medium">
        <color theme="1"/>
      </bottom>
      <diagonal/>
    </border>
    <border>
      <left style="thin">
        <color auto="1"/>
      </left>
      <right style="thin">
        <color auto="1"/>
      </right>
      <top style="thin">
        <color theme="1"/>
      </top>
      <bottom style="medium">
        <color theme="1"/>
      </bottom>
      <diagonal/>
    </border>
    <border>
      <left/>
      <right style="medium">
        <color indexed="64"/>
      </right>
      <top/>
      <bottom/>
      <diagonal/>
    </border>
    <border>
      <left style="thin">
        <color auto="1"/>
      </left>
      <right style="medium">
        <color indexed="64"/>
      </right>
      <top style="thin">
        <color theme="1"/>
      </top>
      <bottom style="medium">
        <color indexed="64"/>
      </bottom>
      <diagonal/>
    </border>
    <border>
      <left/>
      <right/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/>
      <diagonal/>
    </border>
    <border>
      <left style="thin">
        <color indexed="58"/>
      </left>
      <right style="thin">
        <color indexed="58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58"/>
      </left>
      <right style="thin">
        <color indexed="58"/>
      </right>
      <top style="medium">
        <color indexed="58"/>
      </top>
      <bottom style="medium">
        <color auto="1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medium">
        <color auto="1"/>
      </bottom>
      <diagonal/>
    </border>
    <border>
      <left style="medium">
        <color theme="1"/>
      </left>
      <right style="thin">
        <color indexed="58"/>
      </right>
      <top/>
      <bottom/>
      <diagonal/>
    </border>
    <border>
      <left style="medium">
        <color indexed="64"/>
      </left>
      <right style="thin">
        <color indexed="58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58"/>
      </left>
      <right style="thin">
        <color indexed="58"/>
      </right>
      <top style="medium">
        <color auto="1"/>
      </top>
      <bottom style="medium">
        <color auto="1"/>
      </bottom>
      <diagonal/>
    </border>
    <border>
      <left style="thin">
        <color indexed="58"/>
      </left>
      <right style="thin">
        <color indexed="58"/>
      </right>
      <top style="thin">
        <color auto="1"/>
      </top>
      <bottom style="double">
        <color auto="1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58"/>
      </left>
      <right style="thin">
        <color indexed="58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8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58"/>
      </right>
      <top style="medium">
        <color indexed="64"/>
      </top>
      <bottom style="thin">
        <color theme="1"/>
      </bottom>
      <diagonal/>
    </border>
    <border>
      <left style="thin">
        <color indexed="58"/>
      </left>
      <right style="medium">
        <color indexed="64"/>
      </right>
      <top style="medium">
        <color indexed="64"/>
      </top>
      <bottom style="thin">
        <color theme="1"/>
      </bottom>
      <diagonal/>
    </border>
    <border>
      <left/>
      <right style="thin">
        <color indexed="58"/>
      </right>
      <top style="medium">
        <color indexed="64"/>
      </top>
      <bottom style="thin">
        <color theme="1"/>
      </bottom>
      <diagonal/>
    </border>
    <border>
      <left style="thin">
        <color indexed="58"/>
      </left>
      <right style="thin">
        <color indexed="58"/>
      </right>
      <top style="medium">
        <color indexed="64"/>
      </top>
      <bottom style="thin">
        <color theme="1"/>
      </bottom>
      <diagonal/>
    </border>
    <border>
      <left style="thin">
        <color indexed="58"/>
      </left>
      <right/>
      <top style="medium">
        <color indexed="64"/>
      </top>
      <bottom style="thin">
        <color theme="1"/>
      </bottom>
      <diagonal/>
    </border>
    <border>
      <left style="thin">
        <color indexed="58"/>
      </left>
      <right style="medium">
        <color indexed="64"/>
      </right>
      <top/>
      <bottom/>
      <diagonal/>
    </border>
    <border>
      <left style="medium">
        <color theme="1"/>
      </left>
      <right style="thin">
        <color indexed="58"/>
      </right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8"/>
      </left>
      <right style="thin">
        <color indexed="58"/>
      </right>
      <top style="medium">
        <color indexed="64"/>
      </top>
      <bottom style="medium">
        <color indexed="64"/>
      </bottom>
      <diagonal/>
    </border>
    <border>
      <left style="thin">
        <color indexed="58"/>
      </left>
      <right style="thin">
        <color indexed="58"/>
      </right>
      <top/>
      <bottom style="thin">
        <color indexed="5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58"/>
      </left>
      <right style="thin">
        <color indexed="64"/>
      </right>
      <top style="thin">
        <color indexed="58"/>
      </top>
      <bottom/>
      <diagonal/>
    </border>
    <border>
      <left style="thin">
        <color indexed="58"/>
      </left>
      <right style="thin">
        <color indexed="64"/>
      </right>
      <top/>
      <bottom style="thin">
        <color indexed="5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auto="1"/>
      </top>
      <bottom style="medium">
        <color indexed="64"/>
      </bottom>
      <diagonal/>
    </border>
    <border>
      <left/>
      <right/>
      <top style="double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8"/>
      </left>
      <right style="thin">
        <color indexed="58"/>
      </right>
      <top style="thin">
        <color auto="1"/>
      </top>
      <bottom style="double">
        <color indexed="5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58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8"/>
      </left>
      <right/>
      <top style="thin">
        <color indexed="64"/>
      </top>
      <bottom style="double">
        <color indexed="58"/>
      </bottom>
      <diagonal/>
    </border>
    <border>
      <left style="thin">
        <color indexed="58"/>
      </left>
      <right style="thin">
        <color indexed="58"/>
      </right>
      <top style="thin">
        <color indexed="64"/>
      </top>
      <bottom style="double">
        <color indexed="5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26">
    <xf numFmtId="0" fontId="0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9" fontId="28" fillId="0" borderId="0" applyFont="0" applyFill="0" applyBorder="0" applyAlignment="0" applyProtection="0"/>
    <xf numFmtId="43" fontId="28" fillId="0" borderId="0" applyFont="0" applyFill="0" applyBorder="0" applyAlignment="0" applyProtection="0"/>
  </cellStyleXfs>
  <cellXfs count="1114">
    <xf numFmtId="0" fontId="0" fillId="0" borderId="0" xfId="0"/>
    <xf numFmtId="0" fontId="1" fillId="0" borderId="0" xfId="1"/>
    <xf numFmtId="0" fontId="4" fillId="0" borderId="1" xfId="1" applyFont="1" applyBorder="1" applyAlignment="1">
      <alignment vertical="center"/>
    </xf>
    <xf numFmtId="3" fontId="4" fillId="2" borderId="1" xfId="1" applyNumberFormat="1" applyFont="1" applyFill="1" applyBorder="1" applyAlignment="1">
      <alignment horizontal="center" vertical="center" wrapText="1"/>
    </xf>
    <xf numFmtId="3" fontId="4" fillId="0" borderId="1" xfId="1" applyNumberFormat="1" applyFont="1" applyBorder="1" applyAlignment="1" applyProtection="1">
      <alignment horizontal="center" vertical="center" wrapText="1"/>
      <protection locked="0"/>
    </xf>
    <xf numFmtId="3" fontId="3" fillId="2" borderId="1" xfId="1" applyNumberFormat="1" applyFont="1" applyFill="1" applyBorder="1" applyAlignment="1">
      <alignment horizontal="center" vertical="center" wrapText="1"/>
    </xf>
    <xf numFmtId="0" fontId="3" fillId="0" borderId="9" xfId="1" applyFont="1" applyBorder="1"/>
    <xf numFmtId="3" fontId="3" fillId="2" borderId="9" xfId="1" applyNumberFormat="1" applyFont="1" applyFill="1" applyBorder="1" applyAlignment="1">
      <alignment horizontal="center" vertical="center" wrapText="1"/>
    </xf>
    <xf numFmtId="3" fontId="3" fillId="0" borderId="9" xfId="1" applyNumberFormat="1" applyFont="1" applyBorder="1" applyAlignment="1">
      <alignment horizontal="center" wrapText="1"/>
    </xf>
    <xf numFmtId="0" fontId="4" fillId="0" borderId="4" xfId="1" applyFont="1" applyBorder="1" applyAlignment="1">
      <alignment vertical="center"/>
    </xf>
    <xf numFmtId="3" fontId="3" fillId="2" borderId="4" xfId="1" applyNumberFormat="1" applyFont="1" applyFill="1" applyBorder="1" applyAlignment="1">
      <alignment horizontal="center" vertical="center" wrapText="1"/>
    </xf>
    <xf numFmtId="3" fontId="4" fillId="0" borderId="4" xfId="1" applyNumberFormat="1" applyFont="1" applyBorder="1" applyAlignment="1" applyProtection="1">
      <alignment horizontal="center" vertical="center" wrapText="1"/>
      <protection locked="0"/>
    </xf>
    <xf numFmtId="0" fontId="3" fillId="2" borderId="10" xfId="1" applyFont="1" applyFill="1" applyBorder="1" applyAlignment="1">
      <alignment horizontal="center" vertical="center" wrapText="1"/>
    </xf>
    <xf numFmtId="0" fontId="3" fillId="6" borderId="10" xfId="1" applyFont="1" applyFill="1" applyBorder="1" applyAlignment="1">
      <alignment horizontal="center" vertical="center"/>
    </xf>
    <xf numFmtId="0" fontId="3" fillId="8" borderId="10" xfId="1" applyFont="1" applyFill="1" applyBorder="1" applyAlignment="1">
      <alignment horizontal="center" vertical="center"/>
    </xf>
    <xf numFmtId="0" fontId="3" fillId="10" borderId="10" xfId="1" applyFont="1" applyFill="1" applyBorder="1" applyAlignment="1">
      <alignment horizontal="center" vertical="center"/>
    </xf>
    <xf numFmtId="0" fontId="4" fillId="0" borderId="11" xfId="1" applyFont="1" applyBorder="1" applyAlignment="1">
      <alignment vertical="center"/>
    </xf>
    <xf numFmtId="3" fontId="3" fillId="2" borderId="11" xfId="1" applyNumberFormat="1" applyFont="1" applyFill="1" applyBorder="1" applyAlignment="1">
      <alignment horizontal="center" vertical="center" wrapText="1"/>
    </xf>
    <xf numFmtId="3" fontId="4" fillId="0" borderId="11" xfId="1" applyNumberFormat="1" applyFont="1" applyBorder="1" applyAlignment="1" applyProtection="1">
      <alignment horizontal="center" vertical="center" wrapText="1"/>
      <protection locked="0"/>
    </xf>
    <xf numFmtId="164" fontId="5" fillId="3" borderId="4" xfId="1" applyNumberFormat="1" applyFont="1" applyFill="1" applyBorder="1" applyAlignment="1">
      <alignment horizontal="center" vertical="center" wrapText="1"/>
    </xf>
    <xf numFmtId="164" fontId="5" fillId="3" borderId="1" xfId="1" applyNumberFormat="1" applyFont="1" applyFill="1" applyBorder="1" applyAlignment="1">
      <alignment horizontal="center" vertical="center" wrapText="1"/>
    </xf>
    <xf numFmtId="164" fontId="5" fillId="3" borderId="11" xfId="1" applyNumberFormat="1" applyFont="1" applyFill="1" applyBorder="1" applyAlignment="1">
      <alignment horizontal="center" vertical="center" wrapText="1"/>
    </xf>
    <xf numFmtId="164" fontId="5" fillId="3" borderId="9" xfId="1" applyNumberFormat="1" applyFont="1" applyFill="1" applyBorder="1" applyAlignment="1">
      <alignment horizontal="center" vertical="center" wrapText="1"/>
    </xf>
    <xf numFmtId="3" fontId="3" fillId="0" borderId="9" xfId="1" applyNumberFormat="1" applyFont="1" applyBorder="1" applyAlignment="1">
      <alignment horizontal="center" vertical="center" wrapText="1"/>
    </xf>
    <xf numFmtId="3" fontId="3" fillId="0" borderId="0" xfId="1" applyNumberFormat="1" applyFont="1" applyAlignment="1">
      <alignment horizontal="center" vertical="center" wrapText="1"/>
    </xf>
    <xf numFmtId="3" fontId="3" fillId="2" borderId="2" xfId="1" applyNumberFormat="1" applyFont="1" applyFill="1" applyBorder="1" applyAlignment="1">
      <alignment horizontal="center" vertical="center" wrapText="1"/>
    </xf>
    <xf numFmtId="3" fontId="4" fillId="0" borderId="2" xfId="1" applyNumberFormat="1" applyFont="1" applyBorder="1" applyAlignment="1" applyProtection="1">
      <alignment horizontal="center" vertical="center" wrapText="1"/>
      <protection locked="0"/>
    </xf>
    <xf numFmtId="0" fontId="4" fillId="0" borderId="4" xfId="1" applyFont="1" applyBorder="1" applyAlignment="1">
      <alignment vertical="center" wrapText="1"/>
    </xf>
    <xf numFmtId="0" fontId="4" fillId="0" borderId="1" xfId="1" applyFont="1" applyBorder="1" applyAlignment="1">
      <alignment vertical="center" wrapText="1"/>
    </xf>
    <xf numFmtId="0" fontId="8" fillId="0" borderId="0" xfId="4"/>
    <xf numFmtId="0" fontId="11" fillId="0" borderId="0" xfId="4" applyFont="1" applyAlignment="1">
      <alignment horizontal="left" vertical="center" wrapText="1"/>
    </xf>
    <xf numFmtId="0" fontId="11" fillId="0" borderId="0" xfId="4" applyFont="1"/>
    <xf numFmtId="0" fontId="4" fillId="0" borderId="16" xfId="1" applyFont="1" applyBorder="1" applyAlignment="1">
      <alignment horizontal="left" vertical="center"/>
    </xf>
    <xf numFmtId="3" fontId="3" fillId="4" borderId="9" xfId="1" applyNumberFormat="1" applyFont="1" applyFill="1" applyBorder="1" applyAlignment="1">
      <alignment horizontal="center" vertical="center" wrapText="1"/>
    </xf>
    <xf numFmtId="0" fontId="4" fillId="0" borderId="11" xfId="1" applyFont="1" applyBorder="1" applyAlignment="1">
      <alignment vertical="center" wrapText="1"/>
    </xf>
    <xf numFmtId="0" fontId="4" fillId="8" borderId="15" xfId="1" applyFont="1" applyFill="1" applyBorder="1" applyAlignment="1">
      <alignment horizontal="left" vertical="center" wrapText="1"/>
    </xf>
    <xf numFmtId="0" fontId="4" fillId="0" borderId="5" xfId="1" applyFont="1" applyBorder="1" applyAlignment="1">
      <alignment vertical="center"/>
    </xf>
    <xf numFmtId="164" fontId="5" fillId="3" borderId="13" xfId="1" applyNumberFormat="1" applyFont="1" applyFill="1" applyBorder="1" applyAlignment="1">
      <alignment horizontal="center" vertical="center" wrapText="1"/>
    </xf>
    <xf numFmtId="0" fontId="3" fillId="0" borderId="18" xfId="1" applyFont="1" applyBorder="1"/>
    <xf numFmtId="3" fontId="3" fillId="2" borderId="18" xfId="1" applyNumberFormat="1" applyFont="1" applyFill="1" applyBorder="1" applyAlignment="1">
      <alignment horizontal="center" vertical="center" wrapText="1"/>
    </xf>
    <xf numFmtId="3" fontId="3" fillId="0" borderId="18" xfId="1" applyNumberFormat="1" applyFont="1" applyBorder="1" applyAlignment="1">
      <alignment horizontal="center" wrapText="1"/>
    </xf>
    <xf numFmtId="164" fontId="5" fillId="3" borderId="18" xfId="1" applyNumberFormat="1" applyFont="1" applyFill="1" applyBorder="1" applyAlignment="1">
      <alignment horizontal="center" vertical="center" wrapText="1"/>
    </xf>
    <xf numFmtId="0" fontId="4" fillId="0" borderId="19" xfId="1" applyFont="1" applyBorder="1" applyAlignment="1">
      <alignment vertical="center"/>
    </xf>
    <xf numFmtId="3" fontId="3" fillId="2" borderId="15" xfId="1" applyNumberFormat="1" applyFont="1" applyFill="1" applyBorder="1" applyAlignment="1">
      <alignment horizontal="center" vertical="center" wrapText="1"/>
    </xf>
    <xf numFmtId="3" fontId="4" fillId="0" borderId="15" xfId="1" applyNumberFormat="1" applyFont="1" applyBorder="1" applyAlignment="1" applyProtection="1">
      <alignment horizontal="center" vertical="center" wrapText="1"/>
      <protection locked="0"/>
    </xf>
    <xf numFmtId="164" fontId="5" fillId="3" borderId="15" xfId="1" applyNumberFormat="1" applyFont="1" applyFill="1" applyBorder="1" applyAlignment="1">
      <alignment horizontal="center" vertical="center" wrapText="1"/>
    </xf>
    <xf numFmtId="0" fontId="4" fillId="0" borderId="15" xfId="1" applyFont="1" applyBorder="1" applyAlignment="1">
      <alignment vertical="center"/>
    </xf>
    <xf numFmtId="0" fontId="4" fillId="8" borderId="15" xfId="1" applyFont="1" applyFill="1" applyBorder="1" applyAlignment="1">
      <alignment horizontal="left" vertical="center"/>
    </xf>
    <xf numFmtId="0" fontId="4" fillId="0" borderId="7" xfId="1" applyFont="1" applyBorder="1" applyAlignment="1">
      <alignment vertical="center"/>
    </xf>
    <xf numFmtId="0" fontId="4" fillId="8" borderId="15" xfId="1" applyFont="1" applyFill="1" applyBorder="1" applyAlignment="1">
      <alignment horizontal="center" vertical="center"/>
    </xf>
    <xf numFmtId="3" fontId="4" fillId="2" borderId="9" xfId="1" applyNumberFormat="1" applyFont="1" applyFill="1" applyBorder="1" applyAlignment="1">
      <alignment horizontal="center" vertical="center" wrapText="1"/>
    </xf>
    <xf numFmtId="164" fontId="7" fillId="3" borderId="15" xfId="1" applyNumberFormat="1" applyFont="1" applyFill="1" applyBorder="1" applyAlignment="1">
      <alignment horizontal="center" vertical="center" wrapText="1"/>
    </xf>
    <xf numFmtId="3" fontId="4" fillId="2" borderId="4" xfId="1" applyNumberFormat="1" applyFont="1" applyFill="1" applyBorder="1" applyAlignment="1">
      <alignment horizontal="center" vertical="center" wrapText="1"/>
    </xf>
    <xf numFmtId="164" fontId="7" fillId="3" borderId="4" xfId="1" applyNumberFormat="1" applyFont="1" applyFill="1" applyBorder="1" applyAlignment="1">
      <alignment horizontal="center" vertical="center" wrapText="1"/>
    </xf>
    <xf numFmtId="164" fontId="7" fillId="3" borderId="1" xfId="1" applyNumberFormat="1" applyFont="1" applyFill="1" applyBorder="1" applyAlignment="1">
      <alignment horizontal="center" vertical="center" wrapText="1"/>
    </xf>
    <xf numFmtId="3" fontId="4" fillId="2" borderId="11" xfId="1" applyNumberFormat="1" applyFont="1" applyFill="1" applyBorder="1" applyAlignment="1">
      <alignment horizontal="center" vertical="center" wrapText="1"/>
    </xf>
    <xf numFmtId="164" fontId="7" fillId="3" borderId="17" xfId="1" applyNumberFormat="1" applyFont="1" applyFill="1" applyBorder="1" applyAlignment="1">
      <alignment horizontal="center" vertical="center" wrapText="1"/>
    </xf>
    <xf numFmtId="164" fontId="7" fillId="7" borderId="17" xfId="1" applyNumberFormat="1" applyFont="1" applyFill="1" applyBorder="1" applyAlignment="1">
      <alignment horizontal="center" vertical="center" wrapText="1"/>
    </xf>
    <xf numFmtId="0" fontId="4" fillId="0" borderId="22" xfId="1" applyFont="1" applyBorder="1" applyAlignment="1">
      <alignment vertical="center"/>
    </xf>
    <xf numFmtId="3" fontId="4" fillId="0" borderId="22" xfId="1" applyNumberFormat="1" applyFont="1" applyBorder="1" applyAlignment="1" applyProtection="1">
      <alignment horizontal="center" vertical="center" wrapText="1"/>
      <protection locked="0"/>
    </xf>
    <xf numFmtId="3" fontId="4" fillId="2" borderId="22" xfId="1" applyNumberFormat="1" applyFont="1" applyFill="1" applyBorder="1" applyAlignment="1">
      <alignment horizontal="center" vertical="center" wrapText="1"/>
    </xf>
    <xf numFmtId="164" fontId="7" fillId="3" borderId="22" xfId="1" applyNumberFormat="1" applyFont="1" applyFill="1" applyBorder="1" applyAlignment="1">
      <alignment horizontal="center" vertical="center" wrapText="1"/>
    </xf>
    <xf numFmtId="166" fontId="4" fillId="0" borderId="1" xfId="1" applyNumberFormat="1" applyFont="1" applyBorder="1" applyAlignment="1" applyProtection="1">
      <alignment horizontal="center" vertical="center" wrapText="1"/>
      <protection locked="0"/>
    </xf>
    <xf numFmtId="0" fontId="4" fillId="0" borderId="24" xfId="1" applyFont="1" applyBorder="1" applyAlignment="1">
      <alignment vertical="center"/>
    </xf>
    <xf numFmtId="3" fontId="3" fillId="2" borderId="24" xfId="1" applyNumberFormat="1" applyFont="1" applyFill="1" applyBorder="1" applyAlignment="1">
      <alignment horizontal="center" vertical="center" wrapText="1"/>
    </xf>
    <xf numFmtId="3" fontId="4" fillId="0" borderId="24" xfId="1" applyNumberFormat="1" applyFont="1" applyBorder="1" applyAlignment="1" applyProtection="1">
      <alignment horizontal="center" vertical="center" wrapText="1"/>
      <protection locked="0"/>
    </xf>
    <xf numFmtId="164" fontId="5" fillId="3" borderId="24" xfId="1" applyNumberFormat="1" applyFont="1" applyFill="1" applyBorder="1" applyAlignment="1">
      <alignment horizontal="center" vertical="center" wrapText="1"/>
    </xf>
    <xf numFmtId="0" fontId="3" fillId="0" borderId="23" xfId="1" applyFont="1" applyBorder="1"/>
    <xf numFmtId="3" fontId="3" fillId="0" borderId="23" xfId="1" applyNumberFormat="1" applyFont="1" applyBorder="1" applyAlignment="1">
      <alignment horizontal="center" wrapText="1"/>
    </xf>
    <xf numFmtId="164" fontId="5" fillId="3" borderId="23" xfId="1" applyNumberFormat="1" applyFont="1" applyFill="1" applyBorder="1" applyAlignment="1">
      <alignment horizontal="center" vertical="center" wrapText="1"/>
    </xf>
    <xf numFmtId="0" fontId="4" fillId="14" borderId="1" xfId="1" applyFont="1" applyFill="1" applyBorder="1" applyAlignment="1">
      <alignment vertical="center"/>
    </xf>
    <xf numFmtId="0" fontId="21" fillId="2" borderId="10" xfId="1" applyFont="1" applyFill="1" applyBorder="1" applyAlignment="1">
      <alignment horizontal="center" vertical="center" wrapText="1"/>
    </xf>
    <xf numFmtId="3" fontId="20" fillId="2" borderId="4" xfId="1" applyNumberFormat="1" applyFont="1" applyFill="1" applyBorder="1" applyAlignment="1">
      <alignment horizontal="center" vertical="center" wrapText="1"/>
    </xf>
    <xf numFmtId="3" fontId="20" fillId="2" borderId="25" xfId="1" applyNumberFormat="1" applyFont="1" applyFill="1" applyBorder="1" applyAlignment="1">
      <alignment horizontal="center" vertical="center" wrapText="1"/>
    </xf>
    <xf numFmtId="3" fontId="4" fillId="0" borderId="25" xfId="1" applyNumberFormat="1" applyFont="1" applyBorder="1" applyAlignment="1" applyProtection="1">
      <alignment horizontal="center" vertical="center" wrapText="1"/>
      <protection locked="0"/>
    </xf>
    <xf numFmtId="0" fontId="4" fillId="14" borderId="25" xfId="1" applyFont="1" applyFill="1" applyBorder="1" applyAlignment="1">
      <alignment vertical="center"/>
    </xf>
    <xf numFmtId="0" fontId="4" fillId="14" borderId="4" xfId="1" applyFont="1" applyFill="1" applyBorder="1" applyAlignment="1">
      <alignment vertical="center"/>
    </xf>
    <xf numFmtId="3" fontId="4" fillId="4" borderId="4" xfId="1" applyNumberFormat="1" applyFont="1" applyFill="1" applyBorder="1" applyAlignment="1">
      <alignment horizontal="center" vertical="center" wrapText="1"/>
    </xf>
    <xf numFmtId="3" fontId="4" fillId="4" borderId="1" xfId="1" applyNumberFormat="1" applyFont="1" applyFill="1" applyBorder="1" applyAlignment="1">
      <alignment horizontal="center" vertical="center" wrapText="1"/>
    </xf>
    <xf numFmtId="3" fontId="4" fillId="4" borderId="11" xfId="1" applyNumberFormat="1" applyFont="1" applyFill="1" applyBorder="1" applyAlignment="1">
      <alignment horizontal="center" vertical="center" wrapText="1"/>
    </xf>
    <xf numFmtId="3" fontId="3" fillId="4" borderId="9" xfId="1" applyNumberFormat="1" applyFont="1" applyFill="1" applyBorder="1" applyAlignment="1">
      <alignment horizontal="center" wrapText="1"/>
    </xf>
    <xf numFmtId="164" fontId="5" fillId="7" borderId="9" xfId="1" applyNumberFormat="1" applyFont="1" applyFill="1" applyBorder="1" applyAlignment="1">
      <alignment horizontal="center" vertical="center" wrapText="1"/>
    </xf>
    <xf numFmtId="0" fontId="21" fillId="2" borderId="12" xfId="1" applyFont="1" applyFill="1" applyBorder="1" applyAlignment="1">
      <alignment horizontal="center" vertical="center" wrapText="1"/>
    </xf>
    <xf numFmtId="3" fontId="3" fillId="2" borderId="25" xfId="1" applyNumberFormat="1" applyFont="1" applyFill="1" applyBorder="1" applyAlignment="1">
      <alignment horizontal="center" vertical="center" wrapText="1"/>
    </xf>
    <xf numFmtId="166" fontId="4" fillId="0" borderId="25" xfId="1" applyNumberFormat="1" applyFont="1" applyBorder="1" applyAlignment="1" applyProtection="1">
      <alignment horizontal="center" vertical="center" wrapText="1"/>
      <protection locked="0"/>
    </xf>
    <xf numFmtId="0" fontId="3" fillId="8" borderId="30" xfId="1" applyFont="1" applyFill="1" applyBorder="1" applyAlignment="1">
      <alignment horizontal="center" vertical="center"/>
    </xf>
    <xf numFmtId="0" fontId="3" fillId="10" borderId="30" xfId="1" applyFont="1" applyFill="1" applyBorder="1" applyAlignment="1">
      <alignment horizontal="center" vertical="center"/>
    </xf>
    <xf numFmtId="3" fontId="23" fillId="2" borderId="4" xfId="1" applyNumberFormat="1" applyFont="1" applyFill="1" applyBorder="1" applyAlignment="1">
      <alignment horizontal="center" vertical="center" wrapText="1"/>
    </xf>
    <xf numFmtId="0" fontId="4" fillId="0" borderId="25" xfId="1" applyFont="1" applyBorder="1" applyAlignment="1">
      <alignment vertical="center"/>
    </xf>
    <xf numFmtId="3" fontId="23" fillId="2" borderId="25" xfId="1" applyNumberFormat="1" applyFont="1" applyFill="1" applyBorder="1" applyAlignment="1">
      <alignment horizontal="center" vertical="center" wrapText="1"/>
    </xf>
    <xf numFmtId="3" fontId="23" fillId="2" borderId="24" xfId="1" applyNumberFormat="1" applyFont="1" applyFill="1" applyBorder="1" applyAlignment="1">
      <alignment horizontal="center" vertical="center" wrapText="1"/>
    </xf>
    <xf numFmtId="3" fontId="4" fillId="2" borderId="25" xfId="1" applyNumberFormat="1" applyFont="1" applyFill="1" applyBorder="1" applyAlignment="1">
      <alignment horizontal="center" vertical="center" wrapText="1"/>
    </xf>
    <xf numFmtId="3" fontId="3" fillId="2" borderId="27" xfId="1" applyNumberFormat="1" applyFont="1" applyFill="1" applyBorder="1" applyAlignment="1">
      <alignment horizontal="center" vertical="center" wrapText="1"/>
    </xf>
    <xf numFmtId="0" fontId="4" fillId="14" borderId="27" xfId="1" applyFont="1" applyFill="1" applyBorder="1" applyAlignment="1">
      <alignment vertical="center"/>
    </xf>
    <xf numFmtId="3" fontId="4" fillId="2" borderId="24" xfId="1" applyNumberFormat="1" applyFont="1" applyFill="1" applyBorder="1" applyAlignment="1">
      <alignment horizontal="center" vertical="center" wrapText="1"/>
    </xf>
    <xf numFmtId="3" fontId="3" fillId="2" borderId="28" xfId="1" applyNumberFormat="1" applyFont="1" applyFill="1" applyBorder="1" applyAlignment="1">
      <alignment horizontal="center" vertical="center" wrapText="1"/>
    </xf>
    <xf numFmtId="0" fontId="26" fillId="0" borderId="25" xfId="1" applyFont="1" applyBorder="1" applyAlignment="1">
      <alignment vertical="center"/>
    </xf>
    <xf numFmtId="3" fontId="23" fillId="2" borderId="28" xfId="1" applyNumberFormat="1" applyFont="1" applyFill="1" applyBorder="1" applyAlignment="1">
      <alignment horizontal="center" vertical="center" wrapText="1"/>
    </xf>
    <xf numFmtId="3" fontId="23" fillId="2" borderId="15" xfId="1" applyNumberFormat="1" applyFont="1" applyFill="1" applyBorder="1" applyAlignment="1">
      <alignment horizontal="center" vertical="center" wrapText="1"/>
    </xf>
    <xf numFmtId="3" fontId="23" fillId="2" borderId="29" xfId="1" applyNumberFormat="1" applyFont="1" applyFill="1" applyBorder="1" applyAlignment="1">
      <alignment horizontal="center" vertical="center" wrapText="1"/>
    </xf>
    <xf numFmtId="0" fontId="3" fillId="6" borderId="10" xfId="1" applyFont="1" applyFill="1" applyBorder="1" applyAlignment="1">
      <alignment horizontal="center" vertical="center" wrapText="1"/>
    </xf>
    <xf numFmtId="0" fontId="1" fillId="4" borderId="16" xfId="1" applyFill="1" applyBorder="1" applyAlignment="1">
      <alignment horizontal="center" vertical="center"/>
    </xf>
    <xf numFmtId="164" fontId="5" fillId="3" borderId="37" xfId="1" applyNumberFormat="1" applyFont="1" applyFill="1" applyBorder="1" applyAlignment="1">
      <alignment horizontal="center" vertical="center" wrapText="1"/>
    </xf>
    <xf numFmtId="0" fontId="22" fillId="0" borderId="0" xfId="0" applyFont="1"/>
    <xf numFmtId="0" fontId="21" fillId="2" borderId="30" xfId="1" applyFont="1" applyFill="1" applyBorder="1" applyAlignment="1">
      <alignment horizontal="center" vertical="center" wrapText="1"/>
    </xf>
    <xf numFmtId="3" fontId="4" fillId="0" borderId="4" xfId="1" applyNumberFormat="1" applyFont="1" applyBorder="1" applyAlignment="1">
      <alignment horizontal="center" vertical="center" wrapText="1"/>
    </xf>
    <xf numFmtId="3" fontId="4" fillId="0" borderId="25" xfId="1" applyNumberFormat="1" applyFont="1" applyBorder="1" applyAlignment="1">
      <alignment horizontal="center" vertical="center" wrapText="1"/>
    </xf>
    <xf numFmtId="164" fontId="7" fillId="3" borderId="25" xfId="1" applyNumberFormat="1" applyFont="1" applyFill="1" applyBorder="1" applyAlignment="1">
      <alignment horizontal="center" vertical="center" wrapText="1"/>
    </xf>
    <xf numFmtId="3" fontId="4" fillId="4" borderId="25" xfId="1" applyNumberFormat="1" applyFont="1" applyFill="1" applyBorder="1" applyAlignment="1">
      <alignment horizontal="center" vertical="center" wrapText="1"/>
    </xf>
    <xf numFmtId="166" fontId="4" fillId="0" borderId="25" xfId="1" applyNumberFormat="1" applyFont="1" applyBorder="1" applyAlignment="1">
      <alignment horizontal="center" vertical="center" wrapText="1"/>
    </xf>
    <xf numFmtId="0" fontId="4" fillId="0" borderId="27" xfId="1" applyFont="1" applyBorder="1" applyAlignment="1">
      <alignment vertical="center"/>
    </xf>
    <xf numFmtId="3" fontId="4" fillId="0" borderId="27" xfId="1" applyNumberFormat="1" applyFont="1" applyBorder="1" applyAlignment="1">
      <alignment horizontal="center" vertical="center" wrapText="1"/>
    </xf>
    <xf numFmtId="164" fontId="7" fillId="3" borderId="27" xfId="1" applyNumberFormat="1" applyFont="1" applyFill="1" applyBorder="1" applyAlignment="1">
      <alignment horizontal="center" vertical="center" wrapText="1"/>
    </xf>
    <xf numFmtId="3" fontId="4" fillId="4" borderId="27" xfId="1" applyNumberFormat="1" applyFont="1" applyFill="1" applyBorder="1" applyAlignment="1">
      <alignment horizontal="center" vertical="center" wrapText="1"/>
    </xf>
    <xf numFmtId="3" fontId="4" fillId="0" borderId="22" xfId="1" applyNumberFormat="1" applyFont="1" applyBorder="1" applyAlignment="1">
      <alignment horizontal="center" vertical="center" wrapText="1"/>
    </xf>
    <xf numFmtId="3" fontId="4" fillId="0" borderId="24" xfId="1" applyNumberFormat="1" applyFont="1" applyBorder="1" applyAlignment="1">
      <alignment horizontal="center" vertical="center" wrapText="1"/>
    </xf>
    <xf numFmtId="164" fontId="5" fillId="7" borderId="4" xfId="1" applyNumberFormat="1" applyFont="1" applyFill="1" applyBorder="1" applyAlignment="1">
      <alignment horizontal="center" vertical="center" wrapText="1"/>
    </xf>
    <xf numFmtId="164" fontId="5" fillId="3" borderId="25" xfId="1" applyNumberFormat="1" applyFont="1" applyFill="1" applyBorder="1" applyAlignment="1">
      <alignment horizontal="center" vertical="center" wrapText="1"/>
    </xf>
    <xf numFmtId="164" fontId="5" fillId="7" borderId="25" xfId="1" applyNumberFormat="1" applyFont="1" applyFill="1" applyBorder="1" applyAlignment="1">
      <alignment horizontal="center" vertical="center" wrapText="1"/>
    </xf>
    <xf numFmtId="0" fontId="4" fillId="0" borderId="25" xfId="1" applyFont="1" applyBorder="1" applyAlignment="1">
      <alignment vertical="center" wrapText="1"/>
    </xf>
    <xf numFmtId="0" fontId="4" fillId="0" borderId="27" xfId="1" applyFont="1" applyBorder="1" applyAlignment="1">
      <alignment vertical="center" wrapText="1"/>
    </xf>
    <xf numFmtId="164" fontId="5" fillId="3" borderId="27" xfId="1" applyNumberFormat="1" applyFont="1" applyFill="1" applyBorder="1" applyAlignment="1">
      <alignment horizontal="center" vertical="center" wrapText="1"/>
    </xf>
    <xf numFmtId="164" fontId="5" fillId="7" borderId="27" xfId="1" applyNumberFormat="1" applyFont="1" applyFill="1" applyBorder="1" applyAlignment="1">
      <alignment horizontal="center" vertical="center" wrapText="1"/>
    </xf>
    <xf numFmtId="166" fontId="20" fillId="2" borderId="25" xfId="1" applyNumberFormat="1" applyFont="1" applyFill="1" applyBorder="1" applyAlignment="1">
      <alignment horizontal="center" vertical="center" wrapText="1"/>
    </xf>
    <xf numFmtId="0" fontId="4" fillId="6" borderId="15" xfId="1" applyFont="1" applyFill="1" applyBorder="1" applyAlignment="1">
      <alignment horizontal="center" vertical="center"/>
    </xf>
    <xf numFmtId="0" fontId="4" fillId="8" borderId="28" xfId="1" applyFont="1" applyFill="1" applyBorder="1" applyAlignment="1">
      <alignment horizontal="left" vertical="center"/>
    </xf>
    <xf numFmtId="0" fontId="4" fillId="8" borderId="28" xfId="1" applyFont="1" applyFill="1" applyBorder="1" applyAlignment="1">
      <alignment horizontal="center" vertical="center"/>
    </xf>
    <xf numFmtId="164" fontId="7" fillId="3" borderId="28" xfId="1" applyNumberFormat="1" applyFont="1" applyFill="1" applyBorder="1" applyAlignment="1">
      <alignment horizontal="center" vertical="center" wrapText="1"/>
    </xf>
    <xf numFmtId="3" fontId="4" fillId="0" borderId="28" xfId="1" applyNumberFormat="1" applyFont="1" applyBorder="1" applyAlignment="1">
      <alignment horizontal="center" vertical="center" wrapText="1"/>
    </xf>
    <xf numFmtId="164" fontId="7" fillId="3" borderId="24" xfId="1" applyNumberFormat="1" applyFont="1" applyFill="1" applyBorder="1" applyAlignment="1">
      <alignment horizontal="center" vertical="center" wrapText="1"/>
    </xf>
    <xf numFmtId="3" fontId="4" fillId="4" borderId="24" xfId="1" applyNumberFormat="1" applyFont="1" applyFill="1" applyBorder="1" applyAlignment="1">
      <alignment horizontal="center" vertical="center" wrapText="1"/>
    </xf>
    <xf numFmtId="3" fontId="4" fillId="0" borderId="15" xfId="1" applyNumberFormat="1" applyFont="1" applyBorder="1" applyAlignment="1">
      <alignment horizontal="center" vertical="center" wrapText="1"/>
    </xf>
    <xf numFmtId="3" fontId="4" fillId="4" borderId="15" xfId="1" applyNumberFormat="1" applyFont="1" applyFill="1" applyBorder="1" applyAlignment="1">
      <alignment horizontal="center" vertical="center" wrapText="1"/>
    </xf>
    <xf numFmtId="164" fontId="5" fillId="7" borderId="15" xfId="1" applyNumberFormat="1" applyFont="1" applyFill="1" applyBorder="1" applyAlignment="1">
      <alignment horizontal="center" vertical="center" wrapText="1"/>
    </xf>
    <xf numFmtId="0" fontId="4" fillId="0" borderId="28" xfId="1" applyFont="1" applyBorder="1" applyAlignment="1">
      <alignment vertical="center"/>
    </xf>
    <xf numFmtId="164" fontId="5" fillId="3" borderId="28" xfId="1" applyNumberFormat="1" applyFont="1" applyFill="1" applyBorder="1" applyAlignment="1">
      <alignment horizontal="center" vertical="center" wrapText="1"/>
    </xf>
    <xf numFmtId="164" fontId="5" fillId="7" borderId="28" xfId="1" applyNumberFormat="1" applyFont="1" applyFill="1" applyBorder="1" applyAlignment="1">
      <alignment horizontal="center" vertical="center" wrapText="1"/>
    </xf>
    <xf numFmtId="0" fontId="4" fillId="0" borderId="29" xfId="1" applyFont="1" applyBorder="1" applyAlignment="1">
      <alignment vertical="center"/>
    </xf>
    <xf numFmtId="3" fontId="4" fillId="0" borderId="29" xfId="1" applyNumberFormat="1" applyFont="1" applyBorder="1" applyAlignment="1">
      <alignment horizontal="center" vertical="center" wrapText="1"/>
    </xf>
    <xf numFmtId="164" fontId="5" fillId="3" borderId="29" xfId="1" applyNumberFormat="1" applyFont="1" applyFill="1" applyBorder="1" applyAlignment="1">
      <alignment horizontal="center" vertical="center" wrapText="1"/>
    </xf>
    <xf numFmtId="164" fontId="5" fillId="7" borderId="29" xfId="1" applyNumberFormat="1" applyFont="1" applyFill="1" applyBorder="1" applyAlignment="1">
      <alignment horizontal="center" vertical="center" wrapText="1"/>
    </xf>
    <xf numFmtId="0" fontId="4" fillId="0" borderId="32" xfId="1" applyFont="1" applyBorder="1" applyAlignment="1">
      <alignment vertical="center"/>
    </xf>
    <xf numFmtId="3" fontId="4" fillId="0" borderId="33" xfId="1" applyNumberFormat="1" applyFont="1" applyBorder="1" applyAlignment="1">
      <alignment horizontal="center" vertical="center" wrapText="1"/>
    </xf>
    <xf numFmtId="164" fontId="5" fillId="3" borderId="33" xfId="1" applyNumberFormat="1" applyFont="1" applyFill="1" applyBorder="1" applyAlignment="1">
      <alignment horizontal="center" vertical="center" wrapText="1"/>
    </xf>
    <xf numFmtId="164" fontId="5" fillId="7" borderId="33" xfId="1" applyNumberFormat="1" applyFont="1" applyFill="1" applyBorder="1" applyAlignment="1">
      <alignment horizontal="center" vertical="center" wrapText="1"/>
    </xf>
    <xf numFmtId="3" fontId="3" fillId="0" borderId="33" xfId="1" applyNumberFormat="1" applyFont="1" applyBorder="1" applyAlignment="1">
      <alignment horizontal="center" wrapText="1"/>
    </xf>
    <xf numFmtId="3" fontId="3" fillId="4" borderId="33" xfId="1" applyNumberFormat="1" applyFont="1" applyFill="1" applyBorder="1" applyAlignment="1">
      <alignment horizontal="center" wrapText="1"/>
    </xf>
    <xf numFmtId="0" fontId="4" fillId="0" borderId="34" xfId="1" applyFont="1" applyBorder="1" applyAlignment="1">
      <alignment vertical="center"/>
    </xf>
    <xf numFmtId="3" fontId="3" fillId="0" borderId="29" xfId="1" applyNumberFormat="1" applyFont="1" applyBorder="1" applyAlignment="1">
      <alignment horizontal="center" wrapText="1"/>
    </xf>
    <xf numFmtId="3" fontId="3" fillId="4" borderId="29" xfId="1" applyNumberFormat="1" applyFont="1" applyFill="1" applyBorder="1" applyAlignment="1">
      <alignment horizontal="center" wrapText="1"/>
    </xf>
    <xf numFmtId="3" fontId="3" fillId="4" borderId="18" xfId="1" applyNumberFormat="1" applyFont="1" applyFill="1" applyBorder="1" applyAlignment="1">
      <alignment horizontal="center" wrapText="1"/>
    </xf>
    <xf numFmtId="164" fontId="5" fillId="7" borderId="18" xfId="1" applyNumberFormat="1" applyFont="1" applyFill="1" applyBorder="1" applyAlignment="1">
      <alignment horizontal="center" vertical="center" wrapText="1"/>
    </xf>
    <xf numFmtId="0" fontId="4" fillId="15" borderId="25" xfId="1" applyFont="1" applyFill="1" applyBorder="1" applyAlignment="1">
      <alignment vertical="center"/>
    </xf>
    <xf numFmtId="0" fontId="3" fillId="2" borderId="30" xfId="1" applyFont="1" applyFill="1" applyBorder="1" applyAlignment="1">
      <alignment horizontal="center" vertical="center" wrapText="1"/>
    </xf>
    <xf numFmtId="0" fontId="18" fillId="0" borderId="0" xfId="0" applyFont="1"/>
    <xf numFmtId="0" fontId="23" fillId="2" borderId="30" xfId="1" applyFont="1" applyFill="1" applyBorder="1" applyAlignment="1">
      <alignment horizontal="center" vertical="center" wrapText="1"/>
    </xf>
    <xf numFmtId="0" fontId="24" fillId="10" borderId="30" xfId="1" applyFont="1" applyFill="1" applyBorder="1" applyAlignment="1">
      <alignment horizontal="center" vertical="center"/>
    </xf>
    <xf numFmtId="164" fontId="5" fillId="9" borderId="4" xfId="1" applyNumberFormat="1" applyFont="1" applyFill="1" applyBorder="1" applyAlignment="1">
      <alignment horizontal="center" vertical="center" wrapText="1"/>
    </xf>
    <xf numFmtId="164" fontId="5" fillId="4" borderId="4" xfId="1" applyNumberFormat="1" applyFont="1" applyFill="1" applyBorder="1" applyAlignment="1">
      <alignment horizontal="center" vertical="center" wrapText="1"/>
    </xf>
    <xf numFmtId="3" fontId="23" fillId="2" borderId="27" xfId="1" applyNumberFormat="1" applyFont="1" applyFill="1" applyBorder="1" applyAlignment="1">
      <alignment horizontal="center" vertical="center" wrapText="1"/>
    </xf>
    <xf numFmtId="3" fontId="25" fillId="2" borderId="25" xfId="1" applyNumberFormat="1" applyFont="1" applyFill="1" applyBorder="1" applyAlignment="1">
      <alignment horizontal="center" vertical="center" wrapText="1"/>
    </xf>
    <xf numFmtId="0" fontId="4" fillId="9" borderId="25" xfId="1" applyFont="1" applyFill="1" applyBorder="1" applyAlignment="1">
      <alignment vertical="center" wrapText="1"/>
    </xf>
    <xf numFmtId="0" fontId="3" fillId="8" borderId="31" xfId="1" applyFont="1" applyFill="1" applyBorder="1" applyAlignment="1">
      <alignment horizontal="center" vertical="center"/>
    </xf>
    <xf numFmtId="0" fontId="3" fillId="10" borderId="31" xfId="1" applyFont="1" applyFill="1" applyBorder="1" applyAlignment="1">
      <alignment horizontal="center" vertical="center"/>
    </xf>
    <xf numFmtId="0" fontId="23" fillId="2" borderId="15" xfId="1" applyFont="1" applyFill="1" applyBorder="1" applyAlignment="1">
      <alignment horizontal="center" vertical="center" wrapText="1"/>
    </xf>
    <xf numFmtId="164" fontId="3" fillId="3" borderId="21" xfId="1" applyNumberFormat="1" applyFont="1" applyFill="1" applyBorder="1" applyAlignment="1">
      <alignment horizontal="center" vertical="center" wrapText="1"/>
    </xf>
    <xf numFmtId="164" fontId="3" fillId="7" borderId="21" xfId="1" applyNumberFormat="1" applyFont="1" applyFill="1" applyBorder="1" applyAlignment="1">
      <alignment horizontal="center" vertical="center" wrapText="1"/>
    </xf>
    <xf numFmtId="0" fontId="4" fillId="8" borderId="20" xfId="1" applyFont="1" applyFill="1" applyBorder="1" applyAlignment="1">
      <alignment horizontal="left" vertical="center"/>
    </xf>
    <xf numFmtId="0" fontId="23" fillId="2" borderId="20" xfId="1" applyFont="1" applyFill="1" applyBorder="1" applyAlignment="1">
      <alignment horizontal="center" vertical="center" wrapText="1"/>
    </xf>
    <xf numFmtId="0" fontId="4" fillId="8" borderId="20" xfId="1" applyFont="1" applyFill="1" applyBorder="1" applyAlignment="1">
      <alignment horizontal="center" vertical="center"/>
    </xf>
    <xf numFmtId="164" fontId="3" fillId="3" borderId="9" xfId="1" applyNumberFormat="1" applyFont="1" applyFill="1" applyBorder="1" applyAlignment="1">
      <alignment horizontal="center" vertical="center" wrapText="1"/>
    </xf>
    <xf numFmtId="0" fontId="4" fillId="6" borderId="20" xfId="1" applyFont="1" applyFill="1" applyBorder="1" applyAlignment="1">
      <alignment horizontal="center" vertical="center"/>
    </xf>
    <xf numFmtId="164" fontId="3" fillId="7" borderId="9" xfId="1" applyNumberFormat="1" applyFont="1" applyFill="1" applyBorder="1" applyAlignment="1">
      <alignment horizontal="center" vertical="center" wrapText="1"/>
    </xf>
    <xf numFmtId="0" fontId="12" fillId="0" borderId="16" xfId="1" applyFont="1" applyBorder="1" applyAlignment="1">
      <alignment horizontal="center" vertical="center"/>
    </xf>
    <xf numFmtId="164" fontId="5" fillId="3" borderId="17" xfId="1" applyNumberFormat="1" applyFont="1" applyFill="1" applyBorder="1" applyAlignment="1">
      <alignment horizontal="center" vertical="center" wrapText="1"/>
    </xf>
    <xf numFmtId="0" fontId="12" fillId="4" borderId="16" xfId="1" applyFont="1" applyFill="1" applyBorder="1" applyAlignment="1">
      <alignment horizontal="center" vertical="center"/>
    </xf>
    <xf numFmtId="164" fontId="5" fillId="7" borderId="17" xfId="1" applyNumberFormat="1" applyFont="1" applyFill="1" applyBorder="1" applyAlignment="1">
      <alignment horizontal="center" vertical="center" wrapText="1"/>
    </xf>
    <xf numFmtId="164" fontId="5" fillId="7" borderId="24" xfId="1" applyNumberFormat="1" applyFont="1" applyFill="1" applyBorder="1" applyAlignment="1">
      <alignment horizontal="center" vertical="center" wrapText="1"/>
    </xf>
    <xf numFmtId="3" fontId="23" fillId="2" borderId="23" xfId="1" applyNumberFormat="1" applyFont="1" applyFill="1" applyBorder="1" applyAlignment="1">
      <alignment horizontal="center" vertical="center" wrapText="1"/>
    </xf>
    <xf numFmtId="3" fontId="3" fillId="4" borderId="23" xfId="1" applyNumberFormat="1" applyFont="1" applyFill="1" applyBorder="1" applyAlignment="1">
      <alignment horizontal="center" wrapText="1"/>
    </xf>
    <xf numFmtId="164" fontId="5" fillId="7" borderId="23" xfId="1" applyNumberFormat="1" applyFont="1" applyFill="1" applyBorder="1" applyAlignment="1">
      <alignment horizontal="center" vertical="center" wrapText="1"/>
    </xf>
    <xf numFmtId="0" fontId="4" fillId="0" borderId="17" xfId="1" applyFont="1" applyBorder="1" applyAlignment="1">
      <alignment vertical="center"/>
    </xf>
    <xf numFmtId="3" fontId="23" fillId="2" borderId="17" xfId="1" applyNumberFormat="1" applyFont="1" applyFill="1" applyBorder="1" applyAlignment="1">
      <alignment horizontal="center" vertical="center" wrapText="1"/>
    </xf>
    <xf numFmtId="3" fontId="4" fillId="0" borderId="17" xfId="1" applyNumberFormat="1" applyFont="1" applyBorder="1" applyAlignment="1">
      <alignment horizontal="center" vertical="center" wrapText="1"/>
    </xf>
    <xf numFmtId="3" fontId="4" fillId="4" borderId="17" xfId="1" applyNumberFormat="1" applyFont="1" applyFill="1" applyBorder="1" applyAlignment="1">
      <alignment horizontal="center" vertical="center" wrapText="1"/>
    </xf>
    <xf numFmtId="3" fontId="4" fillId="0" borderId="1" xfId="1" applyNumberFormat="1" applyFont="1" applyBorder="1" applyAlignment="1">
      <alignment horizontal="center" vertical="center" wrapText="1"/>
    </xf>
    <xf numFmtId="164" fontId="5" fillId="7" borderId="1" xfId="1" applyNumberFormat="1" applyFont="1" applyFill="1" applyBorder="1" applyAlignment="1">
      <alignment horizontal="center" vertical="center" wrapText="1"/>
    </xf>
    <xf numFmtId="164" fontId="5" fillId="7" borderId="11" xfId="1" applyNumberFormat="1" applyFont="1" applyFill="1" applyBorder="1" applyAlignment="1">
      <alignment horizontal="center" vertical="center" wrapText="1"/>
    </xf>
    <xf numFmtId="3" fontId="4" fillId="4" borderId="2" xfId="1" applyNumberFormat="1" applyFont="1" applyFill="1" applyBorder="1" applyAlignment="1">
      <alignment horizontal="center" vertical="center" wrapText="1"/>
    </xf>
    <xf numFmtId="3" fontId="4" fillId="0" borderId="2" xfId="1" applyNumberFormat="1" applyFont="1" applyBorder="1" applyAlignment="1">
      <alignment horizontal="center" vertical="center" wrapText="1"/>
    </xf>
    <xf numFmtId="3" fontId="4" fillId="4" borderId="7" xfId="1" applyNumberFormat="1" applyFont="1" applyFill="1" applyBorder="1" applyAlignment="1">
      <alignment horizontal="center" vertical="center" wrapText="1"/>
    </xf>
    <xf numFmtId="3" fontId="4" fillId="0" borderId="7" xfId="1" applyNumberFormat="1" applyFont="1" applyBorder="1" applyAlignment="1">
      <alignment horizontal="center" vertical="center" wrapText="1"/>
    </xf>
    <xf numFmtId="164" fontId="5" fillId="7" borderId="13" xfId="1" applyNumberFormat="1" applyFont="1" applyFill="1" applyBorder="1" applyAlignment="1">
      <alignment horizontal="center" vertical="center" wrapText="1"/>
    </xf>
    <xf numFmtId="164" fontId="5" fillId="7" borderId="37" xfId="1" applyNumberFormat="1" applyFont="1" applyFill="1" applyBorder="1" applyAlignment="1">
      <alignment horizontal="center" vertical="center" wrapText="1"/>
    </xf>
    <xf numFmtId="0" fontId="4" fillId="0" borderId="38" xfId="1" applyFont="1" applyBorder="1" applyAlignment="1">
      <alignment vertical="center"/>
    </xf>
    <xf numFmtId="3" fontId="23" fillId="2" borderId="38" xfId="1" applyNumberFormat="1" applyFont="1" applyFill="1" applyBorder="1" applyAlignment="1">
      <alignment horizontal="center" vertical="center" wrapText="1"/>
    </xf>
    <xf numFmtId="3" fontId="4" fillId="0" borderId="38" xfId="1" applyNumberFormat="1" applyFont="1" applyBorder="1" applyAlignment="1">
      <alignment horizontal="center" vertical="center" wrapText="1"/>
    </xf>
    <xf numFmtId="164" fontId="5" fillId="3" borderId="38" xfId="1" applyNumberFormat="1" applyFont="1" applyFill="1" applyBorder="1" applyAlignment="1">
      <alignment horizontal="center" vertical="center" wrapText="1"/>
    </xf>
    <xf numFmtId="3" fontId="4" fillId="4" borderId="38" xfId="1" applyNumberFormat="1" applyFont="1" applyFill="1" applyBorder="1" applyAlignment="1">
      <alignment horizontal="center" vertical="center" wrapText="1"/>
    </xf>
    <xf numFmtId="164" fontId="5" fillId="7" borderId="38" xfId="1" applyNumberFormat="1" applyFont="1" applyFill="1" applyBorder="1" applyAlignment="1">
      <alignment horizontal="center" vertical="center" wrapText="1"/>
    </xf>
    <xf numFmtId="3" fontId="12" fillId="0" borderId="16" xfId="1" applyNumberFormat="1" applyFont="1" applyBorder="1" applyAlignment="1">
      <alignment horizontal="center" vertical="center"/>
    </xf>
    <xf numFmtId="0" fontId="4" fillId="0" borderId="9" xfId="1" applyFont="1" applyBorder="1" applyAlignment="1">
      <alignment vertical="center"/>
    </xf>
    <xf numFmtId="3" fontId="20" fillId="2" borderId="9" xfId="1" applyNumberFormat="1" applyFont="1" applyFill="1" applyBorder="1" applyAlignment="1">
      <alignment horizontal="center" vertical="center" wrapText="1"/>
    </xf>
    <xf numFmtId="3" fontId="23" fillId="2" borderId="1" xfId="1" applyNumberFormat="1" applyFont="1" applyFill="1" applyBorder="1" applyAlignment="1">
      <alignment horizontal="center" vertical="center" wrapText="1"/>
    </xf>
    <xf numFmtId="3" fontId="23" fillId="2" borderId="33" xfId="1" applyNumberFormat="1" applyFont="1" applyFill="1" applyBorder="1" applyAlignment="1">
      <alignment horizontal="center" vertical="center" wrapText="1"/>
    </xf>
    <xf numFmtId="3" fontId="23" fillId="2" borderId="7" xfId="1" applyNumberFormat="1" applyFont="1" applyFill="1" applyBorder="1" applyAlignment="1">
      <alignment horizontal="center" vertical="center" wrapText="1"/>
    </xf>
    <xf numFmtId="164" fontId="5" fillId="3" borderId="7" xfId="1" applyNumberFormat="1" applyFont="1" applyFill="1" applyBorder="1" applyAlignment="1">
      <alignment horizontal="center" vertical="center" wrapText="1"/>
    </xf>
    <xf numFmtId="164" fontId="5" fillId="7" borderId="7" xfId="1" applyNumberFormat="1" applyFont="1" applyFill="1" applyBorder="1" applyAlignment="1">
      <alignment horizontal="center" vertical="center" wrapText="1"/>
    </xf>
    <xf numFmtId="0" fontId="4" fillId="0" borderId="39" xfId="1" applyFont="1" applyBorder="1" applyAlignment="1">
      <alignment vertical="center"/>
    </xf>
    <xf numFmtId="3" fontId="23" fillId="2" borderId="40" xfId="1" applyNumberFormat="1" applyFont="1" applyFill="1" applyBorder="1" applyAlignment="1">
      <alignment horizontal="center" vertical="center" wrapText="1"/>
    </xf>
    <xf numFmtId="3" fontId="4" fillId="0" borderId="40" xfId="1" applyNumberFormat="1" applyFont="1" applyBorder="1" applyAlignment="1">
      <alignment horizontal="center" vertical="center" wrapText="1"/>
    </xf>
    <xf numFmtId="164" fontId="5" fillId="3" borderId="40" xfId="1" applyNumberFormat="1" applyFont="1" applyFill="1" applyBorder="1" applyAlignment="1">
      <alignment horizontal="center" vertical="center" wrapText="1"/>
    </xf>
    <xf numFmtId="3" fontId="4" fillId="4" borderId="40" xfId="1" applyNumberFormat="1" applyFont="1" applyFill="1" applyBorder="1" applyAlignment="1">
      <alignment horizontal="center" vertical="center" wrapText="1"/>
    </xf>
    <xf numFmtId="164" fontId="5" fillId="7" borderId="40" xfId="1" applyNumberFormat="1" applyFont="1" applyFill="1" applyBorder="1" applyAlignment="1">
      <alignment horizontal="center" vertical="center" wrapText="1"/>
    </xf>
    <xf numFmtId="164" fontId="5" fillId="7" borderId="12" xfId="1" applyNumberFormat="1" applyFont="1" applyFill="1" applyBorder="1" applyAlignment="1">
      <alignment horizontal="center" vertical="center" wrapText="1"/>
    </xf>
    <xf numFmtId="3" fontId="4" fillId="0" borderId="12" xfId="1" applyNumberFormat="1" applyFont="1" applyBorder="1" applyAlignment="1">
      <alignment horizontal="center" vertical="center" wrapText="1"/>
    </xf>
    <xf numFmtId="3" fontId="23" fillId="2" borderId="9" xfId="1" applyNumberFormat="1" applyFont="1" applyFill="1" applyBorder="1" applyAlignment="1">
      <alignment horizontal="center" vertical="center" wrapText="1"/>
    </xf>
    <xf numFmtId="164" fontId="5" fillId="3" borderId="12" xfId="1" applyNumberFormat="1" applyFont="1" applyFill="1" applyBorder="1" applyAlignment="1">
      <alignment horizontal="center" vertical="center" wrapText="1"/>
    </xf>
    <xf numFmtId="0" fontId="2" fillId="5" borderId="36" xfId="1" applyFont="1" applyFill="1" applyBorder="1" applyAlignment="1">
      <alignment horizontal="center" vertical="center"/>
    </xf>
    <xf numFmtId="0" fontId="4" fillId="0" borderId="42" xfId="1" applyFont="1" applyBorder="1" applyAlignment="1">
      <alignment vertical="center"/>
    </xf>
    <xf numFmtId="0" fontId="4" fillId="0" borderId="43" xfId="1" applyFont="1" applyBorder="1" applyAlignment="1">
      <alignment vertical="center"/>
    </xf>
    <xf numFmtId="0" fontId="23" fillId="8" borderId="30" xfId="1" applyFont="1" applyFill="1" applyBorder="1" applyAlignment="1">
      <alignment horizontal="center" vertical="center"/>
    </xf>
    <xf numFmtId="0" fontId="23" fillId="10" borderId="30" xfId="1" applyFont="1" applyFill="1" applyBorder="1" applyAlignment="1">
      <alignment horizontal="center" vertical="center"/>
    </xf>
    <xf numFmtId="0" fontId="23" fillId="8" borderId="10" xfId="1" applyFont="1" applyFill="1" applyBorder="1" applyAlignment="1">
      <alignment horizontal="center" vertical="center"/>
    </xf>
    <xf numFmtId="0" fontId="23" fillId="10" borderId="10" xfId="1" applyFont="1" applyFill="1" applyBorder="1" applyAlignment="1">
      <alignment horizontal="center" vertical="center"/>
    </xf>
    <xf numFmtId="0" fontId="22" fillId="0" borderId="0" xfId="0" applyFont="1" applyAlignment="1">
      <alignment horizontal="left"/>
    </xf>
    <xf numFmtId="0" fontId="2" fillId="5" borderId="35" xfId="1" applyFont="1" applyFill="1" applyBorder="1" applyAlignment="1">
      <alignment horizontal="left" vertical="center"/>
    </xf>
    <xf numFmtId="0" fontId="3" fillId="8" borderId="30" xfId="1" applyFont="1" applyFill="1" applyBorder="1" applyAlignment="1">
      <alignment horizontal="left" vertical="center"/>
    </xf>
    <xf numFmtId="0" fontId="4" fillId="0" borderId="25" xfId="1" applyFont="1" applyBorder="1" applyAlignment="1">
      <alignment horizontal="left" vertical="center"/>
    </xf>
    <xf numFmtId="0" fontId="4" fillId="0" borderId="4" xfId="1" applyFont="1" applyBorder="1" applyAlignment="1">
      <alignment horizontal="left" vertical="center" wrapText="1"/>
    </xf>
    <xf numFmtId="0" fontId="4" fillId="0" borderId="25" xfId="1" applyFont="1" applyBorder="1" applyAlignment="1">
      <alignment horizontal="left" vertical="center" wrapText="1"/>
    </xf>
    <xf numFmtId="0" fontId="4" fillId="9" borderId="25" xfId="1" applyFont="1" applyFill="1" applyBorder="1" applyAlignment="1">
      <alignment horizontal="left" vertical="center" wrapText="1"/>
    </xf>
    <xf numFmtId="0" fontId="0" fillId="0" borderId="0" xfId="0" applyAlignment="1">
      <alignment horizontal="left"/>
    </xf>
    <xf numFmtId="3" fontId="23" fillId="2" borderId="45" xfId="1" applyNumberFormat="1" applyFont="1" applyFill="1" applyBorder="1" applyAlignment="1">
      <alignment horizontal="center" vertical="center" wrapText="1"/>
    </xf>
    <xf numFmtId="0" fontId="3" fillId="8" borderId="46" xfId="1" applyFont="1" applyFill="1" applyBorder="1" applyAlignment="1">
      <alignment horizontal="left" vertical="center"/>
    </xf>
    <xf numFmtId="0" fontId="0" fillId="0" borderId="44" xfId="0" applyBorder="1" applyAlignment="1">
      <alignment horizontal="left"/>
    </xf>
    <xf numFmtId="3" fontId="23" fillId="2" borderId="41" xfId="1" applyNumberFormat="1" applyFont="1" applyFill="1" applyBorder="1" applyAlignment="1">
      <alignment horizontal="center" vertical="center" wrapText="1"/>
    </xf>
    <xf numFmtId="164" fontId="5" fillId="3" borderId="48" xfId="1" applyNumberFormat="1" applyFont="1" applyFill="1" applyBorder="1" applyAlignment="1">
      <alignment horizontal="center" vertical="center" wrapText="1"/>
    </xf>
    <xf numFmtId="164" fontId="5" fillId="7" borderId="48" xfId="1" applyNumberFormat="1" applyFont="1" applyFill="1" applyBorder="1" applyAlignment="1">
      <alignment horizontal="center" vertical="center" wrapText="1"/>
    </xf>
    <xf numFmtId="3" fontId="3" fillId="0" borderId="48" xfId="1" applyNumberFormat="1" applyFont="1" applyBorder="1" applyAlignment="1">
      <alignment horizontal="center" vertical="center" wrapText="1"/>
    </xf>
    <xf numFmtId="3" fontId="3" fillId="4" borderId="48" xfId="1" applyNumberFormat="1" applyFont="1" applyFill="1" applyBorder="1" applyAlignment="1">
      <alignment horizontal="center" vertical="center" wrapText="1"/>
    </xf>
    <xf numFmtId="3" fontId="3" fillId="4" borderId="4" xfId="1" applyNumberFormat="1" applyFont="1" applyFill="1" applyBorder="1" applyAlignment="1">
      <alignment horizontal="center" vertical="center" wrapText="1"/>
    </xf>
    <xf numFmtId="3" fontId="3" fillId="4" borderId="12" xfId="1" applyNumberFormat="1" applyFont="1" applyFill="1" applyBorder="1" applyAlignment="1">
      <alignment horizontal="center" vertical="center" wrapText="1"/>
    </xf>
    <xf numFmtId="3" fontId="3" fillId="0" borderId="25" xfId="1" applyNumberFormat="1" applyFont="1" applyBorder="1" applyAlignment="1">
      <alignment horizontal="center" vertical="center" wrapText="1"/>
    </xf>
    <xf numFmtId="3" fontId="3" fillId="0" borderId="4" xfId="1" applyNumberFormat="1" applyFont="1" applyBorder="1" applyAlignment="1">
      <alignment horizontal="center" vertical="center" wrapText="1"/>
    </xf>
    <xf numFmtId="3" fontId="3" fillId="0" borderId="27" xfId="1" applyNumberFormat="1" applyFont="1" applyBorder="1" applyAlignment="1">
      <alignment horizontal="center" vertical="center" wrapText="1"/>
    </xf>
    <xf numFmtId="3" fontId="23" fillId="2" borderId="47" xfId="1" applyNumberFormat="1" applyFont="1" applyFill="1" applyBorder="1" applyAlignment="1">
      <alignment horizontal="center" vertical="center" wrapText="1"/>
    </xf>
    <xf numFmtId="164" fontId="5" fillId="7" borderId="22" xfId="1" applyNumberFormat="1" applyFont="1" applyFill="1" applyBorder="1" applyAlignment="1">
      <alignment horizontal="center" vertical="center" wrapText="1"/>
    </xf>
    <xf numFmtId="3" fontId="3" fillId="2" borderId="22" xfId="1" applyNumberFormat="1" applyFont="1" applyFill="1" applyBorder="1" applyAlignment="1">
      <alignment horizontal="center" vertical="center" wrapText="1"/>
    </xf>
    <xf numFmtId="0" fontId="3" fillId="2" borderId="15" xfId="1" applyFont="1" applyFill="1" applyBorder="1" applyAlignment="1">
      <alignment horizontal="center" vertical="center" wrapText="1"/>
    </xf>
    <xf numFmtId="0" fontId="3" fillId="2" borderId="28" xfId="1" applyFont="1" applyFill="1" applyBorder="1" applyAlignment="1">
      <alignment horizontal="center" vertical="center" wrapText="1"/>
    </xf>
    <xf numFmtId="0" fontId="23" fillId="6" borderId="10" xfId="1" applyFont="1" applyFill="1" applyBorder="1" applyAlignment="1">
      <alignment horizontal="center" vertical="center" wrapText="1"/>
    </xf>
    <xf numFmtId="0" fontId="23" fillId="6" borderId="10" xfId="1" applyFont="1" applyFill="1" applyBorder="1" applyAlignment="1">
      <alignment horizontal="center" vertical="center"/>
    </xf>
    <xf numFmtId="3" fontId="3" fillId="4" borderId="25" xfId="1" applyNumberFormat="1" applyFont="1" applyFill="1" applyBorder="1" applyAlignment="1">
      <alignment horizontal="center" vertical="center" wrapText="1"/>
    </xf>
    <xf numFmtId="3" fontId="3" fillId="4" borderId="27" xfId="1" applyNumberFormat="1" applyFont="1" applyFill="1" applyBorder="1" applyAlignment="1">
      <alignment horizontal="center" vertical="center" wrapText="1"/>
    </xf>
    <xf numFmtId="3" fontId="3" fillId="4" borderId="22" xfId="1" applyNumberFormat="1" applyFont="1" applyFill="1" applyBorder="1" applyAlignment="1">
      <alignment horizontal="center" vertical="center" wrapText="1"/>
    </xf>
    <xf numFmtId="3" fontId="3" fillId="4" borderId="1" xfId="1" applyNumberFormat="1" applyFont="1" applyFill="1" applyBorder="1" applyAlignment="1">
      <alignment horizontal="center" vertical="center" wrapText="1"/>
    </xf>
    <xf numFmtId="3" fontId="3" fillId="4" borderId="11" xfId="1" applyNumberFormat="1" applyFont="1" applyFill="1" applyBorder="1" applyAlignment="1">
      <alignment horizontal="center" vertical="center" wrapText="1"/>
    </xf>
    <xf numFmtId="0" fontId="3" fillId="6" borderId="15" xfId="1" applyFont="1" applyFill="1" applyBorder="1" applyAlignment="1">
      <alignment horizontal="center" vertical="center"/>
    </xf>
    <xf numFmtId="0" fontId="3" fillId="6" borderId="28" xfId="1" applyFont="1" applyFill="1" applyBorder="1" applyAlignment="1">
      <alignment horizontal="center" vertical="center"/>
    </xf>
    <xf numFmtId="3" fontId="3" fillId="4" borderId="28" xfId="1" applyNumberFormat="1" applyFont="1" applyFill="1" applyBorder="1" applyAlignment="1">
      <alignment horizontal="center" vertical="center" wrapText="1"/>
    </xf>
    <xf numFmtId="3" fontId="3" fillId="4" borderId="24" xfId="1" applyNumberFormat="1" applyFont="1" applyFill="1" applyBorder="1" applyAlignment="1">
      <alignment horizontal="center" vertical="center" wrapText="1"/>
    </xf>
    <xf numFmtId="3" fontId="3" fillId="4" borderId="15" xfId="1" applyNumberFormat="1" applyFont="1" applyFill="1" applyBorder="1" applyAlignment="1">
      <alignment horizontal="center" vertical="center" wrapText="1"/>
    </xf>
    <xf numFmtId="3" fontId="3" fillId="4" borderId="29" xfId="1" applyNumberFormat="1" applyFont="1" applyFill="1" applyBorder="1" applyAlignment="1">
      <alignment horizontal="center" vertical="center" wrapText="1"/>
    </xf>
    <xf numFmtId="3" fontId="3" fillId="4" borderId="33" xfId="1" applyNumberFormat="1" applyFont="1" applyFill="1" applyBorder="1" applyAlignment="1">
      <alignment horizontal="center" vertical="center" wrapText="1"/>
    </xf>
    <xf numFmtId="3" fontId="3" fillId="0" borderId="22" xfId="1" applyNumberFormat="1" applyFont="1" applyBorder="1" applyAlignment="1">
      <alignment horizontal="center" vertical="center" wrapText="1"/>
    </xf>
    <xf numFmtId="3" fontId="3" fillId="0" borderId="1" xfId="1" applyNumberFormat="1" applyFont="1" applyBorder="1" applyAlignment="1">
      <alignment horizontal="center" vertical="center" wrapText="1"/>
    </xf>
    <xf numFmtId="0" fontId="3" fillId="8" borderId="15" xfId="1" applyFont="1" applyFill="1" applyBorder="1" applyAlignment="1">
      <alignment horizontal="center" vertical="center"/>
    </xf>
    <xf numFmtId="0" fontId="3" fillId="8" borderId="28" xfId="1" applyFont="1" applyFill="1" applyBorder="1" applyAlignment="1">
      <alignment horizontal="center" vertical="center"/>
    </xf>
    <xf numFmtId="3" fontId="3" fillId="0" borderId="28" xfId="1" applyNumberFormat="1" applyFont="1" applyBorder="1" applyAlignment="1">
      <alignment horizontal="center" vertical="center" wrapText="1"/>
    </xf>
    <xf numFmtId="3" fontId="3" fillId="0" borderId="24" xfId="1" applyNumberFormat="1" applyFont="1" applyBorder="1" applyAlignment="1">
      <alignment horizontal="center" vertical="center" wrapText="1"/>
    </xf>
    <xf numFmtId="3" fontId="3" fillId="0" borderId="15" xfId="1" applyNumberFormat="1" applyFont="1" applyBorder="1" applyAlignment="1">
      <alignment horizontal="center" vertical="center" wrapText="1"/>
    </xf>
    <xf numFmtId="3" fontId="3" fillId="0" borderId="29" xfId="1" applyNumberFormat="1" applyFont="1" applyBorder="1" applyAlignment="1">
      <alignment horizontal="center" vertical="center" wrapText="1"/>
    </xf>
    <xf numFmtId="3" fontId="3" fillId="0" borderId="33" xfId="1" applyNumberFormat="1" applyFont="1" applyBorder="1" applyAlignment="1">
      <alignment horizontal="center" vertical="center" wrapText="1"/>
    </xf>
    <xf numFmtId="0" fontId="21" fillId="8" borderId="30" xfId="1" applyFont="1" applyFill="1" applyBorder="1" applyAlignment="1">
      <alignment horizontal="center" vertical="center" wrapText="1"/>
    </xf>
    <xf numFmtId="0" fontId="4" fillId="0" borderId="4" xfId="1" applyFont="1" applyBorder="1" applyAlignment="1">
      <alignment horizontal="center" vertical="center"/>
    </xf>
    <xf numFmtId="0" fontId="4" fillId="0" borderId="25" xfId="1" applyFont="1" applyBorder="1" applyAlignment="1">
      <alignment horizontal="center" vertical="center"/>
    </xf>
    <xf numFmtId="0" fontId="4" fillId="0" borderId="11" xfId="1" applyFont="1" applyBorder="1" applyAlignment="1">
      <alignment horizontal="center" vertical="center"/>
    </xf>
    <xf numFmtId="0" fontId="4" fillId="0" borderId="22" xfId="1" applyFont="1" applyBorder="1" applyAlignment="1">
      <alignment horizontal="center" vertical="center"/>
    </xf>
    <xf numFmtId="0" fontId="4" fillId="14" borderId="25" xfId="1" applyFont="1" applyFill="1" applyBorder="1" applyAlignment="1">
      <alignment horizontal="center" vertical="center"/>
    </xf>
    <xf numFmtId="0" fontId="4" fillId="0" borderId="4" xfId="1" applyFont="1" applyBorder="1" applyAlignment="1">
      <alignment horizontal="center" vertical="center" wrapText="1"/>
    </xf>
    <xf numFmtId="0" fontId="4" fillId="0" borderId="25" xfId="1" applyFont="1" applyBorder="1" applyAlignment="1">
      <alignment horizontal="center" vertical="center" wrapText="1"/>
    </xf>
    <xf numFmtId="0" fontId="4" fillId="14" borderId="4" xfId="1" applyFont="1" applyFill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4" fillId="0" borderId="24" xfId="1" applyFont="1" applyBorder="1" applyAlignment="1">
      <alignment horizontal="center" vertical="center"/>
    </xf>
    <xf numFmtId="0" fontId="4" fillId="0" borderId="15" xfId="1" applyFont="1" applyBorder="1" applyAlignment="1">
      <alignment horizontal="center" vertical="center"/>
    </xf>
    <xf numFmtId="0" fontId="4" fillId="0" borderId="28" xfId="1" applyFont="1" applyBorder="1" applyAlignment="1">
      <alignment horizontal="center" vertical="center"/>
    </xf>
    <xf numFmtId="0" fontId="4" fillId="0" borderId="29" xfId="1" applyFont="1" applyBorder="1" applyAlignment="1">
      <alignment horizontal="center" vertical="center"/>
    </xf>
    <xf numFmtId="0" fontId="4" fillId="0" borderId="19" xfId="1" applyFont="1" applyBorder="1" applyAlignment="1">
      <alignment horizontal="center" vertical="center"/>
    </xf>
    <xf numFmtId="0" fontId="4" fillId="0" borderId="32" xfId="1" applyFont="1" applyBorder="1" applyAlignment="1">
      <alignment horizontal="center" vertical="center"/>
    </xf>
    <xf numFmtId="0" fontId="4" fillId="0" borderId="34" xfId="1" applyFont="1" applyBorder="1" applyAlignment="1">
      <alignment horizontal="center" vertical="center"/>
    </xf>
    <xf numFmtId="0" fontId="4" fillId="15" borderId="25" xfId="1" applyFont="1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3" fillId="0" borderId="9" xfId="1" applyFont="1" applyBorder="1" applyAlignment="1">
      <alignment horizontal="center" vertical="center"/>
    </xf>
    <xf numFmtId="0" fontId="3" fillId="0" borderId="48" xfId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3" fontId="3" fillId="17" borderId="4" xfId="1" applyNumberFormat="1" applyFont="1" applyFill="1" applyBorder="1" applyAlignment="1">
      <alignment horizontal="center" vertical="center" wrapText="1"/>
    </xf>
    <xf numFmtId="3" fontId="3" fillId="17" borderId="25" xfId="1" applyNumberFormat="1" applyFont="1" applyFill="1" applyBorder="1" applyAlignment="1">
      <alignment horizontal="center" vertical="center" wrapText="1"/>
    </xf>
    <xf numFmtId="3" fontId="20" fillId="17" borderId="25" xfId="1" applyNumberFormat="1" applyFont="1" applyFill="1" applyBorder="1" applyAlignment="1">
      <alignment horizontal="center" vertical="center" wrapText="1"/>
    </xf>
    <xf numFmtId="3" fontId="3" fillId="17" borderId="11" xfId="1" applyNumberFormat="1" applyFont="1" applyFill="1" applyBorder="1" applyAlignment="1">
      <alignment horizontal="center" vertical="center" wrapText="1"/>
    </xf>
    <xf numFmtId="3" fontId="3" fillId="17" borderId="9" xfId="1" applyNumberFormat="1" applyFont="1" applyFill="1" applyBorder="1" applyAlignment="1">
      <alignment horizontal="center" vertical="center" wrapText="1"/>
    </xf>
    <xf numFmtId="3" fontId="3" fillId="17" borderId="22" xfId="1" applyNumberFormat="1" applyFont="1" applyFill="1" applyBorder="1" applyAlignment="1">
      <alignment horizontal="center" vertical="center" wrapText="1"/>
    </xf>
    <xf numFmtId="0" fontId="3" fillId="17" borderId="30" xfId="1" applyFont="1" applyFill="1" applyBorder="1" applyAlignment="1">
      <alignment horizontal="center" vertical="center" wrapText="1"/>
    </xf>
    <xf numFmtId="3" fontId="23" fillId="17" borderId="4" xfId="1" applyNumberFormat="1" applyFont="1" applyFill="1" applyBorder="1" applyAlignment="1">
      <alignment horizontal="center" vertical="center" wrapText="1"/>
    </xf>
    <xf numFmtId="3" fontId="23" fillId="17" borderId="25" xfId="1" applyNumberFormat="1" applyFont="1" applyFill="1" applyBorder="1" applyAlignment="1">
      <alignment horizontal="center" vertical="center" wrapText="1"/>
    </xf>
    <xf numFmtId="3" fontId="20" fillId="17" borderId="4" xfId="1" applyNumberFormat="1" applyFont="1" applyFill="1" applyBorder="1" applyAlignment="1">
      <alignment horizontal="center" vertical="center" wrapText="1"/>
    </xf>
    <xf numFmtId="3" fontId="23" fillId="17" borderId="11" xfId="1" applyNumberFormat="1" applyFont="1" applyFill="1" applyBorder="1" applyAlignment="1">
      <alignment horizontal="center" vertical="center" wrapText="1"/>
    </xf>
    <xf numFmtId="0" fontId="3" fillId="17" borderId="15" xfId="1" applyFont="1" applyFill="1" applyBorder="1" applyAlignment="1">
      <alignment horizontal="center" vertical="center" wrapText="1"/>
    </xf>
    <xf numFmtId="0" fontId="3" fillId="17" borderId="28" xfId="1" applyFont="1" applyFill="1" applyBorder="1" applyAlignment="1">
      <alignment horizontal="center" vertical="center" wrapText="1"/>
    </xf>
    <xf numFmtId="3" fontId="3" fillId="17" borderId="28" xfId="1" applyNumberFormat="1" applyFont="1" applyFill="1" applyBorder="1" applyAlignment="1">
      <alignment horizontal="center" vertical="center" wrapText="1"/>
    </xf>
    <xf numFmtId="3" fontId="3" fillId="17" borderId="24" xfId="1" applyNumberFormat="1" applyFont="1" applyFill="1" applyBorder="1" applyAlignment="1">
      <alignment horizontal="center" vertical="center" wrapText="1"/>
    </xf>
    <xf numFmtId="3" fontId="23" fillId="17" borderId="15" xfId="1" applyNumberFormat="1" applyFont="1" applyFill="1" applyBorder="1" applyAlignment="1">
      <alignment horizontal="center" vertical="center" wrapText="1"/>
    </xf>
    <xf numFmtId="3" fontId="23" fillId="17" borderId="28" xfId="1" applyNumberFormat="1" applyFont="1" applyFill="1" applyBorder="1" applyAlignment="1">
      <alignment horizontal="center" vertical="center" wrapText="1"/>
    </xf>
    <xf numFmtId="3" fontId="23" fillId="17" borderId="29" xfId="1" applyNumberFormat="1" applyFont="1" applyFill="1" applyBorder="1" applyAlignment="1">
      <alignment horizontal="center" vertical="center" wrapText="1"/>
    </xf>
    <xf numFmtId="3" fontId="3" fillId="17" borderId="48" xfId="1" applyNumberFormat="1" applyFont="1" applyFill="1" applyBorder="1" applyAlignment="1">
      <alignment horizontal="center" vertical="center" wrapText="1"/>
    </xf>
    <xf numFmtId="167" fontId="0" fillId="0" borderId="0" xfId="0" applyNumberFormat="1"/>
    <xf numFmtId="167" fontId="7" fillId="3" borderId="4" xfId="1" applyNumberFormat="1" applyFont="1" applyFill="1" applyBorder="1" applyAlignment="1">
      <alignment horizontal="center" vertical="center" wrapText="1"/>
    </xf>
    <xf numFmtId="167" fontId="7" fillId="3" borderId="25" xfId="1" applyNumberFormat="1" applyFont="1" applyFill="1" applyBorder="1" applyAlignment="1">
      <alignment horizontal="center" vertical="center" wrapText="1"/>
    </xf>
    <xf numFmtId="167" fontId="7" fillId="3" borderId="27" xfId="1" applyNumberFormat="1" applyFont="1" applyFill="1" applyBorder="1" applyAlignment="1">
      <alignment horizontal="center" vertical="center" wrapText="1"/>
    </xf>
    <xf numFmtId="167" fontId="5" fillId="3" borderId="9" xfId="1" applyNumberFormat="1" applyFont="1" applyFill="1" applyBorder="1" applyAlignment="1">
      <alignment horizontal="center" vertical="center" wrapText="1"/>
    </xf>
    <xf numFmtId="167" fontId="7" fillId="3" borderId="22" xfId="1" applyNumberFormat="1" applyFont="1" applyFill="1" applyBorder="1" applyAlignment="1">
      <alignment horizontal="center" vertical="center" wrapText="1"/>
    </xf>
    <xf numFmtId="167" fontId="7" fillId="3" borderId="1" xfId="1" applyNumberFormat="1" applyFont="1" applyFill="1" applyBorder="1" applyAlignment="1">
      <alignment horizontal="center" vertical="center" wrapText="1"/>
    </xf>
    <xf numFmtId="167" fontId="7" fillId="3" borderId="11" xfId="1" applyNumberFormat="1" applyFont="1" applyFill="1" applyBorder="1" applyAlignment="1">
      <alignment horizontal="center" vertical="center" wrapText="1"/>
    </xf>
    <xf numFmtId="167" fontId="7" fillId="3" borderId="15" xfId="1" applyNumberFormat="1" applyFont="1" applyFill="1" applyBorder="1" applyAlignment="1">
      <alignment horizontal="center" vertical="center" wrapText="1"/>
    </xf>
    <xf numFmtId="167" fontId="7" fillId="3" borderId="28" xfId="1" applyNumberFormat="1" applyFont="1" applyFill="1" applyBorder="1" applyAlignment="1">
      <alignment horizontal="center" vertical="center" wrapText="1"/>
    </xf>
    <xf numFmtId="167" fontId="7" fillId="3" borderId="24" xfId="1" applyNumberFormat="1" applyFont="1" applyFill="1" applyBorder="1" applyAlignment="1">
      <alignment horizontal="center" vertical="center" wrapText="1"/>
    </xf>
    <xf numFmtId="167" fontId="5" fillId="3" borderId="18" xfId="1" applyNumberFormat="1" applyFont="1" applyFill="1" applyBorder="1" applyAlignment="1">
      <alignment horizontal="center" vertical="center" wrapText="1"/>
    </xf>
    <xf numFmtId="167" fontId="1" fillId="0" borderId="0" xfId="1" applyNumberFormat="1"/>
    <xf numFmtId="167" fontId="18" fillId="0" borderId="0" xfId="0" applyNumberFormat="1" applyFont="1"/>
    <xf numFmtId="167" fontId="5" fillId="7" borderId="4" xfId="1" applyNumberFormat="1" applyFont="1" applyFill="1" applyBorder="1" applyAlignment="1">
      <alignment horizontal="center" vertical="center" wrapText="1"/>
    </xf>
    <xf numFmtId="167" fontId="5" fillId="7" borderId="25" xfId="1" applyNumberFormat="1" applyFont="1" applyFill="1" applyBorder="1" applyAlignment="1">
      <alignment horizontal="center" vertical="center" wrapText="1"/>
    </xf>
    <xf numFmtId="167" fontId="5" fillId="7" borderId="27" xfId="1" applyNumberFormat="1" applyFont="1" applyFill="1" applyBorder="1" applyAlignment="1">
      <alignment horizontal="center" vertical="center" wrapText="1"/>
    </xf>
    <xf numFmtId="167" fontId="5" fillId="7" borderId="9" xfId="1" applyNumberFormat="1" applyFont="1" applyFill="1" applyBorder="1" applyAlignment="1">
      <alignment horizontal="center" vertical="center" wrapText="1"/>
    </xf>
    <xf numFmtId="167" fontId="5" fillId="7" borderId="22" xfId="1" applyNumberFormat="1" applyFont="1" applyFill="1" applyBorder="1" applyAlignment="1">
      <alignment horizontal="center" vertical="center" wrapText="1"/>
    </xf>
    <xf numFmtId="167" fontId="5" fillId="7" borderId="1" xfId="1" applyNumberFormat="1" applyFont="1" applyFill="1" applyBorder="1" applyAlignment="1">
      <alignment horizontal="center" vertical="center" wrapText="1"/>
    </xf>
    <xf numFmtId="167" fontId="5" fillId="7" borderId="11" xfId="1" applyNumberFormat="1" applyFont="1" applyFill="1" applyBorder="1" applyAlignment="1">
      <alignment horizontal="center" vertical="center" wrapText="1"/>
    </xf>
    <xf numFmtId="167" fontId="5" fillId="7" borderId="15" xfId="1" applyNumberFormat="1" applyFont="1" applyFill="1" applyBorder="1" applyAlignment="1">
      <alignment horizontal="center" vertical="center" wrapText="1"/>
    </xf>
    <xf numFmtId="167" fontId="5" fillId="7" borderId="28" xfId="1" applyNumberFormat="1" applyFont="1" applyFill="1" applyBorder="1" applyAlignment="1">
      <alignment horizontal="center" vertical="center" wrapText="1"/>
    </xf>
    <xf numFmtId="167" fontId="5" fillId="7" borderId="24" xfId="1" applyNumberFormat="1" applyFont="1" applyFill="1" applyBorder="1" applyAlignment="1">
      <alignment horizontal="center" vertical="center" wrapText="1"/>
    </xf>
    <xf numFmtId="167" fontId="5" fillId="7" borderId="29" xfId="1" applyNumberFormat="1" applyFont="1" applyFill="1" applyBorder="1" applyAlignment="1">
      <alignment horizontal="center" vertical="center" wrapText="1"/>
    </xf>
    <xf numFmtId="167" fontId="5" fillId="7" borderId="33" xfId="1" applyNumberFormat="1" applyFont="1" applyFill="1" applyBorder="1" applyAlignment="1">
      <alignment horizontal="center" vertical="center" wrapText="1"/>
    </xf>
    <xf numFmtId="167" fontId="5" fillId="7" borderId="18" xfId="1" applyNumberFormat="1" applyFont="1" applyFill="1" applyBorder="1" applyAlignment="1">
      <alignment horizontal="center" vertical="center" wrapText="1"/>
    </xf>
    <xf numFmtId="167" fontId="23" fillId="6" borderId="10" xfId="1" applyNumberFormat="1" applyFont="1" applyFill="1" applyBorder="1" applyAlignment="1">
      <alignment horizontal="center" vertical="center" wrapText="1"/>
    </xf>
    <xf numFmtId="0" fontId="23" fillId="8" borderId="30" xfId="1" applyFont="1" applyFill="1" applyBorder="1" applyAlignment="1">
      <alignment horizontal="center" vertical="center" wrapText="1"/>
    </xf>
    <xf numFmtId="167" fontId="23" fillId="10" borderId="30" xfId="1" applyNumberFormat="1" applyFont="1" applyFill="1" applyBorder="1" applyAlignment="1">
      <alignment horizontal="center" vertical="center" wrapText="1"/>
    </xf>
    <xf numFmtId="0" fontId="23" fillId="8" borderId="10" xfId="1" applyFont="1" applyFill="1" applyBorder="1" applyAlignment="1">
      <alignment horizontal="center" vertical="center" wrapText="1"/>
    </xf>
    <xf numFmtId="3" fontId="20" fillId="2" borderId="24" xfId="1" applyNumberFormat="1" applyFont="1" applyFill="1" applyBorder="1" applyAlignment="1">
      <alignment horizontal="center" vertical="center" wrapText="1"/>
    </xf>
    <xf numFmtId="0" fontId="3" fillId="0" borderId="49" xfId="1" applyFont="1" applyBorder="1"/>
    <xf numFmtId="0" fontId="3" fillId="0" borderId="49" xfId="1" applyFont="1" applyBorder="1" applyAlignment="1">
      <alignment horizontal="center" vertical="center"/>
    </xf>
    <xf numFmtId="3" fontId="3" fillId="2" borderId="49" xfId="1" applyNumberFormat="1" applyFont="1" applyFill="1" applyBorder="1" applyAlignment="1">
      <alignment horizontal="center" vertical="center" wrapText="1"/>
    </xf>
    <xf numFmtId="3" fontId="3" fillId="17" borderId="49" xfId="1" applyNumberFormat="1" applyFont="1" applyFill="1" applyBorder="1" applyAlignment="1">
      <alignment horizontal="center" vertical="center" wrapText="1"/>
    </xf>
    <xf numFmtId="3" fontId="3" fillId="0" borderId="49" xfId="1" applyNumberFormat="1" applyFont="1" applyBorder="1" applyAlignment="1">
      <alignment horizontal="center" wrapText="1"/>
    </xf>
    <xf numFmtId="167" fontId="5" fillId="3" borderId="49" xfId="1" applyNumberFormat="1" applyFont="1" applyFill="1" applyBorder="1" applyAlignment="1">
      <alignment horizontal="center" vertical="center" wrapText="1"/>
    </xf>
    <xf numFmtId="3" fontId="3" fillId="4" borderId="49" xfId="1" applyNumberFormat="1" applyFont="1" applyFill="1" applyBorder="1" applyAlignment="1">
      <alignment horizontal="center" wrapText="1"/>
    </xf>
    <xf numFmtId="3" fontId="23" fillId="17" borderId="24" xfId="1" applyNumberFormat="1" applyFont="1" applyFill="1" applyBorder="1" applyAlignment="1">
      <alignment horizontal="center" vertical="center" wrapText="1"/>
    </xf>
    <xf numFmtId="0" fontId="3" fillId="0" borderId="50" xfId="1" applyFont="1" applyBorder="1"/>
    <xf numFmtId="0" fontId="3" fillId="0" borderId="50" xfId="1" applyFont="1" applyBorder="1" applyAlignment="1">
      <alignment horizontal="center" vertical="center"/>
    </xf>
    <xf numFmtId="3" fontId="3" fillId="0" borderId="50" xfId="1" applyNumberFormat="1" applyFont="1" applyBorder="1" applyAlignment="1">
      <alignment horizontal="center" wrapText="1"/>
    </xf>
    <xf numFmtId="167" fontId="5" fillId="3" borderId="50" xfId="1" applyNumberFormat="1" applyFont="1" applyFill="1" applyBorder="1" applyAlignment="1">
      <alignment horizontal="center" vertical="center" wrapText="1"/>
    </xf>
    <xf numFmtId="3" fontId="3" fillId="4" borderId="50" xfId="1" applyNumberFormat="1" applyFont="1" applyFill="1" applyBorder="1" applyAlignment="1">
      <alignment horizontal="center" wrapText="1"/>
    </xf>
    <xf numFmtId="167" fontId="5" fillId="7" borderId="50" xfId="1" applyNumberFormat="1" applyFont="1" applyFill="1" applyBorder="1" applyAlignment="1">
      <alignment horizontal="center" vertical="center" wrapText="1"/>
    </xf>
    <xf numFmtId="0" fontId="3" fillId="0" borderId="51" xfId="1" applyFont="1" applyBorder="1"/>
    <xf numFmtId="0" fontId="3" fillId="0" borderId="52" xfId="1" applyFont="1" applyBorder="1" applyAlignment="1">
      <alignment horizontal="center" vertical="center"/>
    </xf>
    <xf numFmtId="3" fontId="3" fillId="2" borderId="52" xfId="1" applyNumberFormat="1" applyFont="1" applyFill="1" applyBorder="1" applyAlignment="1">
      <alignment horizontal="center" vertical="center" wrapText="1"/>
    </xf>
    <xf numFmtId="3" fontId="3" fillId="17" borderId="52" xfId="1" applyNumberFormat="1" applyFont="1" applyFill="1" applyBorder="1" applyAlignment="1">
      <alignment horizontal="center" vertical="center" wrapText="1"/>
    </xf>
    <xf numFmtId="3" fontId="3" fillId="0" borderId="52" xfId="1" applyNumberFormat="1" applyFont="1" applyBorder="1" applyAlignment="1">
      <alignment horizontal="center" wrapText="1"/>
    </xf>
    <xf numFmtId="167" fontId="5" fillId="3" borderId="52" xfId="1" applyNumberFormat="1" applyFont="1" applyFill="1" applyBorder="1" applyAlignment="1">
      <alignment horizontal="center" vertical="center" wrapText="1"/>
    </xf>
    <xf numFmtId="3" fontId="3" fillId="4" borderId="52" xfId="1" applyNumberFormat="1" applyFont="1" applyFill="1" applyBorder="1" applyAlignment="1">
      <alignment horizontal="center" wrapText="1"/>
    </xf>
    <xf numFmtId="167" fontId="5" fillId="7" borderId="52" xfId="1" applyNumberFormat="1" applyFont="1" applyFill="1" applyBorder="1" applyAlignment="1">
      <alignment horizontal="center" vertical="center" wrapText="1"/>
    </xf>
    <xf numFmtId="0" fontId="3" fillId="0" borderId="52" xfId="1" applyFont="1" applyBorder="1"/>
    <xf numFmtId="167" fontId="7" fillId="3" borderId="29" xfId="1" applyNumberFormat="1" applyFont="1" applyFill="1" applyBorder="1" applyAlignment="1">
      <alignment horizontal="center" vertical="center" wrapText="1"/>
    </xf>
    <xf numFmtId="167" fontId="7" fillId="3" borderId="33" xfId="1" applyNumberFormat="1" applyFont="1" applyFill="1" applyBorder="1" applyAlignment="1">
      <alignment horizontal="center" vertical="center" wrapText="1"/>
    </xf>
    <xf numFmtId="3" fontId="4" fillId="0" borderId="33" xfId="1" applyNumberFormat="1" applyFont="1" applyBorder="1" applyAlignment="1">
      <alignment horizontal="center" wrapText="1"/>
    </xf>
    <xf numFmtId="3" fontId="4" fillId="0" borderId="29" xfId="1" applyNumberFormat="1" applyFont="1" applyBorder="1" applyAlignment="1">
      <alignment horizontal="center" wrapText="1"/>
    </xf>
    <xf numFmtId="3" fontId="3" fillId="0" borderId="48" xfId="1" applyNumberFormat="1" applyFont="1" applyBorder="1" applyAlignment="1">
      <alignment horizontal="center" wrapText="1"/>
    </xf>
    <xf numFmtId="164" fontId="5" fillId="3" borderId="49" xfId="1" applyNumberFormat="1" applyFont="1" applyFill="1" applyBorder="1" applyAlignment="1">
      <alignment horizontal="center" vertical="center" wrapText="1"/>
    </xf>
    <xf numFmtId="164" fontId="5" fillId="7" borderId="49" xfId="1" applyNumberFormat="1" applyFont="1" applyFill="1" applyBorder="1" applyAlignment="1">
      <alignment horizontal="center" vertical="center" wrapText="1"/>
    </xf>
    <xf numFmtId="3" fontId="23" fillId="2" borderId="50" xfId="1" applyNumberFormat="1" applyFont="1" applyFill="1" applyBorder="1" applyAlignment="1">
      <alignment horizontal="center" vertical="center" wrapText="1"/>
    </xf>
    <xf numFmtId="3" fontId="23" fillId="17" borderId="50" xfId="1" applyNumberFormat="1" applyFont="1" applyFill="1" applyBorder="1" applyAlignment="1">
      <alignment horizontal="center" vertical="center" wrapText="1"/>
    </xf>
    <xf numFmtId="0" fontId="26" fillId="0" borderId="24" xfId="1" applyFont="1" applyBorder="1" applyAlignment="1">
      <alignment vertical="center"/>
    </xf>
    <xf numFmtId="3" fontId="23" fillId="2" borderId="53" xfId="1" applyNumberFormat="1" applyFont="1" applyFill="1" applyBorder="1" applyAlignment="1">
      <alignment horizontal="center" vertical="center" wrapText="1"/>
    </xf>
    <xf numFmtId="3" fontId="3" fillId="2" borderId="50" xfId="1" applyNumberFormat="1" applyFont="1" applyFill="1" applyBorder="1" applyAlignment="1">
      <alignment horizontal="center" vertical="center" wrapText="1"/>
    </xf>
    <xf numFmtId="3" fontId="3" fillId="17" borderId="50" xfId="1" applyNumberFormat="1" applyFont="1" applyFill="1" applyBorder="1" applyAlignment="1">
      <alignment horizontal="center" vertical="center" wrapText="1"/>
    </xf>
    <xf numFmtId="0" fontId="4" fillId="8" borderId="14" xfId="1" applyFont="1" applyFill="1" applyBorder="1" applyAlignment="1">
      <alignment horizontal="left" vertical="center"/>
    </xf>
    <xf numFmtId="0" fontId="4" fillId="0" borderId="14" xfId="1" applyFont="1" applyBorder="1" applyAlignment="1">
      <alignment vertical="center"/>
    </xf>
    <xf numFmtId="0" fontId="4" fillId="0" borderId="14" xfId="1" applyFont="1" applyBorder="1" applyAlignment="1">
      <alignment horizontal="center" vertical="center"/>
    </xf>
    <xf numFmtId="3" fontId="3" fillId="2" borderId="14" xfId="1" applyNumberFormat="1" applyFont="1" applyFill="1" applyBorder="1" applyAlignment="1">
      <alignment horizontal="center" vertical="center" wrapText="1"/>
    </xf>
    <xf numFmtId="3" fontId="3" fillId="17" borderId="14" xfId="1" applyNumberFormat="1" applyFont="1" applyFill="1" applyBorder="1" applyAlignment="1">
      <alignment horizontal="center" vertical="center" wrapText="1"/>
    </xf>
    <xf numFmtId="167" fontId="7" fillId="3" borderId="14" xfId="1" applyNumberFormat="1" applyFont="1" applyFill="1" applyBorder="1" applyAlignment="1">
      <alignment horizontal="center" vertical="center" wrapText="1"/>
    </xf>
    <xf numFmtId="3" fontId="3" fillId="4" borderId="14" xfId="1" applyNumberFormat="1" applyFont="1" applyFill="1" applyBorder="1" applyAlignment="1">
      <alignment horizontal="center" vertical="center" wrapText="1"/>
    </xf>
    <xf numFmtId="167" fontId="5" fillId="7" borderId="14" xfId="1" applyNumberFormat="1" applyFont="1" applyFill="1" applyBorder="1" applyAlignment="1">
      <alignment horizontal="center" vertical="center" wrapText="1"/>
    </xf>
    <xf numFmtId="3" fontId="3" fillId="2" borderId="37" xfId="1" applyNumberFormat="1" applyFont="1" applyFill="1" applyBorder="1" applyAlignment="1">
      <alignment horizontal="center" vertical="center" wrapText="1"/>
    </xf>
    <xf numFmtId="3" fontId="3" fillId="17" borderId="37" xfId="1" applyNumberFormat="1" applyFont="1" applyFill="1" applyBorder="1" applyAlignment="1">
      <alignment horizontal="center" vertical="center" wrapText="1"/>
    </xf>
    <xf numFmtId="167" fontId="7" fillId="3" borderId="37" xfId="1" applyNumberFormat="1" applyFont="1" applyFill="1" applyBorder="1" applyAlignment="1">
      <alignment horizontal="center" vertical="center" wrapText="1"/>
    </xf>
    <xf numFmtId="3" fontId="3" fillId="4" borderId="37" xfId="1" applyNumberFormat="1" applyFont="1" applyFill="1" applyBorder="1" applyAlignment="1">
      <alignment horizontal="center" vertical="center" wrapText="1"/>
    </xf>
    <xf numFmtId="167" fontId="5" fillId="7" borderId="37" xfId="1" applyNumberFormat="1" applyFont="1" applyFill="1" applyBorder="1" applyAlignment="1">
      <alignment horizontal="center" vertical="center" wrapText="1"/>
    </xf>
    <xf numFmtId="0" fontId="3" fillId="0" borderId="37" xfId="1" applyFont="1" applyBorder="1" applyAlignment="1">
      <alignment horizontal="center" vertical="center"/>
    </xf>
    <xf numFmtId="0" fontId="18" fillId="0" borderId="0" xfId="0" applyFont="1" applyAlignment="1">
      <alignment horizontal="center"/>
    </xf>
    <xf numFmtId="168" fontId="0" fillId="0" borderId="0" xfId="0" applyNumberFormat="1"/>
    <xf numFmtId="168" fontId="23" fillId="8" borderId="30" xfId="1" applyNumberFormat="1" applyFont="1" applyFill="1" applyBorder="1" applyAlignment="1">
      <alignment horizontal="center" vertical="center" wrapText="1"/>
    </xf>
    <xf numFmtId="168" fontId="4" fillId="0" borderId="25" xfId="1" applyNumberFormat="1" applyFont="1" applyBorder="1" applyAlignment="1">
      <alignment horizontal="center" vertical="center" wrapText="1"/>
    </xf>
    <xf numFmtId="168" fontId="4" fillId="0" borderId="24" xfId="1" applyNumberFormat="1" applyFont="1" applyBorder="1" applyAlignment="1">
      <alignment horizontal="center" vertical="center" wrapText="1"/>
    </xf>
    <xf numFmtId="168" fontId="4" fillId="0" borderId="14" xfId="1" applyNumberFormat="1" applyFont="1" applyBorder="1" applyAlignment="1">
      <alignment horizontal="center" vertical="center" wrapText="1"/>
    </xf>
    <xf numFmtId="168" fontId="3" fillId="0" borderId="37" xfId="1" applyNumberFormat="1" applyFont="1" applyBorder="1" applyAlignment="1">
      <alignment horizontal="center" vertical="center" wrapText="1"/>
    </xf>
    <xf numFmtId="168" fontId="3" fillId="0" borderId="50" xfId="1" applyNumberFormat="1" applyFont="1" applyBorder="1" applyAlignment="1">
      <alignment horizontal="center" wrapText="1"/>
    </xf>
    <xf numFmtId="168" fontId="3" fillId="0" borderId="49" xfId="1" applyNumberFormat="1" applyFont="1" applyBorder="1" applyAlignment="1">
      <alignment horizontal="center" wrapText="1"/>
    </xf>
    <xf numFmtId="168" fontId="4" fillId="0" borderId="1" xfId="1" applyNumberFormat="1" applyFont="1" applyBorder="1" applyAlignment="1">
      <alignment horizontal="center" vertical="center" wrapText="1"/>
    </xf>
    <xf numFmtId="168" fontId="3" fillId="0" borderId="9" xfId="1" applyNumberFormat="1" applyFont="1" applyBorder="1" applyAlignment="1">
      <alignment horizontal="center" wrapText="1"/>
    </xf>
    <xf numFmtId="168" fontId="3" fillId="0" borderId="52" xfId="1" applyNumberFormat="1" applyFont="1" applyBorder="1" applyAlignment="1">
      <alignment horizontal="center" wrapText="1"/>
    </xf>
    <xf numFmtId="168" fontId="4" fillId="8" borderId="15" xfId="1" applyNumberFormat="1" applyFont="1" applyFill="1" applyBorder="1" applyAlignment="1">
      <alignment horizontal="center" vertical="center"/>
    </xf>
    <xf numFmtId="168" fontId="4" fillId="8" borderId="28" xfId="1" applyNumberFormat="1" applyFont="1" applyFill="1" applyBorder="1" applyAlignment="1">
      <alignment horizontal="center" vertical="center"/>
    </xf>
    <xf numFmtId="168" fontId="4" fillId="0" borderId="4" xfId="1" applyNumberFormat="1" applyFont="1" applyBorder="1" applyAlignment="1">
      <alignment horizontal="center" vertical="center" wrapText="1"/>
    </xf>
    <xf numFmtId="168" fontId="4" fillId="0" borderId="15" xfId="1" applyNumberFormat="1" applyFont="1" applyBorder="1" applyAlignment="1">
      <alignment horizontal="center" vertical="center" wrapText="1"/>
    </xf>
    <xf numFmtId="168" fontId="4" fillId="0" borderId="33" xfId="1" applyNumberFormat="1" applyFont="1" applyBorder="1" applyAlignment="1">
      <alignment horizontal="center" vertical="center" wrapText="1"/>
    </xf>
    <xf numFmtId="168" fontId="4" fillId="0" borderId="33" xfId="1" applyNumberFormat="1" applyFont="1" applyBorder="1" applyAlignment="1">
      <alignment horizontal="center" wrapText="1"/>
    </xf>
    <xf numFmtId="168" fontId="4" fillId="0" borderId="29" xfId="1" applyNumberFormat="1" applyFont="1" applyBorder="1" applyAlignment="1">
      <alignment horizontal="center" wrapText="1"/>
    </xf>
    <xf numFmtId="168" fontId="3" fillId="0" borderId="18" xfId="1" applyNumberFormat="1" applyFont="1" applyBorder="1" applyAlignment="1">
      <alignment horizontal="center" wrapText="1"/>
    </xf>
    <xf numFmtId="168" fontId="4" fillId="0" borderId="27" xfId="1" applyNumberFormat="1" applyFont="1" applyBorder="1" applyAlignment="1">
      <alignment horizontal="center" vertical="center" wrapText="1"/>
    </xf>
    <xf numFmtId="168" fontId="23" fillId="8" borderId="10" xfId="1" applyNumberFormat="1" applyFont="1" applyFill="1" applyBorder="1" applyAlignment="1">
      <alignment horizontal="center" vertical="center" wrapText="1"/>
    </xf>
    <xf numFmtId="168" fontId="1" fillId="0" borderId="0" xfId="1" applyNumberFormat="1"/>
    <xf numFmtId="167" fontId="5" fillId="7" borderId="49" xfId="1" applyNumberFormat="1" applyFont="1" applyFill="1" applyBorder="1" applyAlignment="1">
      <alignment horizontal="center" vertical="center" wrapText="1"/>
    </xf>
    <xf numFmtId="0" fontId="4" fillId="0" borderId="24" xfId="1" applyFont="1" applyBorder="1" applyAlignment="1">
      <alignment vertical="center" wrapText="1"/>
    </xf>
    <xf numFmtId="0" fontId="4" fillId="0" borderId="24" xfId="1" applyFont="1" applyBorder="1" applyAlignment="1">
      <alignment horizontal="center" vertical="center" wrapText="1"/>
    </xf>
    <xf numFmtId="0" fontId="3" fillId="0" borderId="49" xfId="1" applyFont="1" applyBorder="1" applyAlignment="1">
      <alignment horizontal="center"/>
    </xf>
    <xf numFmtId="0" fontId="3" fillId="0" borderId="0" xfId="1" applyFont="1" applyAlignment="1">
      <alignment horizontal="center"/>
    </xf>
    <xf numFmtId="0" fontId="3" fillId="0" borderId="0" xfId="1" applyFont="1" applyAlignment="1">
      <alignment horizontal="center" vertical="center"/>
    </xf>
    <xf numFmtId="3" fontId="3" fillId="0" borderId="0" xfId="1" applyNumberFormat="1" applyFont="1" applyAlignment="1">
      <alignment horizontal="center" wrapText="1"/>
    </xf>
    <xf numFmtId="167" fontId="5" fillId="0" borderId="0" xfId="1" applyNumberFormat="1" applyFont="1" applyAlignment="1">
      <alignment horizontal="center" vertical="center" wrapText="1"/>
    </xf>
    <xf numFmtId="0" fontId="4" fillId="0" borderId="54" xfId="1" applyFont="1" applyBorder="1" applyAlignment="1">
      <alignment vertical="center"/>
    </xf>
    <xf numFmtId="0" fontId="3" fillId="8" borderId="56" xfId="1" applyFont="1" applyFill="1" applyBorder="1" applyAlignment="1">
      <alignment horizontal="center" vertical="center"/>
    </xf>
    <xf numFmtId="0" fontId="21" fillId="8" borderId="57" xfId="1" applyFont="1" applyFill="1" applyBorder="1" applyAlignment="1">
      <alignment horizontal="center" vertical="center" wrapText="1"/>
    </xf>
    <xf numFmtId="0" fontId="21" fillId="2" borderId="57" xfId="1" applyFont="1" applyFill="1" applyBorder="1" applyAlignment="1">
      <alignment horizontal="center" vertical="center" wrapText="1"/>
    </xf>
    <xf numFmtId="0" fontId="3" fillId="17" borderId="57" xfId="1" applyFont="1" applyFill="1" applyBorder="1" applyAlignment="1">
      <alignment horizontal="center" vertical="center" wrapText="1"/>
    </xf>
    <xf numFmtId="0" fontId="23" fillId="8" borderId="57" xfId="1" applyFont="1" applyFill="1" applyBorder="1" applyAlignment="1">
      <alignment horizontal="center" vertical="center" wrapText="1"/>
    </xf>
    <xf numFmtId="167" fontId="23" fillId="10" borderId="57" xfId="1" applyNumberFormat="1" applyFont="1" applyFill="1" applyBorder="1" applyAlignment="1">
      <alignment horizontal="center" vertical="center" wrapText="1"/>
    </xf>
    <xf numFmtId="0" fontId="23" fillId="6" borderId="57" xfId="1" applyFont="1" applyFill="1" applyBorder="1" applyAlignment="1">
      <alignment horizontal="center" vertical="center" wrapText="1"/>
    </xf>
    <xf numFmtId="167" fontId="23" fillId="6" borderId="57" xfId="1" applyNumberFormat="1" applyFont="1" applyFill="1" applyBorder="1" applyAlignment="1">
      <alignment horizontal="center" vertical="center" wrapText="1"/>
    </xf>
    <xf numFmtId="0" fontId="4" fillId="0" borderId="58" xfId="1" applyFont="1" applyBorder="1" applyAlignment="1">
      <alignment vertical="center"/>
    </xf>
    <xf numFmtId="0" fontId="4" fillId="0" borderId="59" xfId="1" applyFont="1" applyBorder="1" applyAlignment="1">
      <alignment vertical="center"/>
    </xf>
    <xf numFmtId="0" fontId="3" fillId="22" borderId="60" xfId="1" applyFont="1" applyFill="1" applyBorder="1" applyAlignment="1">
      <alignment horizontal="center"/>
    </xf>
    <xf numFmtId="0" fontId="3" fillId="22" borderId="49" xfId="1" applyFont="1" applyFill="1" applyBorder="1" applyAlignment="1">
      <alignment horizontal="center" vertical="center"/>
    </xf>
    <xf numFmtId="3" fontId="3" fillId="23" borderId="49" xfId="1" applyNumberFormat="1" applyFont="1" applyFill="1" applyBorder="1" applyAlignment="1">
      <alignment horizontal="center" vertical="center" wrapText="1"/>
    </xf>
    <xf numFmtId="3" fontId="3" fillId="22" borderId="49" xfId="1" applyNumberFormat="1" applyFont="1" applyFill="1" applyBorder="1" applyAlignment="1">
      <alignment horizontal="center" wrapText="1"/>
    </xf>
    <xf numFmtId="167" fontId="5" fillId="24" borderId="49" xfId="1" applyNumberFormat="1" applyFont="1" applyFill="1" applyBorder="1" applyAlignment="1">
      <alignment horizontal="center" vertical="center" wrapText="1"/>
    </xf>
    <xf numFmtId="0" fontId="4" fillId="0" borderId="61" xfId="1" applyFont="1" applyBorder="1" applyAlignment="1">
      <alignment vertical="center"/>
    </xf>
    <xf numFmtId="0" fontId="4" fillId="0" borderId="62" xfId="1" applyFont="1" applyBorder="1" applyAlignment="1">
      <alignment horizontal="center" vertical="center"/>
    </xf>
    <xf numFmtId="3" fontId="3" fillId="2" borderId="62" xfId="1" applyNumberFormat="1" applyFont="1" applyFill="1" applyBorder="1" applyAlignment="1">
      <alignment horizontal="center" vertical="center" wrapText="1"/>
    </xf>
    <xf numFmtId="3" fontId="3" fillId="17" borderId="62" xfId="1" applyNumberFormat="1" applyFont="1" applyFill="1" applyBorder="1" applyAlignment="1">
      <alignment horizontal="center" vertical="center" wrapText="1"/>
    </xf>
    <xf numFmtId="3" fontId="4" fillId="0" borderId="62" xfId="1" applyNumberFormat="1" applyFont="1" applyBorder="1" applyAlignment="1">
      <alignment horizontal="center" vertical="center" wrapText="1"/>
    </xf>
    <xf numFmtId="167" fontId="7" fillId="3" borderId="62" xfId="1" applyNumberFormat="1" applyFont="1" applyFill="1" applyBorder="1" applyAlignment="1">
      <alignment horizontal="center" vertical="center" wrapText="1"/>
    </xf>
    <xf numFmtId="3" fontId="3" fillId="4" borderId="62" xfId="1" applyNumberFormat="1" applyFont="1" applyFill="1" applyBorder="1" applyAlignment="1">
      <alignment horizontal="center" vertical="center" wrapText="1"/>
    </xf>
    <xf numFmtId="167" fontId="5" fillId="7" borderId="62" xfId="1" applyNumberFormat="1" applyFont="1" applyFill="1" applyBorder="1" applyAlignment="1">
      <alignment horizontal="center" vertical="center" wrapText="1"/>
    </xf>
    <xf numFmtId="0" fontId="4" fillId="0" borderId="63" xfId="1" applyFont="1" applyBorder="1" applyAlignment="1">
      <alignment vertical="center"/>
    </xf>
    <xf numFmtId="0" fontId="4" fillId="0" borderId="64" xfId="1" applyFont="1" applyBorder="1" applyAlignment="1">
      <alignment horizontal="center" vertical="center"/>
    </xf>
    <xf numFmtId="3" fontId="3" fillId="2" borderId="64" xfId="1" applyNumberFormat="1" applyFont="1" applyFill="1" applyBorder="1" applyAlignment="1">
      <alignment horizontal="center" vertical="center" wrapText="1"/>
    </xf>
    <xf numFmtId="3" fontId="3" fillId="17" borderId="64" xfId="1" applyNumberFormat="1" applyFont="1" applyFill="1" applyBorder="1" applyAlignment="1">
      <alignment horizontal="center" vertical="center" wrapText="1"/>
    </xf>
    <xf numFmtId="3" fontId="4" fillId="0" borderId="64" xfId="1" applyNumberFormat="1" applyFont="1" applyBorder="1" applyAlignment="1">
      <alignment horizontal="center" vertical="center" wrapText="1"/>
    </xf>
    <xf numFmtId="167" fontId="7" fillId="3" borderId="64" xfId="1" applyNumberFormat="1" applyFont="1" applyFill="1" applyBorder="1" applyAlignment="1">
      <alignment horizontal="center" vertical="center" wrapText="1"/>
    </xf>
    <xf numFmtId="3" fontId="3" fillId="4" borderId="64" xfId="1" applyNumberFormat="1" applyFont="1" applyFill="1" applyBorder="1" applyAlignment="1">
      <alignment horizontal="center" vertical="center" wrapText="1"/>
    </xf>
    <xf numFmtId="167" fontId="5" fillId="7" borderId="64" xfId="1" applyNumberFormat="1" applyFont="1" applyFill="1" applyBorder="1" applyAlignment="1">
      <alignment horizontal="center" vertical="center" wrapText="1"/>
    </xf>
    <xf numFmtId="0" fontId="4" fillId="0" borderId="65" xfId="1" applyFont="1" applyBorder="1" applyAlignment="1">
      <alignment vertical="center"/>
    </xf>
    <xf numFmtId="0" fontId="4" fillId="0" borderId="66" xfId="1" applyFont="1" applyBorder="1" applyAlignment="1">
      <alignment horizontal="center" vertical="center"/>
    </xf>
    <xf numFmtId="3" fontId="3" fillId="2" borderId="66" xfId="1" applyNumberFormat="1" applyFont="1" applyFill="1" applyBorder="1" applyAlignment="1">
      <alignment horizontal="center" vertical="center" wrapText="1"/>
    </xf>
    <xf numFmtId="3" fontId="3" fillId="17" borderId="66" xfId="1" applyNumberFormat="1" applyFont="1" applyFill="1" applyBorder="1" applyAlignment="1">
      <alignment horizontal="center" vertical="center" wrapText="1"/>
    </xf>
    <xf numFmtId="3" fontId="4" fillId="0" borderId="66" xfId="1" applyNumberFormat="1" applyFont="1" applyBorder="1" applyAlignment="1">
      <alignment horizontal="center" vertical="center" wrapText="1"/>
    </xf>
    <xf numFmtId="167" fontId="7" fillId="3" borderId="66" xfId="1" applyNumberFormat="1" applyFont="1" applyFill="1" applyBorder="1" applyAlignment="1">
      <alignment horizontal="center" vertical="center" wrapText="1"/>
    </xf>
    <xf numFmtId="3" fontId="3" fillId="4" borderId="66" xfId="1" applyNumberFormat="1" applyFont="1" applyFill="1" applyBorder="1" applyAlignment="1">
      <alignment horizontal="center" vertical="center" wrapText="1"/>
    </xf>
    <xf numFmtId="167" fontId="5" fillId="7" borderId="66" xfId="1" applyNumberFormat="1" applyFont="1" applyFill="1" applyBorder="1" applyAlignment="1">
      <alignment horizontal="center" vertical="center" wrapText="1"/>
    </xf>
    <xf numFmtId="167" fontId="5" fillId="7" borderId="48" xfId="1" applyNumberFormat="1" applyFont="1" applyFill="1" applyBorder="1" applyAlignment="1">
      <alignment horizontal="center" vertical="center" wrapText="1"/>
    </xf>
    <xf numFmtId="0" fontId="3" fillId="4" borderId="67" xfId="1" applyFont="1" applyFill="1" applyBorder="1" applyAlignment="1">
      <alignment horizontal="center" vertical="center"/>
    </xf>
    <xf numFmtId="0" fontId="3" fillId="4" borderId="48" xfId="1" applyFont="1" applyFill="1" applyBorder="1" applyAlignment="1">
      <alignment horizontal="center" vertical="center"/>
    </xf>
    <xf numFmtId="0" fontId="4" fillId="0" borderId="69" xfId="1" applyFont="1" applyBorder="1" applyAlignment="1">
      <alignment vertical="center"/>
    </xf>
    <xf numFmtId="0" fontId="4" fillId="0" borderId="70" xfId="1" applyFont="1" applyBorder="1" applyAlignment="1">
      <alignment horizontal="center" vertical="center"/>
    </xf>
    <xf numFmtId="3" fontId="3" fillId="2" borderId="70" xfId="1" applyNumberFormat="1" applyFont="1" applyFill="1" applyBorder="1" applyAlignment="1">
      <alignment horizontal="center" vertical="center" wrapText="1"/>
    </xf>
    <xf numFmtId="3" fontId="3" fillId="17" borderId="70" xfId="1" applyNumberFormat="1" applyFont="1" applyFill="1" applyBorder="1" applyAlignment="1">
      <alignment horizontal="center" vertical="center" wrapText="1"/>
    </xf>
    <xf numFmtId="3" fontId="4" fillId="0" borderId="70" xfId="1" applyNumberFormat="1" applyFont="1" applyBorder="1" applyAlignment="1">
      <alignment horizontal="center" vertical="center" wrapText="1"/>
    </xf>
    <xf numFmtId="167" fontId="7" fillId="3" borderId="70" xfId="1" applyNumberFormat="1" applyFont="1" applyFill="1" applyBorder="1" applyAlignment="1">
      <alignment horizontal="center" vertical="center" wrapText="1"/>
    </xf>
    <xf numFmtId="3" fontId="3" fillId="4" borderId="70" xfId="1" applyNumberFormat="1" applyFont="1" applyFill="1" applyBorder="1" applyAlignment="1">
      <alignment horizontal="center" vertical="center" wrapText="1"/>
    </xf>
    <xf numFmtId="167" fontId="5" fillId="7" borderId="70" xfId="1" applyNumberFormat="1" applyFont="1" applyFill="1" applyBorder="1" applyAlignment="1">
      <alignment horizontal="center" vertical="center" wrapText="1"/>
    </xf>
    <xf numFmtId="0" fontId="4" fillId="0" borderId="71" xfId="1" applyFont="1" applyBorder="1" applyAlignment="1">
      <alignment vertical="center"/>
    </xf>
    <xf numFmtId="0" fontId="4" fillId="0" borderId="72" xfId="1" applyFont="1" applyBorder="1" applyAlignment="1">
      <alignment horizontal="center" vertical="center"/>
    </xf>
    <xf numFmtId="3" fontId="3" fillId="2" borderId="72" xfId="1" applyNumberFormat="1" applyFont="1" applyFill="1" applyBorder="1" applyAlignment="1">
      <alignment horizontal="center" vertical="center" wrapText="1"/>
    </xf>
    <xf numFmtId="3" fontId="3" fillId="17" borderId="72" xfId="1" applyNumberFormat="1" applyFont="1" applyFill="1" applyBorder="1" applyAlignment="1">
      <alignment horizontal="center" vertical="center" wrapText="1"/>
    </xf>
    <xf numFmtId="3" fontId="4" fillId="0" borderId="72" xfId="1" applyNumberFormat="1" applyFont="1" applyBorder="1" applyAlignment="1">
      <alignment horizontal="center" vertical="center" wrapText="1"/>
    </xf>
    <xf numFmtId="167" fontId="7" fillId="3" borderId="72" xfId="1" applyNumberFormat="1" applyFont="1" applyFill="1" applyBorder="1" applyAlignment="1">
      <alignment horizontal="center" vertical="center" wrapText="1"/>
    </xf>
    <xf numFmtId="3" fontId="3" fillId="4" borderId="72" xfId="1" applyNumberFormat="1" applyFont="1" applyFill="1" applyBorder="1" applyAlignment="1">
      <alignment horizontal="center" vertical="center" wrapText="1"/>
    </xf>
    <xf numFmtId="167" fontId="5" fillId="7" borderId="72" xfId="1" applyNumberFormat="1" applyFont="1" applyFill="1" applyBorder="1" applyAlignment="1">
      <alignment horizontal="center" vertical="center" wrapText="1"/>
    </xf>
    <xf numFmtId="0" fontId="4" fillId="0" borderId="73" xfId="1" applyFont="1" applyBorder="1" applyAlignment="1">
      <alignment vertical="center"/>
    </xf>
    <xf numFmtId="0" fontId="4" fillId="0" borderId="74" xfId="1" applyFont="1" applyBorder="1" applyAlignment="1">
      <alignment horizontal="center" vertical="center"/>
    </xf>
    <xf numFmtId="3" fontId="3" fillId="2" borderId="74" xfId="1" applyNumberFormat="1" applyFont="1" applyFill="1" applyBorder="1" applyAlignment="1">
      <alignment horizontal="center" vertical="center" wrapText="1"/>
    </xf>
    <xf numFmtId="3" fontId="3" fillId="17" borderId="74" xfId="1" applyNumberFormat="1" applyFont="1" applyFill="1" applyBorder="1" applyAlignment="1">
      <alignment horizontal="center" vertical="center" wrapText="1"/>
    </xf>
    <xf numFmtId="3" fontId="4" fillId="0" borderId="74" xfId="1" applyNumberFormat="1" applyFont="1" applyBorder="1" applyAlignment="1">
      <alignment horizontal="center" vertical="center" wrapText="1"/>
    </xf>
    <xf numFmtId="167" fontId="7" fillId="3" borderId="74" xfId="1" applyNumberFormat="1" applyFont="1" applyFill="1" applyBorder="1" applyAlignment="1">
      <alignment horizontal="center" vertical="center" wrapText="1"/>
    </xf>
    <xf numFmtId="3" fontId="3" fillId="4" borderId="74" xfId="1" applyNumberFormat="1" applyFont="1" applyFill="1" applyBorder="1" applyAlignment="1">
      <alignment horizontal="center" vertical="center" wrapText="1"/>
    </xf>
    <xf numFmtId="167" fontId="5" fillId="7" borderId="74" xfId="1" applyNumberFormat="1" applyFont="1" applyFill="1" applyBorder="1" applyAlignment="1">
      <alignment horizontal="center" vertical="center" wrapText="1"/>
    </xf>
    <xf numFmtId="166" fontId="0" fillId="0" borderId="0" xfId="0" applyNumberFormat="1"/>
    <xf numFmtId="166" fontId="23" fillId="8" borderId="10" xfId="1" applyNumberFormat="1" applyFont="1" applyFill="1" applyBorder="1" applyAlignment="1">
      <alignment horizontal="center" vertical="center" wrapText="1"/>
    </xf>
    <xf numFmtId="166" fontId="4" fillId="0" borderId="4" xfId="1" applyNumberFormat="1" applyFont="1" applyBorder="1" applyAlignment="1">
      <alignment horizontal="center" vertical="center" wrapText="1"/>
    </xf>
    <xf numFmtId="166" fontId="4" fillId="0" borderId="27" xfId="1" applyNumberFormat="1" applyFont="1" applyBorder="1" applyAlignment="1">
      <alignment horizontal="center" vertical="center" wrapText="1"/>
    </xf>
    <xf numFmtId="166" fontId="3" fillId="0" borderId="9" xfId="1" applyNumberFormat="1" applyFont="1" applyBorder="1" applyAlignment="1">
      <alignment horizontal="center" wrapText="1"/>
    </xf>
    <xf numFmtId="166" fontId="4" fillId="0" borderId="22" xfId="1" applyNumberFormat="1" applyFont="1" applyBorder="1" applyAlignment="1">
      <alignment horizontal="center" vertical="center" wrapText="1"/>
    </xf>
    <xf numFmtId="166" fontId="4" fillId="0" borderId="24" xfId="1" applyNumberFormat="1" applyFont="1" applyBorder="1" applyAlignment="1">
      <alignment horizontal="center" vertical="center" wrapText="1"/>
    </xf>
    <xf numFmtId="166" fontId="3" fillId="0" borderId="49" xfId="1" applyNumberFormat="1" applyFont="1" applyBorder="1" applyAlignment="1">
      <alignment horizontal="center" wrapText="1"/>
    </xf>
    <xf numFmtId="166" fontId="4" fillId="0" borderId="1" xfId="1" applyNumberFormat="1" applyFont="1" applyBorder="1" applyAlignment="1">
      <alignment horizontal="center" vertical="center" wrapText="1"/>
    </xf>
    <xf numFmtId="166" fontId="4" fillId="0" borderId="11" xfId="1" applyNumberFormat="1" applyFont="1" applyBorder="1" applyAlignment="1">
      <alignment horizontal="center" vertical="center" wrapText="1"/>
    </xf>
    <xf numFmtId="166" fontId="3" fillId="0" borderId="50" xfId="1" applyNumberFormat="1" applyFont="1" applyBorder="1" applyAlignment="1">
      <alignment horizontal="center" wrapText="1"/>
    </xf>
    <xf numFmtId="166" fontId="3" fillId="0" borderId="52" xfId="1" applyNumberFormat="1" applyFont="1" applyBorder="1" applyAlignment="1">
      <alignment horizontal="center" wrapText="1"/>
    </xf>
    <xf numFmtId="166" fontId="4" fillId="8" borderId="15" xfId="1" applyNumberFormat="1" applyFont="1" applyFill="1" applyBorder="1" applyAlignment="1">
      <alignment horizontal="center" vertical="center"/>
    </xf>
    <xf numFmtId="166" fontId="4" fillId="8" borderId="28" xfId="1" applyNumberFormat="1" applyFont="1" applyFill="1" applyBorder="1" applyAlignment="1">
      <alignment horizontal="center" vertical="center"/>
    </xf>
    <xf numFmtId="166" fontId="4" fillId="0" borderId="28" xfId="1" applyNumberFormat="1" applyFont="1" applyBorder="1" applyAlignment="1">
      <alignment horizontal="center" vertical="center" wrapText="1"/>
    </xf>
    <xf numFmtId="166" fontId="4" fillId="0" borderId="15" xfId="1" applyNumberFormat="1" applyFont="1" applyBorder="1" applyAlignment="1">
      <alignment horizontal="center" vertical="center" wrapText="1"/>
    </xf>
    <xf numFmtId="166" fontId="4" fillId="0" borderId="29" xfId="1" applyNumberFormat="1" applyFont="1" applyBorder="1" applyAlignment="1">
      <alignment horizontal="center" vertical="center" wrapText="1"/>
    </xf>
    <xf numFmtId="166" fontId="4" fillId="0" borderId="33" xfId="1" applyNumberFormat="1" applyFont="1" applyBorder="1" applyAlignment="1">
      <alignment horizontal="center" vertical="center" wrapText="1"/>
    </xf>
    <xf numFmtId="166" fontId="4" fillId="0" borderId="33" xfId="1" applyNumberFormat="1" applyFont="1" applyBorder="1" applyAlignment="1">
      <alignment horizontal="center" wrapText="1"/>
    </xf>
    <xf numFmtId="166" fontId="4" fillId="0" borderId="29" xfId="1" applyNumberFormat="1" applyFont="1" applyBorder="1" applyAlignment="1">
      <alignment horizontal="center" wrapText="1"/>
    </xf>
    <xf numFmtId="166" fontId="3" fillId="0" borderId="18" xfId="1" applyNumberFormat="1" applyFont="1" applyBorder="1" applyAlignment="1">
      <alignment horizontal="center" wrapText="1"/>
    </xf>
    <xf numFmtId="166" fontId="23" fillId="8" borderId="30" xfId="1" applyNumberFormat="1" applyFont="1" applyFill="1" applyBorder="1" applyAlignment="1">
      <alignment horizontal="center" vertical="center" wrapText="1"/>
    </xf>
    <xf numFmtId="166" fontId="1" fillId="0" borderId="0" xfId="1" applyNumberFormat="1"/>
    <xf numFmtId="0" fontId="10" fillId="0" borderId="86" xfId="4" applyFont="1" applyBorder="1" applyAlignment="1">
      <alignment horizontal="center" vertical="center" wrapText="1"/>
    </xf>
    <xf numFmtId="0" fontId="10" fillId="0" borderId="87" xfId="4" applyFont="1" applyBorder="1" applyAlignment="1">
      <alignment horizontal="center" vertical="center"/>
    </xf>
    <xf numFmtId="0" fontId="8" fillId="0" borderId="88" xfId="4" applyBorder="1" applyAlignment="1">
      <alignment horizontal="left" vertical="center" wrapText="1"/>
    </xf>
    <xf numFmtId="0" fontId="8" fillId="11" borderId="89" xfId="4" applyFill="1" applyBorder="1" applyAlignment="1">
      <alignment horizontal="left" vertical="center"/>
    </xf>
    <xf numFmtId="165" fontId="8" fillId="11" borderId="90" xfId="4" applyNumberFormat="1" applyFill="1" applyBorder="1" applyAlignment="1">
      <alignment horizontal="left" vertical="center"/>
    </xf>
    <xf numFmtId="0" fontId="8" fillId="0" borderId="89" xfId="4" applyBorder="1" applyAlignment="1">
      <alignment horizontal="center" vertical="center"/>
    </xf>
    <xf numFmtId="165" fontId="0" fillId="12" borderId="90" xfId="5" applyNumberFormat="1" applyFont="1" applyFill="1" applyBorder="1" applyAlignment="1">
      <alignment horizontal="left" vertical="center"/>
    </xf>
    <xf numFmtId="165" fontId="8" fillId="12" borderId="90" xfId="4" applyNumberFormat="1" applyFill="1" applyBorder="1" applyAlignment="1">
      <alignment horizontal="left" vertical="center"/>
    </xf>
    <xf numFmtId="0" fontId="8" fillId="0" borderId="89" xfId="4" applyBorder="1" applyAlignment="1">
      <alignment horizontal="left" vertical="center"/>
    </xf>
    <xf numFmtId="165" fontId="0" fillId="12" borderId="91" xfId="5" applyNumberFormat="1" applyFont="1" applyFill="1" applyBorder="1" applyAlignment="1">
      <alignment horizontal="left" vertical="center"/>
    </xf>
    <xf numFmtId="0" fontId="8" fillId="25" borderId="89" xfId="4" applyFill="1" applyBorder="1" applyAlignment="1">
      <alignment horizontal="left" vertical="center"/>
    </xf>
    <xf numFmtId="0" fontId="8" fillId="0" borderId="92" xfId="4" applyBorder="1" applyAlignment="1">
      <alignment horizontal="left" vertical="center" wrapText="1"/>
    </xf>
    <xf numFmtId="0" fontId="8" fillId="11" borderId="93" xfId="4" applyFill="1" applyBorder="1" applyAlignment="1">
      <alignment horizontal="left" vertical="center"/>
    </xf>
    <xf numFmtId="165" fontId="8" fillId="11" borderId="91" xfId="4" applyNumberFormat="1" applyFill="1" applyBorder="1" applyAlignment="1">
      <alignment horizontal="left" vertical="center"/>
    </xf>
    <xf numFmtId="0" fontId="8" fillId="0" borderId="93" xfId="4" applyBorder="1" applyAlignment="1">
      <alignment horizontal="left" vertical="center"/>
    </xf>
    <xf numFmtId="165" fontId="0" fillId="11" borderId="90" xfId="5" applyNumberFormat="1" applyFont="1" applyFill="1" applyBorder="1" applyAlignment="1">
      <alignment horizontal="left" vertical="center"/>
    </xf>
    <xf numFmtId="0" fontId="8" fillId="25" borderId="93" xfId="4" applyFill="1" applyBorder="1" applyAlignment="1">
      <alignment horizontal="left" vertical="center"/>
    </xf>
    <xf numFmtId="165" fontId="0" fillId="11" borderId="91" xfId="5" applyNumberFormat="1" applyFont="1" applyFill="1" applyBorder="1" applyAlignment="1">
      <alignment horizontal="left" vertical="center"/>
    </xf>
    <xf numFmtId="165" fontId="8" fillId="12" borderId="91" xfId="4" applyNumberFormat="1" applyFill="1" applyBorder="1" applyAlignment="1">
      <alignment horizontal="left" vertical="center"/>
    </xf>
    <xf numFmtId="0" fontId="10" fillId="0" borderId="94" xfId="4" applyFont="1" applyBorder="1" applyAlignment="1">
      <alignment horizontal="left" vertical="center" wrapText="1"/>
    </xf>
    <xf numFmtId="0" fontId="10" fillId="11" borderId="95" xfId="4" applyFont="1" applyFill="1" applyBorder="1" applyAlignment="1">
      <alignment horizontal="left" vertical="center"/>
    </xf>
    <xf numFmtId="165" fontId="10" fillId="11" borderId="96" xfId="4" applyNumberFormat="1" applyFont="1" applyFill="1" applyBorder="1" applyAlignment="1">
      <alignment horizontal="left" vertical="center"/>
    </xf>
    <xf numFmtId="165" fontId="10" fillId="12" borderId="96" xfId="5" applyNumberFormat="1" applyFont="1" applyFill="1" applyBorder="1" applyAlignment="1">
      <alignment horizontal="left" vertical="center"/>
    </xf>
    <xf numFmtId="165" fontId="10" fillId="12" borderId="96" xfId="4" applyNumberFormat="1" applyFont="1" applyFill="1" applyBorder="1" applyAlignment="1">
      <alignment horizontal="left" vertical="center"/>
    </xf>
    <xf numFmtId="166" fontId="4" fillId="0" borderId="97" xfId="1" applyNumberFormat="1" applyFont="1" applyBorder="1" applyAlignment="1">
      <alignment horizontal="center" vertical="center" wrapText="1"/>
    </xf>
    <xf numFmtId="167" fontId="7" fillId="3" borderId="97" xfId="1" applyNumberFormat="1" applyFont="1" applyFill="1" applyBorder="1" applyAlignment="1">
      <alignment horizontal="center" vertical="center" wrapText="1"/>
    </xf>
    <xf numFmtId="3" fontId="3" fillId="4" borderId="97" xfId="1" applyNumberFormat="1" applyFont="1" applyFill="1" applyBorder="1" applyAlignment="1">
      <alignment horizontal="center" vertical="center" wrapText="1"/>
    </xf>
    <xf numFmtId="167" fontId="5" fillId="7" borderId="97" xfId="1" applyNumberFormat="1" applyFont="1" applyFill="1" applyBorder="1" applyAlignment="1">
      <alignment horizontal="center" vertical="center" wrapText="1"/>
    </xf>
    <xf numFmtId="0" fontId="4" fillId="14" borderId="12" xfId="1" applyFont="1" applyFill="1" applyBorder="1" applyAlignment="1">
      <alignment vertical="center"/>
    </xf>
    <xf numFmtId="0" fontId="4" fillId="14" borderId="12" xfId="1" applyFont="1" applyFill="1" applyBorder="1" applyAlignment="1">
      <alignment horizontal="center" vertical="center"/>
    </xf>
    <xf numFmtId="3" fontId="20" fillId="2" borderId="12" xfId="1" applyNumberFormat="1" applyFont="1" applyFill="1" applyBorder="1" applyAlignment="1">
      <alignment horizontal="center" vertical="center" wrapText="1"/>
    </xf>
    <xf numFmtId="3" fontId="20" fillId="17" borderId="12" xfId="1" applyNumberFormat="1" applyFont="1" applyFill="1" applyBorder="1" applyAlignment="1">
      <alignment horizontal="center" vertical="center" wrapText="1"/>
    </xf>
    <xf numFmtId="166" fontId="4" fillId="0" borderId="12" xfId="1" applyNumberFormat="1" applyFont="1" applyBorder="1" applyAlignment="1">
      <alignment horizontal="center" vertical="center" wrapText="1"/>
    </xf>
    <xf numFmtId="167" fontId="7" fillId="3" borderId="12" xfId="1" applyNumberFormat="1" applyFont="1" applyFill="1" applyBorder="1" applyAlignment="1">
      <alignment horizontal="center" vertical="center" wrapText="1"/>
    </xf>
    <xf numFmtId="167" fontId="5" fillId="7" borderId="12" xfId="1" applyNumberFormat="1" applyFont="1" applyFill="1" applyBorder="1" applyAlignment="1">
      <alignment horizontal="center" vertical="center" wrapText="1"/>
    </xf>
    <xf numFmtId="0" fontId="4" fillId="0" borderId="97" xfId="1" applyFont="1" applyBorder="1" applyAlignment="1">
      <alignment vertical="center"/>
    </xf>
    <xf numFmtId="0" fontId="4" fillId="0" borderId="97" xfId="1" applyFont="1" applyBorder="1" applyAlignment="1">
      <alignment horizontal="center" vertical="center"/>
    </xf>
    <xf numFmtId="3" fontId="3" fillId="2" borderId="97" xfId="1" applyNumberFormat="1" applyFont="1" applyFill="1" applyBorder="1" applyAlignment="1">
      <alignment horizontal="center" vertical="center" wrapText="1"/>
    </xf>
    <xf numFmtId="3" fontId="3" fillId="17" borderId="97" xfId="1" applyNumberFormat="1" applyFont="1" applyFill="1" applyBorder="1" applyAlignment="1">
      <alignment horizontal="center" vertical="center" wrapText="1"/>
    </xf>
    <xf numFmtId="166" fontId="3" fillId="0" borderId="50" xfId="1" applyNumberFormat="1" applyFont="1" applyBorder="1" applyAlignment="1">
      <alignment horizontal="center" vertical="center" wrapText="1"/>
    </xf>
    <xf numFmtId="3" fontId="3" fillId="4" borderId="50" xfId="1" applyNumberFormat="1" applyFont="1" applyFill="1" applyBorder="1" applyAlignment="1">
      <alignment horizontal="center" vertical="center" wrapText="1"/>
    </xf>
    <xf numFmtId="3" fontId="4" fillId="4" borderId="9" xfId="1" applyNumberFormat="1" applyFont="1" applyFill="1" applyBorder="1" applyAlignment="1">
      <alignment horizontal="center" vertical="center" wrapText="1"/>
    </xf>
    <xf numFmtId="3" fontId="4" fillId="0" borderId="9" xfId="1" applyNumberFormat="1" applyFont="1" applyBorder="1" applyAlignment="1">
      <alignment horizontal="center" vertical="center" wrapText="1"/>
    </xf>
    <xf numFmtId="0" fontId="3" fillId="8" borderId="98" xfId="1" applyFont="1" applyFill="1" applyBorder="1" applyAlignment="1">
      <alignment horizontal="center" vertical="center"/>
    </xf>
    <xf numFmtId="0" fontId="23" fillId="2" borderId="98" xfId="1" applyFont="1" applyFill="1" applyBorder="1" applyAlignment="1">
      <alignment horizontal="center" vertical="center" wrapText="1"/>
    </xf>
    <xf numFmtId="0" fontId="23" fillId="8" borderId="98" xfId="1" applyFont="1" applyFill="1" applyBorder="1" applyAlignment="1">
      <alignment horizontal="center" vertical="center"/>
    </xf>
    <xf numFmtId="0" fontId="23" fillId="10" borderId="98" xfId="1" applyFont="1" applyFill="1" applyBorder="1" applyAlignment="1">
      <alignment horizontal="center" vertical="center"/>
    </xf>
    <xf numFmtId="0" fontId="21" fillId="6" borderId="98" xfId="1" applyFont="1" applyFill="1" applyBorder="1" applyAlignment="1">
      <alignment horizontal="center" vertical="center" wrapText="1"/>
    </xf>
    <xf numFmtId="164" fontId="18" fillId="0" borderId="0" xfId="24" applyNumberFormat="1" applyFont="1"/>
    <xf numFmtId="0" fontId="21" fillId="27" borderId="98" xfId="1" applyFont="1" applyFill="1" applyBorder="1" applyAlignment="1">
      <alignment horizontal="center" vertical="center" wrapText="1"/>
    </xf>
    <xf numFmtId="3" fontId="3" fillId="28" borderId="4" xfId="1" applyNumberFormat="1" applyFont="1" applyFill="1" applyBorder="1" applyAlignment="1">
      <alignment horizontal="center" vertical="center" wrapText="1"/>
    </xf>
    <xf numFmtId="3" fontId="3" fillId="28" borderId="25" xfId="1" applyNumberFormat="1" applyFont="1" applyFill="1" applyBorder="1" applyAlignment="1">
      <alignment horizontal="center" vertical="center" wrapText="1"/>
    </xf>
    <xf numFmtId="3" fontId="3" fillId="28" borderId="27" xfId="1" applyNumberFormat="1" applyFont="1" applyFill="1" applyBorder="1" applyAlignment="1">
      <alignment horizontal="center" vertical="center" wrapText="1"/>
    </xf>
    <xf numFmtId="3" fontId="3" fillId="28" borderId="24" xfId="1" applyNumberFormat="1" applyFont="1" applyFill="1" applyBorder="1" applyAlignment="1">
      <alignment horizontal="center" vertical="center" wrapText="1"/>
    </xf>
    <xf numFmtId="0" fontId="3" fillId="0" borderId="67" xfId="1" applyFont="1" applyBorder="1"/>
    <xf numFmtId="3" fontId="3" fillId="4" borderId="48" xfId="1" applyNumberFormat="1" applyFont="1" applyFill="1" applyBorder="1" applyAlignment="1">
      <alignment horizontal="center" wrapText="1"/>
    </xf>
    <xf numFmtId="0" fontId="2" fillId="0" borderId="0" xfId="1" applyFont="1" applyAlignment="1">
      <alignment horizontal="center" vertical="center"/>
    </xf>
    <xf numFmtId="3" fontId="3" fillId="0" borderId="101" xfId="1" applyNumberFormat="1" applyFont="1" applyBorder="1" applyAlignment="1">
      <alignment horizontal="center" wrapText="1"/>
    </xf>
    <xf numFmtId="164" fontId="5" fillId="3" borderId="101" xfId="1" applyNumberFormat="1" applyFont="1" applyFill="1" applyBorder="1" applyAlignment="1">
      <alignment horizontal="center" vertical="center" wrapText="1"/>
    </xf>
    <xf numFmtId="3" fontId="3" fillId="0" borderId="102" xfId="1" applyNumberFormat="1" applyFont="1" applyBorder="1" applyAlignment="1">
      <alignment horizontal="center" wrapText="1"/>
    </xf>
    <xf numFmtId="164" fontId="5" fillId="3" borderId="102" xfId="1" applyNumberFormat="1" applyFont="1" applyFill="1" applyBorder="1" applyAlignment="1">
      <alignment horizontal="center" vertical="center" wrapText="1"/>
    </xf>
    <xf numFmtId="3" fontId="3" fillId="4" borderId="106" xfId="1" applyNumberFormat="1" applyFont="1" applyFill="1" applyBorder="1" applyAlignment="1">
      <alignment horizontal="center" wrapText="1"/>
    </xf>
    <xf numFmtId="3" fontId="3" fillId="4" borderId="108" xfId="1" applyNumberFormat="1" applyFont="1" applyFill="1" applyBorder="1" applyAlignment="1">
      <alignment horizontal="center" wrapText="1"/>
    </xf>
    <xf numFmtId="3" fontId="3" fillId="4" borderId="110" xfId="1" applyNumberFormat="1" applyFont="1" applyFill="1" applyBorder="1" applyAlignment="1">
      <alignment horizontal="center" wrapText="1"/>
    </xf>
    <xf numFmtId="3" fontId="3" fillId="0" borderId="112" xfId="1" applyNumberFormat="1" applyFont="1" applyBorder="1" applyAlignment="1">
      <alignment horizontal="center" wrapText="1"/>
    </xf>
    <xf numFmtId="3" fontId="3" fillId="0" borderId="113" xfId="1" applyNumberFormat="1" applyFont="1" applyBorder="1" applyAlignment="1">
      <alignment horizontal="center" wrapText="1"/>
    </xf>
    <xf numFmtId="164" fontId="5" fillId="3" borderId="114" xfId="1" applyNumberFormat="1" applyFont="1" applyFill="1" applyBorder="1" applyAlignment="1">
      <alignment horizontal="center" vertical="center" wrapText="1"/>
    </xf>
    <xf numFmtId="3" fontId="3" fillId="0" borderId="114" xfId="1" applyNumberFormat="1" applyFont="1" applyBorder="1" applyAlignment="1">
      <alignment horizontal="center" wrapText="1"/>
    </xf>
    <xf numFmtId="3" fontId="3" fillId="0" borderId="117" xfId="1" applyNumberFormat="1" applyFont="1" applyBorder="1" applyAlignment="1">
      <alignment horizontal="center" wrapText="1"/>
    </xf>
    <xf numFmtId="164" fontId="5" fillId="3" borderId="118" xfId="1" applyNumberFormat="1" applyFont="1" applyFill="1" applyBorder="1" applyAlignment="1">
      <alignment horizontal="center" vertical="center" wrapText="1"/>
    </xf>
    <xf numFmtId="3" fontId="3" fillId="4" borderId="67" xfId="1" applyNumberFormat="1" applyFont="1" applyFill="1" applyBorder="1" applyAlignment="1">
      <alignment horizontal="center" wrapText="1"/>
    </xf>
    <xf numFmtId="3" fontId="3" fillId="4" borderId="67" xfId="1" applyNumberFormat="1" applyFont="1" applyFill="1" applyBorder="1" applyAlignment="1">
      <alignment horizontal="center" vertical="center" wrapText="1"/>
    </xf>
    <xf numFmtId="0" fontId="31" fillId="0" borderId="67" xfId="1" applyFont="1" applyBorder="1"/>
    <xf numFmtId="0" fontId="32" fillId="0" borderId="108" xfId="1" applyFont="1" applyBorder="1"/>
    <xf numFmtId="0" fontId="32" fillId="0" borderId="110" xfId="1" applyFont="1" applyBorder="1"/>
    <xf numFmtId="0" fontId="33" fillId="0" borderId="0" xfId="0" applyFont="1"/>
    <xf numFmtId="0" fontId="34" fillId="0" borderId="0" xfId="1" applyFont="1" applyAlignment="1">
      <alignment horizontal="center"/>
    </xf>
    <xf numFmtId="0" fontId="35" fillId="0" borderId="0" xfId="1" applyFont="1" applyAlignment="1">
      <alignment horizontal="center"/>
    </xf>
    <xf numFmtId="3" fontId="36" fillId="2" borderId="109" xfId="1" applyNumberFormat="1" applyFont="1" applyFill="1" applyBorder="1" applyAlignment="1">
      <alignment horizontal="center" vertical="center" wrapText="1"/>
    </xf>
    <xf numFmtId="3" fontId="36" fillId="2" borderId="111" xfId="1" applyNumberFormat="1" applyFont="1" applyFill="1" applyBorder="1" applyAlignment="1">
      <alignment horizontal="center" vertical="center" wrapText="1"/>
    </xf>
    <xf numFmtId="3" fontId="36" fillId="2" borderId="48" xfId="1" applyNumberFormat="1" applyFont="1" applyFill="1" applyBorder="1" applyAlignment="1">
      <alignment horizontal="center" vertical="center" wrapText="1"/>
    </xf>
    <xf numFmtId="3" fontId="36" fillId="2" borderId="23" xfId="1" applyNumberFormat="1" applyFont="1" applyFill="1" applyBorder="1" applyAlignment="1">
      <alignment horizontal="center" vertical="center" wrapText="1"/>
    </xf>
    <xf numFmtId="3" fontId="30" fillId="2" borderId="117" xfId="1" applyNumberFormat="1" applyFont="1" applyFill="1" applyBorder="1" applyAlignment="1">
      <alignment horizontal="center" vertical="center" wrapText="1"/>
    </xf>
    <xf numFmtId="0" fontId="30" fillId="0" borderId="0" xfId="1" applyFont="1" applyAlignment="1">
      <alignment horizontal="center" vertical="center"/>
    </xf>
    <xf numFmtId="3" fontId="36" fillId="2" borderId="4" xfId="1" applyNumberFormat="1" applyFont="1" applyFill="1" applyBorder="1" applyAlignment="1">
      <alignment horizontal="center" vertical="center" wrapText="1"/>
    </xf>
    <xf numFmtId="3" fontId="36" fillId="2" borderId="25" xfId="1" applyNumberFormat="1" applyFont="1" applyFill="1" applyBorder="1" applyAlignment="1">
      <alignment horizontal="center" vertical="center" wrapText="1"/>
    </xf>
    <xf numFmtId="3" fontId="36" fillId="2" borderId="27" xfId="1" applyNumberFormat="1" applyFont="1" applyFill="1" applyBorder="1" applyAlignment="1">
      <alignment horizontal="center" vertical="center" wrapText="1"/>
    </xf>
    <xf numFmtId="0" fontId="37" fillId="0" borderId="0" xfId="0" applyFont="1"/>
    <xf numFmtId="3" fontId="36" fillId="2" borderId="24" xfId="1" applyNumberFormat="1" applyFont="1" applyFill="1" applyBorder="1" applyAlignment="1">
      <alignment horizontal="center" vertical="center" wrapText="1"/>
    </xf>
    <xf numFmtId="3" fontId="36" fillId="2" borderId="38" xfId="1" applyNumberFormat="1" applyFont="1" applyFill="1" applyBorder="1" applyAlignment="1">
      <alignment horizontal="center" vertical="center" wrapText="1"/>
    </xf>
    <xf numFmtId="0" fontId="36" fillId="2" borderId="15" xfId="1" applyFont="1" applyFill="1" applyBorder="1" applyAlignment="1">
      <alignment horizontal="center" vertical="center" wrapText="1"/>
    </xf>
    <xf numFmtId="0" fontId="36" fillId="2" borderId="20" xfId="1" applyFont="1" applyFill="1" applyBorder="1" applyAlignment="1">
      <alignment horizontal="center" vertical="center" wrapText="1"/>
    </xf>
    <xf numFmtId="3" fontId="36" fillId="2" borderId="17" xfId="1" applyNumberFormat="1" applyFont="1" applyFill="1" applyBorder="1" applyAlignment="1">
      <alignment horizontal="center" vertical="center" wrapText="1"/>
    </xf>
    <xf numFmtId="0" fontId="38" fillId="0" borderId="0" xfId="1" applyFont="1" applyAlignment="1">
      <alignment horizontal="center"/>
    </xf>
    <xf numFmtId="0" fontId="39" fillId="0" borderId="0" xfId="1" applyFont="1" applyAlignment="1">
      <alignment horizontal="center"/>
    </xf>
    <xf numFmtId="164" fontId="40" fillId="3" borderId="102" xfId="1" applyNumberFormat="1" applyFont="1" applyFill="1" applyBorder="1" applyAlignment="1">
      <alignment horizontal="center" vertical="center" wrapText="1"/>
    </xf>
    <xf numFmtId="164" fontId="40" fillId="3" borderId="101" xfId="1" applyNumberFormat="1" applyFont="1" applyFill="1" applyBorder="1" applyAlignment="1">
      <alignment horizontal="center" vertical="center" wrapText="1"/>
    </xf>
    <xf numFmtId="164" fontId="40" fillId="3" borderId="114" xfId="1" applyNumberFormat="1" applyFont="1" applyFill="1" applyBorder="1" applyAlignment="1">
      <alignment horizontal="center" vertical="center" wrapText="1"/>
    </xf>
    <xf numFmtId="164" fontId="40" fillId="3" borderId="48" xfId="1" applyNumberFormat="1" applyFont="1" applyFill="1" applyBorder="1" applyAlignment="1">
      <alignment horizontal="center" vertical="center" wrapText="1"/>
    </xf>
    <xf numFmtId="164" fontId="41" fillId="3" borderId="9" xfId="1" applyNumberFormat="1" applyFont="1" applyFill="1" applyBorder="1" applyAlignment="1">
      <alignment horizontal="center" vertical="center" wrapText="1"/>
    </xf>
    <xf numFmtId="164" fontId="40" fillId="3" borderId="23" xfId="1" applyNumberFormat="1" applyFont="1" applyFill="1" applyBorder="1" applyAlignment="1">
      <alignment horizontal="center" vertical="center" wrapText="1"/>
    </xf>
    <xf numFmtId="0" fontId="41" fillId="0" borderId="0" xfId="1" applyFont="1" applyAlignment="1">
      <alignment horizontal="center" vertical="center"/>
    </xf>
    <xf numFmtId="164" fontId="40" fillId="9" borderId="4" xfId="1" applyNumberFormat="1" applyFont="1" applyFill="1" applyBorder="1" applyAlignment="1">
      <alignment horizontal="center" vertical="center" wrapText="1"/>
    </xf>
    <xf numFmtId="164" fontId="40" fillId="3" borderId="25" xfId="1" applyNumberFormat="1" applyFont="1" applyFill="1" applyBorder="1" applyAlignment="1">
      <alignment horizontal="center" vertical="center" wrapText="1"/>
    </xf>
    <xf numFmtId="164" fontId="40" fillId="3" borderId="27" xfId="1" applyNumberFormat="1" applyFont="1" applyFill="1" applyBorder="1" applyAlignment="1">
      <alignment horizontal="center" vertical="center" wrapText="1"/>
    </xf>
    <xf numFmtId="164" fontId="40" fillId="3" borderId="4" xfId="1" applyNumberFormat="1" applyFont="1" applyFill="1" applyBorder="1" applyAlignment="1">
      <alignment horizontal="center" vertical="center" wrapText="1"/>
    </xf>
    <xf numFmtId="164" fontId="40" fillId="3" borderId="24" xfId="1" applyNumberFormat="1" applyFont="1" applyFill="1" applyBorder="1" applyAlignment="1">
      <alignment horizontal="center" vertical="center" wrapText="1"/>
    </xf>
    <xf numFmtId="164" fontId="40" fillId="3" borderId="38" xfId="1" applyNumberFormat="1" applyFont="1" applyFill="1" applyBorder="1" applyAlignment="1">
      <alignment horizontal="center" vertical="center" wrapText="1"/>
    </xf>
    <xf numFmtId="164" fontId="41" fillId="3" borderId="21" xfId="1" applyNumberFormat="1" applyFont="1" applyFill="1" applyBorder="1" applyAlignment="1">
      <alignment horizontal="center" vertical="center" wrapText="1"/>
    </xf>
    <xf numFmtId="164" fontId="40" fillId="3" borderId="17" xfId="1" applyNumberFormat="1" applyFont="1" applyFill="1" applyBorder="1" applyAlignment="1">
      <alignment horizontal="center" vertical="center" wrapText="1"/>
    </xf>
    <xf numFmtId="164" fontId="40" fillId="3" borderId="104" xfId="1" applyNumberFormat="1" applyFont="1" applyFill="1" applyBorder="1" applyAlignment="1">
      <alignment horizontal="center" vertical="center" wrapText="1"/>
    </xf>
    <xf numFmtId="164" fontId="40" fillId="3" borderId="105" xfId="1" applyNumberFormat="1" applyFont="1" applyFill="1" applyBorder="1" applyAlignment="1">
      <alignment horizontal="center" vertical="center" wrapText="1"/>
    </xf>
    <xf numFmtId="164" fontId="40" fillId="3" borderId="115" xfId="1" applyNumberFormat="1" applyFont="1" applyFill="1" applyBorder="1" applyAlignment="1">
      <alignment horizontal="center" vertical="center" wrapText="1"/>
    </xf>
    <xf numFmtId="164" fontId="40" fillId="3" borderId="103" xfId="1" applyNumberFormat="1" applyFont="1" applyFill="1" applyBorder="1" applyAlignment="1">
      <alignment horizontal="center" vertical="center" wrapText="1"/>
    </xf>
    <xf numFmtId="164" fontId="40" fillId="7" borderId="107" xfId="1" applyNumberFormat="1" applyFont="1" applyFill="1" applyBorder="1" applyAlignment="1">
      <alignment horizontal="center" vertical="center" wrapText="1"/>
    </xf>
    <xf numFmtId="164" fontId="40" fillId="7" borderId="109" xfId="1" applyNumberFormat="1" applyFont="1" applyFill="1" applyBorder="1" applyAlignment="1">
      <alignment horizontal="center" vertical="center" wrapText="1"/>
    </xf>
    <xf numFmtId="164" fontId="40" fillId="7" borderId="111" xfId="1" applyNumberFormat="1" applyFont="1" applyFill="1" applyBorder="1" applyAlignment="1">
      <alignment horizontal="center" vertical="center" wrapText="1"/>
    </xf>
    <xf numFmtId="164" fontId="40" fillId="7" borderId="68" xfId="1" applyNumberFormat="1" applyFont="1" applyFill="1" applyBorder="1" applyAlignment="1">
      <alignment horizontal="center" vertical="center" wrapText="1"/>
    </xf>
    <xf numFmtId="164" fontId="41" fillId="7" borderId="68" xfId="1" applyNumberFormat="1" applyFont="1" applyFill="1" applyBorder="1" applyAlignment="1">
      <alignment horizontal="center" vertical="center" wrapText="1"/>
    </xf>
    <xf numFmtId="164" fontId="40" fillId="7" borderId="120" xfId="1" applyNumberFormat="1" applyFont="1" applyFill="1" applyBorder="1" applyAlignment="1">
      <alignment horizontal="center" vertical="center" wrapText="1"/>
    </xf>
    <xf numFmtId="164" fontId="40" fillId="4" borderId="4" xfId="1" applyNumberFormat="1" applyFont="1" applyFill="1" applyBorder="1" applyAlignment="1">
      <alignment horizontal="center" vertical="center" wrapText="1"/>
    </xf>
    <xf numFmtId="164" fontId="40" fillId="7" borderId="25" xfId="1" applyNumberFormat="1" applyFont="1" applyFill="1" applyBorder="1" applyAlignment="1">
      <alignment horizontal="center" vertical="center" wrapText="1"/>
    </xf>
    <xf numFmtId="164" fontId="40" fillId="7" borderId="27" xfId="1" applyNumberFormat="1" applyFont="1" applyFill="1" applyBorder="1" applyAlignment="1">
      <alignment horizontal="center" vertical="center" wrapText="1"/>
    </xf>
    <xf numFmtId="164" fontId="40" fillId="7" borderId="4" xfId="1" applyNumberFormat="1" applyFont="1" applyFill="1" applyBorder="1" applyAlignment="1">
      <alignment horizontal="center" vertical="center" wrapText="1"/>
    </xf>
    <xf numFmtId="164" fontId="40" fillId="7" borderId="24" xfId="1" applyNumberFormat="1" applyFont="1" applyFill="1" applyBorder="1" applyAlignment="1">
      <alignment horizontal="center" vertical="center" wrapText="1"/>
    </xf>
    <xf numFmtId="164" fontId="40" fillId="7" borderId="38" xfId="1" applyNumberFormat="1" applyFont="1" applyFill="1" applyBorder="1" applyAlignment="1">
      <alignment horizontal="center" vertical="center" wrapText="1"/>
    </xf>
    <xf numFmtId="164" fontId="41" fillId="7" borderId="21" xfId="1" applyNumberFormat="1" applyFont="1" applyFill="1" applyBorder="1" applyAlignment="1">
      <alignment horizontal="center" vertical="center" wrapText="1"/>
    </xf>
    <xf numFmtId="164" fontId="41" fillId="7" borderId="9" xfId="1" applyNumberFormat="1" applyFont="1" applyFill="1" applyBorder="1" applyAlignment="1">
      <alignment horizontal="center" vertical="center" wrapText="1"/>
    </xf>
    <xf numFmtId="164" fontId="40" fillId="7" borderId="17" xfId="1" applyNumberFormat="1" applyFont="1" applyFill="1" applyBorder="1" applyAlignment="1">
      <alignment horizontal="center" vertical="center" wrapText="1"/>
    </xf>
    <xf numFmtId="164" fontId="40" fillId="7" borderId="23" xfId="1" applyNumberFormat="1" applyFont="1" applyFill="1" applyBorder="1" applyAlignment="1">
      <alignment horizontal="center" vertical="center" wrapText="1"/>
    </xf>
    <xf numFmtId="3" fontId="30" fillId="0" borderId="102" xfId="1" applyNumberFormat="1" applyFont="1" applyBorder="1" applyAlignment="1">
      <alignment horizontal="center" wrapText="1"/>
    </xf>
    <xf numFmtId="3" fontId="30" fillId="0" borderId="101" xfId="1" applyNumberFormat="1" applyFont="1" applyBorder="1" applyAlignment="1">
      <alignment horizontal="center" wrapText="1"/>
    </xf>
    <xf numFmtId="3" fontId="30" fillId="0" borderId="114" xfId="1" applyNumberFormat="1" applyFont="1" applyBorder="1" applyAlignment="1">
      <alignment horizontal="center" wrapText="1"/>
    </xf>
    <xf numFmtId="3" fontId="30" fillId="0" borderId="48" xfId="1" applyNumberFormat="1" applyFont="1" applyBorder="1" applyAlignment="1">
      <alignment horizontal="center" wrapText="1"/>
    </xf>
    <xf numFmtId="3" fontId="30" fillId="0" borderId="9" xfId="1" applyNumberFormat="1" applyFont="1" applyBorder="1" applyAlignment="1">
      <alignment horizontal="center" wrapText="1"/>
    </xf>
    <xf numFmtId="3" fontId="30" fillId="0" borderId="9" xfId="1" applyNumberFormat="1" applyFont="1" applyBorder="1" applyAlignment="1">
      <alignment horizontal="center" vertical="center" wrapText="1"/>
    </xf>
    <xf numFmtId="3" fontId="30" fillId="0" borderId="23" xfId="1" applyNumberFormat="1" applyFont="1" applyBorder="1" applyAlignment="1">
      <alignment horizontal="center" wrapText="1"/>
    </xf>
    <xf numFmtId="3" fontId="30" fillId="0" borderId="117" xfId="1" applyNumberFormat="1" applyFont="1" applyBorder="1" applyAlignment="1">
      <alignment horizontal="center" wrapText="1"/>
    </xf>
    <xf numFmtId="3" fontId="1" fillId="0" borderId="4" xfId="1" applyNumberFormat="1" applyBorder="1" applyAlignment="1">
      <alignment horizontal="center" vertical="center" wrapText="1"/>
    </xf>
    <xf numFmtId="3" fontId="1" fillId="0" borderId="25" xfId="1" applyNumberFormat="1" applyBorder="1" applyAlignment="1">
      <alignment horizontal="center" vertical="center" wrapText="1"/>
    </xf>
    <xf numFmtId="3" fontId="1" fillId="0" borderId="27" xfId="1" applyNumberFormat="1" applyBorder="1" applyAlignment="1">
      <alignment horizontal="center" vertical="center" wrapText="1"/>
    </xf>
    <xf numFmtId="0" fontId="42" fillId="0" borderId="0" xfId="0" applyFont="1"/>
    <xf numFmtId="3" fontId="1" fillId="0" borderId="24" xfId="1" applyNumberFormat="1" applyBorder="1" applyAlignment="1">
      <alignment horizontal="center" vertical="center" wrapText="1"/>
    </xf>
    <xf numFmtId="3" fontId="1" fillId="0" borderId="38" xfId="1" applyNumberFormat="1" applyBorder="1" applyAlignment="1">
      <alignment horizontal="center" vertical="center" wrapText="1"/>
    </xf>
    <xf numFmtId="0" fontId="1" fillId="8" borderId="15" xfId="1" applyFill="1" applyBorder="1" applyAlignment="1">
      <alignment horizontal="center" vertical="center"/>
    </xf>
    <xf numFmtId="0" fontId="1" fillId="8" borderId="20" xfId="1" applyFill="1" applyBorder="1" applyAlignment="1">
      <alignment horizontal="center" vertical="center"/>
    </xf>
    <xf numFmtId="0" fontId="1" fillId="0" borderId="16" xfId="1" applyBorder="1" applyAlignment="1">
      <alignment horizontal="center" vertical="center"/>
    </xf>
    <xf numFmtId="3" fontId="1" fillId="0" borderId="17" xfId="1" applyNumberFormat="1" applyBorder="1" applyAlignment="1">
      <alignment horizontal="center" vertical="center" wrapText="1"/>
    </xf>
    <xf numFmtId="0" fontId="6" fillId="0" borderId="0" xfId="1" applyFont="1" applyAlignment="1">
      <alignment horizontal="center"/>
    </xf>
    <xf numFmtId="164" fontId="40" fillId="3" borderId="9" xfId="1" applyNumberFormat="1" applyFont="1" applyFill="1" applyBorder="1" applyAlignment="1">
      <alignment horizontal="center" vertical="center" wrapText="1"/>
    </xf>
    <xf numFmtId="164" fontId="40" fillId="7" borderId="9" xfId="1" applyNumberFormat="1" applyFont="1" applyFill="1" applyBorder="1" applyAlignment="1">
      <alignment horizontal="center" vertical="center" wrapText="1"/>
    </xf>
    <xf numFmtId="3" fontId="36" fillId="2" borderId="9" xfId="1" applyNumberFormat="1" applyFont="1" applyFill="1" applyBorder="1" applyAlignment="1">
      <alignment horizontal="center" vertical="center" wrapText="1"/>
    </xf>
    <xf numFmtId="0" fontId="29" fillId="0" borderId="0" xfId="1" applyFont="1" applyAlignment="1">
      <alignment horizontal="center"/>
    </xf>
    <xf numFmtId="164" fontId="40" fillId="7" borderId="99" xfId="1" applyNumberFormat="1" applyFont="1" applyFill="1" applyBorder="1" applyAlignment="1">
      <alignment horizontal="center" vertical="center" wrapText="1"/>
    </xf>
    <xf numFmtId="3" fontId="3" fillId="4" borderId="122" xfId="1" applyNumberFormat="1" applyFont="1" applyFill="1" applyBorder="1" applyAlignment="1">
      <alignment horizontal="center" wrapText="1"/>
    </xf>
    <xf numFmtId="164" fontId="41" fillId="7" borderId="99" xfId="1" applyNumberFormat="1" applyFont="1" applyFill="1" applyBorder="1" applyAlignment="1">
      <alignment horizontal="center" vertical="center" wrapText="1"/>
    </xf>
    <xf numFmtId="164" fontId="3" fillId="3" borderId="48" xfId="1" applyNumberFormat="1" applyFont="1" applyFill="1" applyBorder="1" applyAlignment="1">
      <alignment horizontal="center" vertical="center" wrapText="1"/>
    </xf>
    <xf numFmtId="3" fontId="30" fillId="0" borderId="48" xfId="1" applyNumberFormat="1" applyFont="1" applyBorder="1" applyAlignment="1">
      <alignment horizontal="center" vertical="center" wrapText="1"/>
    </xf>
    <xf numFmtId="164" fontId="41" fillId="3" borderId="48" xfId="1" applyNumberFormat="1" applyFont="1" applyFill="1" applyBorder="1" applyAlignment="1">
      <alignment horizontal="center" vertical="center" wrapText="1"/>
    </xf>
    <xf numFmtId="164" fontId="41" fillId="3" borderId="103" xfId="1" applyNumberFormat="1" applyFont="1" applyFill="1" applyBorder="1" applyAlignment="1">
      <alignment horizontal="center" vertical="center" wrapText="1"/>
    </xf>
    <xf numFmtId="3" fontId="3" fillId="4" borderId="122" xfId="1" applyNumberFormat="1" applyFont="1" applyFill="1" applyBorder="1" applyAlignment="1">
      <alignment horizontal="center" vertical="center" wrapText="1"/>
    </xf>
    <xf numFmtId="3" fontId="26" fillId="4" borderId="4" xfId="1" applyNumberFormat="1" applyFont="1" applyFill="1" applyBorder="1" applyAlignment="1">
      <alignment horizontal="center" vertical="center" wrapText="1"/>
    </xf>
    <xf numFmtId="3" fontId="26" fillId="4" borderId="25" xfId="1" applyNumberFormat="1" applyFont="1" applyFill="1" applyBorder="1" applyAlignment="1">
      <alignment horizontal="center" vertical="center" wrapText="1"/>
    </xf>
    <xf numFmtId="3" fontId="26" fillId="4" borderId="27" xfId="1" applyNumberFormat="1" applyFont="1" applyFill="1" applyBorder="1" applyAlignment="1">
      <alignment horizontal="center" vertical="center" wrapText="1"/>
    </xf>
    <xf numFmtId="3" fontId="26" fillId="4" borderId="24" xfId="1" applyNumberFormat="1" applyFont="1" applyFill="1" applyBorder="1" applyAlignment="1">
      <alignment horizontal="center" vertical="center" wrapText="1"/>
    </xf>
    <xf numFmtId="3" fontId="4" fillId="13" borderId="4" xfId="1" applyNumberFormat="1" applyFont="1" applyFill="1" applyBorder="1" applyAlignment="1">
      <alignment horizontal="center" vertical="center" wrapText="1"/>
    </xf>
    <xf numFmtId="3" fontId="4" fillId="13" borderId="25" xfId="1" applyNumberFormat="1" applyFont="1" applyFill="1" applyBorder="1" applyAlignment="1">
      <alignment horizontal="center" vertical="center" wrapText="1"/>
    </xf>
    <xf numFmtId="3" fontId="4" fillId="13" borderId="27" xfId="1" applyNumberFormat="1" applyFont="1" applyFill="1" applyBorder="1" applyAlignment="1">
      <alignment horizontal="center" vertical="center" wrapText="1"/>
    </xf>
    <xf numFmtId="3" fontId="3" fillId="13" borderId="9" xfId="1" applyNumberFormat="1" applyFont="1" applyFill="1" applyBorder="1" applyAlignment="1">
      <alignment horizontal="center" wrapText="1"/>
    </xf>
    <xf numFmtId="3" fontId="4" fillId="13" borderId="24" xfId="1" applyNumberFormat="1" applyFont="1" applyFill="1" applyBorder="1" applyAlignment="1">
      <alignment horizontal="center" vertical="center" wrapText="1"/>
    </xf>
    <xf numFmtId="3" fontId="4" fillId="13" borderId="38" xfId="1" applyNumberFormat="1" applyFont="1" applyFill="1" applyBorder="1" applyAlignment="1">
      <alignment horizontal="center" vertical="center" wrapText="1"/>
    </xf>
    <xf numFmtId="3" fontId="4" fillId="13" borderId="9" xfId="1" applyNumberFormat="1" applyFont="1" applyFill="1" applyBorder="1" applyAlignment="1">
      <alignment horizontal="center" vertical="center" wrapText="1"/>
    </xf>
    <xf numFmtId="0" fontId="4" fillId="30" borderId="15" xfId="1" applyFont="1" applyFill="1" applyBorder="1" applyAlignment="1">
      <alignment horizontal="center" vertical="center"/>
    </xf>
    <xf numFmtId="0" fontId="4" fillId="30" borderId="20" xfId="1" applyFont="1" applyFill="1" applyBorder="1" applyAlignment="1">
      <alignment horizontal="center" vertical="center"/>
    </xf>
    <xf numFmtId="3" fontId="3" fillId="13" borderId="9" xfId="1" applyNumberFormat="1" applyFont="1" applyFill="1" applyBorder="1" applyAlignment="1">
      <alignment horizontal="center" vertical="center" wrapText="1"/>
    </xf>
    <xf numFmtId="0" fontId="12" fillId="13" borderId="16" xfId="1" applyFont="1" applyFill="1" applyBorder="1" applyAlignment="1">
      <alignment horizontal="center" vertical="center"/>
    </xf>
    <xf numFmtId="3" fontId="3" fillId="13" borderId="23" xfId="1" applyNumberFormat="1" applyFont="1" applyFill="1" applyBorder="1" applyAlignment="1">
      <alignment horizontal="center" wrapText="1"/>
    </xf>
    <xf numFmtId="3" fontId="4" fillId="13" borderId="17" xfId="1" applyNumberFormat="1" applyFont="1" applyFill="1" applyBorder="1" applyAlignment="1">
      <alignment horizontal="center" vertical="center" wrapText="1"/>
    </xf>
    <xf numFmtId="3" fontId="4" fillId="13" borderId="15" xfId="1" applyNumberFormat="1" applyFont="1" applyFill="1" applyBorder="1" applyAlignment="1">
      <alignment horizontal="center" vertical="center" wrapText="1"/>
    </xf>
    <xf numFmtId="3" fontId="4" fillId="13" borderId="2" xfId="1" applyNumberFormat="1" applyFont="1" applyFill="1" applyBorder="1" applyAlignment="1">
      <alignment horizontal="center" vertical="center" wrapText="1"/>
    </xf>
    <xf numFmtId="3" fontId="3" fillId="13" borderId="18" xfId="1" applyNumberFormat="1" applyFont="1" applyFill="1" applyBorder="1" applyAlignment="1">
      <alignment horizontal="center" wrapText="1"/>
    </xf>
    <xf numFmtId="3" fontId="4" fillId="0" borderId="97" xfId="1" applyNumberFormat="1" applyFont="1" applyBorder="1" applyAlignment="1" applyProtection="1">
      <alignment horizontal="center" vertical="center" wrapText="1"/>
      <protection locked="0"/>
    </xf>
    <xf numFmtId="3" fontId="4" fillId="0" borderId="124" xfId="1" applyNumberFormat="1" applyFont="1" applyBorder="1" applyAlignment="1" applyProtection="1">
      <alignment horizontal="center" vertical="center" wrapText="1"/>
      <protection locked="0"/>
    </xf>
    <xf numFmtId="3" fontId="4" fillId="0" borderId="125" xfId="1" applyNumberFormat="1" applyFont="1" applyBorder="1" applyAlignment="1" applyProtection="1">
      <alignment horizontal="center" vertical="center" wrapText="1"/>
      <protection locked="0"/>
    </xf>
    <xf numFmtId="166" fontId="4" fillId="0" borderId="97" xfId="1" applyNumberFormat="1" applyFont="1" applyBorder="1" applyAlignment="1" applyProtection="1">
      <alignment horizontal="center" vertical="center" wrapText="1"/>
      <protection locked="0"/>
    </xf>
    <xf numFmtId="166" fontId="4" fillId="0" borderId="124" xfId="1" applyNumberFormat="1" applyFont="1" applyBorder="1" applyAlignment="1" applyProtection="1">
      <alignment horizontal="center" vertical="center" wrapText="1"/>
      <protection locked="0"/>
    </xf>
    <xf numFmtId="3" fontId="4" fillId="0" borderId="126" xfId="1" applyNumberFormat="1" applyFont="1" applyBorder="1" applyAlignment="1" applyProtection="1">
      <alignment horizontal="center" vertical="center" wrapText="1"/>
      <protection locked="0"/>
    </xf>
    <xf numFmtId="3" fontId="4" fillId="25" borderId="124" xfId="1" applyNumberFormat="1" applyFont="1" applyFill="1" applyBorder="1" applyAlignment="1" applyProtection="1">
      <alignment horizontal="center" vertical="center" wrapText="1"/>
      <protection locked="0"/>
    </xf>
    <xf numFmtId="3" fontId="4" fillId="0" borderId="28" xfId="1" applyNumberFormat="1" applyFont="1" applyBorder="1" applyAlignment="1" applyProtection="1">
      <alignment horizontal="center" vertical="center" wrapText="1"/>
      <protection locked="0"/>
    </xf>
    <xf numFmtId="3" fontId="4" fillId="0" borderId="14" xfId="1" applyNumberFormat="1" applyFont="1" applyBorder="1" applyAlignment="1" applyProtection="1">
      <alignment horizontal="center" vertical="center" wrapText="1"/>
      <protection locked="0"/>
    </xf>
    <xf numFmtId="3" fontId="3" fillId="0" borderId="128" xfId="1" applyNumberFormat="1" applyFont="1" applyBorder="1" applyAlignment="1">
      <alignment horizontal="center" wrapText="1"/>
    </xf>
    <xf numFmtId="166" fontId="4" fillId="0" borderId="4" xfId="1" applyNumberFormat="1" applyFont="1" applyBorder="1" applyAlignment="1" applyProtection="1">
      <alignment horizontal="center" vertical="center" wrapText="1"/>
      <protection locked="0"/>
    </xf>
    <xf numFmtId="164" fontId="5" fillId="3" borderId="125" xfId="1" applyNumberFormat="1" applyFont="1" applyFill="1" applyBorder="1" applyAlignment="1">
      <alignment horizontal="center" vertical="center" wrapText="1"/>
    </xf>
    <xf numFmtId="3" fontId="4" fillId="4" borderId="125" xfId="1" applyNumberFormat="1" applyFont="1" applyFill="1" applyBorder="1" applyAlignment="1">
      <alignment horizontal="center" vertical="center" wrapText="1"/>
    </xf>
    <xf numFmtId="164" fontId="5" fillId="7" borderId="125" xfId="1" applyNumberFormat="1" applyFont="1" applyFill="1" applyBorder="1" applyAlignment="1">
      <alignment horizontal="center" vertical="center" wrapText="1"/>
    </xf>
    <xf numFmtId="3" fontId="4" fillId="25" borderId="4" xfId="1" applyNumberFormat="1" applyFont="1" applyFill="1" applyBorder="1" applyAlignment="1" applyProtection="1">
      <alignment horizontal="center" vertical="center" wrapText="1"/>
      <protection locked="0"/>
    </xf>
    <xf numFmtId="3" fontId="4" fillId="25" borderId="22" xfId="1" applyNumberFormat="1" applyFont="1" applyFill="1" applyBorder="1" applyAlignment="1" applyProtection="1">
      <alignment horizontal="center" vertical="center" wrapText="1"/>
      <protection locked="0"/>
    </xf>
    <xf numFmtId="9" fontId="0" fillId="0" borderId="0" xfId="24" applyFont="1"/>
    <xf numFmtId="164" fontId="5" fillId="3" borderId="128" xfId="1" applyNumberFormat="1" applyFont="1" applyFill="1" applyBorder="1" applyAlignment="1">
      <alignment horizontal="center" vertical="center" wrapText="1"/>
    </xf>
    <xf numFmtId="3" fontId="3" fillId="4" borderId="128" xfId="1" applyNumberFormat="1" applyFont="1" applyFill="1" applyBorder="1" applyAlignment="1">
      <alignment horizontal="center" wrapText="1"/>
    </xf>
    <xf numFmtId="164" fontId="5" fillId="7" borderId="128" xfId="1" applyNumberFormat="1" applyFont="1" applyFill="1" applyBorder="1" applyAlignment="1">
      <alignment horizontal="center" vertical="center" wrapText="1"/>
    </xf>
    <xf numFmtId="3" fontId="36" fillId="2" borderId="12" xfId="1" applyNumberFormat="1" applyFont="1" applyFill="1" applyBorder="1" applyAlignment="1">
      <alignment horizontal="center" vertical="center" wrapText="1"/>
    </xf>
    <xf numFmtId="3" fontId="3" fillId="2" borderId="124" xfId="1" applyNumberFormat="1" applyFont="1" applyFill="1" applyBorder="1" applyAlignment="1">
      <alignment horizontal="center" vertical="center" wrapText="1"/>
    </xf>
    <xf numFmtId="164" fontId="5" fillId="3" borderId="124" xfId="1" applyNumberFormat="1" applyFont="1" applyFill="1" applyBorder="1" applyAlignment="1">
      <alignment horizontal="center" vertical="center" wrapText="1"/>
    </xf>
    <xf numFmtId="3" fontId="4" fillId="4" borderId="124" xfId="1" applyNumberFormat="1" applyFont="1" applyFill="1" applyBorder="1" applyAlignment="1">
      <alignment horizontal="center" vertical="center" wrapText="1"/>
    </xf>
    <xf numFmtId="164" fontId="5" fillId="7" borderId="124" xfId="1" applyNumberFormat="1" applyFont="1" applyFill="1" applyBorder="1" applyAlignment="1">
      <alignment horizontal="center" vertical="center" wrapText="1"/>
    </xf>
    <xf numFmtId="0" fontId="4" fillId="0" borderId="125" xfId="1" applyFont="1" applyBorder="1" applyAlignment="1">
      <alignment vertical="center"/>
    </xf>
    <xf numFmtId="3" fontId="3" fillId="2" borderId="125" xfId="1" applyNumberFormat="1" applyFont="1" applyFill="1" applyBorder="1" applyAlignment="1">
      <alignment horizontal="center" vertical="center" wrapText="1"/>
    </xf>
    <xf numFmtId="0" fontId="4" fillId="0" borderId="124" xfId="1" applyFont="1" applyBorder="1" applyAlignment="1">
      <alignment vertical="center"/>
    </xf>
    <xf numFmtId="164" fontId="5" fillId="3" borderId="0" xfId="1" applyNumberFormat="1" applyFont="1" applyFill="1" applyAlignment="1">
      <alignment horizontal="center" vertical="center" wrapText="1"/>
    </xf>
    <xf numFmtId="164" fontId="40" fillId="3" borderId="0" xfId="1" applyNumberFormat="1" applyFont="1" applyFill="1" applyAlignment="1">
      <alignment horizontal="center" vertical="center" wrapText="1"/>
    </xf>
    <xf numFmtId="3" fontId="3" fillId="2" borderId="128" xfId="1" applyNumberFormat="1" applyFont="1" applyFill="1" applyBorder="1" applyAlignment="1">
      <alignment horizontal="center" vertical="center" wrapText="1"/>
    </xf>
    <xf numFmtId="3" fontId="3" fillId="2" borderId="129" xfId="1" applyNumberFormat="1" applyFont="1" applyFill="1" applyBorder="1" applyAlignment="1">
      <alignment horizontal="center" vertical="center" wrapText="1"/>
    </xf>
    <xf numFmtId="164" fontId="5" fillId="3" borderId="129" xfId="1" applyNumberFormat="1" applyFont="1" applyFill="1" applyBorder="1" applyAlignment="1">
      <alignment horizontal="center" vertical="center" wrapText="1"/>
    </xf>
    <xf numFmtId="3" fontId="4" fillId="4" borderId="129" xfId="1" applyNumberFormat="1" applyFont="1" applyFill="1" applyBorder="1" applyAlignment="1">
      <alignment horizontal="center" vertical="center" wrapText="1"/>
    </xf>
    <xf numFmtId="164" fontId="5" fillId="7" borderId="129" xfId="1" applyNumberFormat="1" applyFont="1" applyFill="1" applyBorder="1" applyAlignment="1">
      <alignment horizontal="center" vertical="center" wrapText="1"/>
    </xf>
    <xf numFmtId="0" fontId="4" fillId="29" borderId="124" xfId="1" applyFont="1" applyFill="1" applyBorder="1" applyAlignment="1">
      <alignment vertical="center"/>
    </xf>
    <xf numFmtId="0" fontId="4" fillId="29" borderId="125" xfId="1" applyFont="1" applyFill="1" applyBorder="1" applyAlignment="1">
      <alignment vertical="center"/>
    </xf>
    <xf numFmtId="0" fontId="4" fillId="29" borderId="129" xfId="1" applyFont="1" applyFill="1" applyBorder="1" applyAlignment="1">
      <alignment vertical="center"/>
    </xf>
    <xf numFmtId="3" fontId="4" fillId="29" borderId="124" xfId="1" applyNumberFormat="1" applyFont="1" applyFill="1" applyBorder="1" applyAlignment="1" applyProtection="1">
      <alignment horizontal="center" vertical="center" wrapText="1"/>
      <protection locked="0"/>
    </xf>
    <xf numFmtId="3" fontId="4" fillId="29" borderId="125" xfId="1" applyNumberFormat="1" applyFont="1" applyFill="1" applyBorder="1" applyAlignment="1" applyProtection="1">
      <alignment horizontal="center" vertical="center" wrapText="1"/>
      <protection locked="0"/>
    </xf>
    <xf numFmtId="3" fontId="4" fillId="29" borderId="129" xfId="1" applyNumberFormat="1" applyFont="1" applyFill="1" applyBorder="1" applyAlignment="1" applyProtection="1">
      <alignment horizontal="center" vertical="center" wrapText="1"/>
      <protection locked="0"/>
    </xf>
    <xf numFmtId="0" fontId="3" fillId="0" borderId="128" xfId="1" applyFont="1" applyBorder="1" applyAlignment="1">
      <alignment horizontal="center"/>
    </xf>
    <xf numFmtId="0" fontId="43" fillId="31" borderId="9" xfId="1" applyFont="1" applyFill="1" applyBorder="1" applyAlignment="1">
      <alignment horizontal="center"/>
    </xf>
    <xf numFmtId="3" fontId="43" fillId="32" borderId="9" xfId="1" applyNumberFormat="1" applyFont="1" applyFill="1" applyBorder="1" applyAlignment="1">
      <alignment horizontal="center" vertical="center" wrapText="1"/>
    </xf>
    <xf numFmtId="3" fontId="43" fillId="31" borderId="9" xfId="1" applyNumberFormat="1" applyFont="1" applyFill="1" applyBorder="1" applyAlignment="1">
      <alignment horizontal="center" wrapText="1"/>
    </xf>
    <xf numFmtId="164" fontId="44" fillId="33" borderId="9" xfId="1" applyNumberFormat="1" applyFont="1" applyFill="1" applyBorder="1" applyAlignment="1">
      <alignment horizontal="center" vertical="center" wrapText="1"/>
    </xf>
    <xf numFmtId="3" fontId="3" fillId="0" borderId="12" xfId="1" applyNumberFormat="1" applyFont="1" applyBorder="1" applyAlignment="1">
      <alignment horizontal="center" wrapText="1"/>
    </xf>
    <xf numFmtId="3" fontId="3" fillId="4" borderId="131" xfId="1" applyNumberFormat="1" applyFont="1" applyFill="1" applyBorder="1" applyAlignment="1">
      <alignment horizontal="center" wrapText="1"/>
    </xf>
    <xf numFmtId="164" fontId="40" fillId="7" borderId="119" xfId="1" applyNumberFormat="1" applyFont="1" applyFill="1" applyBorder="1" applyAlignment="1">
      <alignment horizontal="center" vertical="center" wrapText="1"/>
    </xf>
    <xf numFmtId="3" fontId="30" fillId="0" borderId="12" xfId="1" applyNumberFormat="1" applyFont="1" applyBorder="1" applyAlignment="1">
      <alignment horizontal="center" wrapText="1"/>
    </xf>
    <xf numFmtId="0" fontId="30" fillId="0" borderId="130" xfId="1" applyFont="1" applyBorder="1"/>
    <xf numFmtId="0" fontId="30" fillId="0" borderId="116" xfId="1" applyFont="1" applyBorder="1" applyAlignment="1">
      <alignment horizontal="left"/>
    </xf>
    <xf numFmtId="10" fontId="34" fillId="0" borderId="0" xfId="24" applyNumberFormat="1" applyFont="1" applyAlignment="1">
      <alignment horizontal="center"/>
    </xf>
    <xf numFmtId="164" fontId="40" fillId="3" borderId="12" xfId="1" applyNumberFormat="1" applyFont="1" applyFill="1" applyBorder="1" applyAlignment="1">
      <alignment horizontal="center" vertical="center" wrapText="1"/>
    </xf>
    <xf numFmtId="164" fontId="5" fillId="3" borderId="97" xfId="1" applyNumberFormat="1" applyFont="1" applyFill="1" applyBorder="1" applyAlignment="1">
      <alignment horizontal="center" vertical="center" wrapText="1"/>
    </xf>
    <xf numFmtId="0" fontId="23" fillId="10" borderId="134" xfId="1" applyFont="1" applyFill="1" applyBorder="1" applyAlignment="1">
      <alignment horizontal="center" vertical="center"/>
    </xf>
    <xf numFmtId="164" fontId="5" fillId="3" borderId="135" xfId="1" applyNumberFormat="1" applyFont="1" applyFill="1" applyBorder="1" applyAlignment="1">
      <alignment horizontal="center" vertical="center" wrapText="1"/>
    </xf>
    <xf numFmtId="164" fontId="5" fillId="3" borderId="137" xfId="1" applyNumberFormat="1" applyFont="1" applyFill="1" applyBorder="1" applyAlignment="1">
      <alignment horizontal="center" vertical="center" wrapText="1"/>
    </xf>
    <xf numFmtId="164" fontId="5" fillId="3" borderId="138" xfId="1" applyNumberFormat="1" applyFont="1" applyFill="1" applyBorder="1" applyAlignment="1">
      <alignment horizontal="center" vertical="center" wrapText="1"/>
    </xf>
    <xf numFmtId="3" fontId="4" fillId="4" borderId="138" xfId="1" applyNumberFormat="1" applyFont="1" applyFill="1" applyBorder="1" applyAlignment="1">
      <alignment horizontal="center" vertical="center" wrapText="1"/>
    </xf>
    <xf numFmtId="164" fontId="5" fillId="7" borderId="138" xfId="1" applyNumberFormat="1" applyFont="1" applyFill="1" applyBorder="1" applyAlignment="1">
      <alignment horizontal="center" vertical="center" wrapText="1"/>
    </xf>
    <xf numFmtId="164" fontId="5" fillId="3" borderId="139" xfId="1" applyNumberFormat="1" applyFont="1" applyFill="1" applyBorder="1" applyAlignment="1">
      <alignment horizontal="center" vertical="center" wrapText="1"/>
    </xf>
    <xf numFmtId="3" fontId="4" fillId="4" borderId="139" xfId="1" applyNumberFormat="1" applyFont="1" applyFill="1" applyBorder="1" applyAlignment="1">
      <alignment horizontal="center" vertical="center" wrapText="1"/>
    </xf>
    <xf numFmtId="0" fontId="4" fillId="0" borderId="139" xfId="1" applyFont="1" applyBorder="1" applyAlignment="1">
      <alignment vertical="center"/>
    </xf>
    <xf numFmtId="0" fontId="0" fillId="0" borderId="141" xfId="0" applyBorder="1" applyAlignment="1">
      <alignment horizontal="left"/>
    </xf>
    <xf numFmtId="0" fontId="18" fillId="0" borderId="123" xfId="0" applyFont="1" applyBorder="1" applyAlignment="1">
      <alignment horizontal="center" vertical="center"/>
    </xf>
    <xf numFmtId="0" fontId="4" fillId="0" borderId="138" xfId="1" applyFont="1" applyBorder="1" applyAlignment="1">
      <alignment horizontal="left" vertical="center" wrapText="1"/>
    </xf>
    <xf numFmtId="3" fontId="23" fillId="2" borderId="138" xfId="1" applyNumberFormat="1" applyFont="1" applyFill="1" applyBorder="1" applyAlignment="1">
      <alignment horizontal="center" vertical="center" wrapText="1"/>
    </xf>
    <xf numFmtId="3" fontId="4" fillId="0" borderId="138" xfId="1" applyNumberFormat="1" applyFont="1" applyBorder="1" applyAlignment="1">
      <alignment horizontal="center" vertical="center" wrapText="1"/>
    </xf>
    <xf numFmtId="0" fontId="3" fillId="0" borderId="67" xfId="1" applyFont="1" applyBorder="1" applyAlignment="1">
      <alignment horizontal="left"/>
    </xf>
    <xf numFmtId="3" fontId="23" fillId="2" borderId="48" xfId="1" applyNumberFormat="1" applyFont="1" applyFill="1" applyBorder="1" applyAlignment="1">
      <alignment horizontal="center" vertical="center" wrapText="1"/>
    </xf>
    <xf numFmtId="0" fontId="32" fillId="0" borderId="142" xfId="1" applyFont="1" applyBorder="1"/>
    <xf numFmtId="3" fontId="36" fillId="2" borderId="143" xfId="1" applyNumberFormat="1" applyFont="1" applyFill="1" applyBorder="1" applyAlignment="1">
      <alignment horizontal="center" vertical="center" wrapText="1"/>
    </xf>
    <xf numFmtId="3" fontId="3" fillId="0" borderId="144" xfId="1" applyNumberFormat="1" applyFont="1" applyBorder="1" applyAlignment="1">
      <alignment horizontal="center" wrapText="1"/>
    </xf>
    <xf numFmtId="164" fontId="5" fillId="3" borderId="145" xfId="1" applyNumberFormat="1" applyFont="1" applyFill="1" applyBorder="1" applyAlignment="1">
      <alignment horizontal="center" vertical="center" wrapText="1"/>
    </xf>
    <xf numFmtId="3" fontId="3" fillId="0" borderId="145" xfId="1" applyNumberFormat="1" applyFont="1" applyBorder="1" applyAlignment="1">
      <alignment horizontal="center" wrapText="1"/>
    </xf>
    <xf numFmtId="3" fontId="3" fillId="4" borderId="142" xfId="1" applyNumberFormat="1" applyFont="1" applyFill="1" applyBorder="1" applyAlignment="1">
      <alignment horizontal="center" wrapText="1"/>
    </xf>
    <xf numFmtId="164" fontId="40" fillId="7" borderId="143" xfId="1" applyNumberFormat="1" applyFont="1" applyFill="1" applyBorder="1" applyAlignment="1">
      <alignment horizontal="center" vertical="center" wrapText="1"/>
    </xf>
    <xf numFmtId="3" fontId="30" fillId="0" borderId="145" xfId="1" applyNumberFormat="1" applyFont="1" applyBorder="1" applyAlignment="1">
      <alignment horizontal="center" wrapText="1"/>
    </xf>
    <xf numFmtId="164" fontId="40" fillId="3" borderId="145" xfId="1" applyNumberFormat="1" applyFont="1" applyFill="1" applyBorder="1" applyAlignment="1">
      <alignment horizontal="center" vertical="center" wrapText="1"/>
    </xf>
    <xf numFmtId="164" fontId="40" fillId="3" borderId="146" xfId="1" applyNumberFormat="1" applyFont="1" applyFill="1" applyBorder="1" applyAlignment="1">
      <alignment horizontal="center" vertical="center" wrapText="1"/>
    </xf>
    <xf numFmtId="0" fontId="31" fillId="0" borderId="12" xfId="1" applyFont="1" applyBorder="1"/>
    <xf numFmtId="164" fontId="40" fillId="7" borderId="147" xfId="1" applyNumberFormat="1" applyFont="1" applyFill="1" applyBorder="1" applyAlignment="1">
      <alignment horizontal="center" vertical="center" wrapText="1"/>
    </xf>
    <xf numFmtId="164" fontId="40" fillId="3" borderId="140" xfId="1" applyNumberFormat="1" applyFont="1" applyFill="1" applyBorder="1" applyAlignment="1">
      <alignment horizontal="center" vertical="center" wrapText="1"/>
    </xf>
    <xf numFmtId="0" fontId="30" fillId="0" borderId="148" xfId="1" applyFont="1" applyBorder="1"/>
    <xf numFmtId="3" fontId="36" fillId="2" borderId="102" xfId="1" applyNumberFormat="1" applyFont="1" applyFill="1" applyBorder="1" applyAlignment="1">
      <alignment horizontal="center" vertical="center" wrapText="1"/>
    </xf>
    <xf numFmtId="3" fontId="4" fillId="0" borderId="149" xfId="1" applyNumberFormat="1" applyFont="1" applyBorder="1" applyAlignment="1">
      <alignment horizontal="center" vertical="center" wrapText="1"/>
    </xf>
    <xf numFmtId="0" fontId="4" fillId="0" borderId="149" xfId="1" applyFont="1" applyBorder="1" applyAlignment="1">
      <alignment vertical="center"/>
    </xf>
    <xf numFmtId="3" fontId="30" fillId="2" borderId="149" xfId="1" applyNumberFormat="1" applyFont="1" applyFill="1" applyBorder="1" applyAlignment="1">
      <alignment horizontal="center" vertical="center" wrapText="1"/>
    </xf>
    <xf numFmtId="164" fontId="5" fillId="3" borderId="149" xfId="1" applyNumberFormat="1" applyFont="1" applyFill="1" applyBorder="1" applyAlignment="1">
      <alignment horizontal="center" vertical="center" wrapText="1"/>
    </xf>
    <xf numFmtId="3" fontId="4" fillId="4" borderId="149" xfId="1" applyNumberFormat="1" applyFont="1" applyFill="1" applyBorder="1" applyAlignment="1">
      <alignment horizontal="center" vertical="center" wrapText="1"/>
    </xf>
    <xf numFmtId="164" fontId="40" fillId="7" borderId="149" xfId="1" applyNumberFormat="1" applyFont="1" applyFill="1" applyBorder="1" applyAlignment="1">
      <alignment horizontal="center" vertical="center" wrapText="1"/>
    </xf>
    <xf numFmtId="3" fontId="1" fillId="0" borderId="149" xfId="1" applyNumberFormat="1" applyBorder="1" applyAlignment="1">
      <alignment horizontal="center" vertical="center" wrapText="1"/>
    </xf>
    <xf numFmtId="164" fontId="40" fillId="3" borderId="149" xfId="1" applyNumberFormat="1" applyFont="1" applyFill="1" applyBorder="1" applyAlignment="1">
      <alignment horizontal="center" vertical="center" wrapText="1"/>
    </xf>
    <xf numFmtId="0" fontId="7" fillId="0" borderId="150" xfId="1" applyFont="1" applyBorder="1" applyAlignment="1">
      <alignment vertical="center"/>
    </xf>
    <xf numFmtId="3" fontId="5" fillId="2" borderId="150" xfId="1" applyNumberFormat="1" applyFont="1" applyFill="1" applyBorder="1" applyAlignment="1">
      <alignment horizontal="center" vertical="center" wrapText="1"/>
    </xf>
    <xf numFmtId="164" fontId="5" fillId="3" borderId="150" xfId="1" applyNumberFormat="1" applyFont="1" applyFill="1" applyBorder="1" applyAlignment="1">
      <alignment horizontal="center" vertical="center" wrapText="1"/>
    </xf>
    <xf numFmtId="164" fontId="40" fillId="7" borderId="150" xfId="1" applyNumberFormat="1" applyFont="1" applyFill="1" applyBorder="1" applyAlignment="1">
      <alignment horizontal="center" vertical="center" wrapText="1"/>
    </xf>
    <xf numFmtId="164" fontId="40" fillId="3" borderId="150" xfId="1" applyNumberFormat="1" applyFont="1" applyFill="1" applyBorder="1" applyAlignment="1">
      <alignment horizontal="center" vertical="center" wrapText="1"/>
    </xf>
    <xf numFmtId="3" fontId="30" fillId="2" borderId="133" xfId="1" applyNumberFormat="1" applyFont="1" applyFill="1" applyBorder="1" applyAlignment="1">
      <alignment horizontal="center" vertical="center" wrapText="1"/>
    </xf>
    <xf numFmtId="3" fontId="3" fillId="0" borderId="133" xfId="1" applyNumberFormat="1" applyFont="1" applyBorder="1" applyAlignment="1">
      <alignment horizontal="center" wrapText="1"/>
    </xf>
    <xf numFmtId="3" fontId="3" fillId="4" borderId="133" xfId="1" applyNumberFormat="1" applyFont="1" applyFill="1" applyBorder="1" applyAlignment="1">
      <alignment horizontal="center" wrapText="1"/>
    </xf>
    <xf numFmtId="164" fontId="40" fillId="7" borderId="137" xfId="1" applyNumberFormat="1" applyFont="1" applyFill="1" applyBorder="1" applyAlignment="1">
      <alignment horizontal="center" vertical="center" wrapText="1"/>
    </xf>
    <xf numFmtId="3" fontId="30" fillId="0" borderId="133" xfId="1" applyNumberFormat="1" applyFont="1" applyBorder="1" applyAlignment="1">
      <alignment horizontal="center" wrapText="1"/>
    </xf>
    <xf numFmtId="164" fontId="40" fillId="3" borderId="137" xfId="1" applyNumberFormat="1" applyFont="1" applyFill="1" applyBorder="1" applyAlignment="1">
      <alignment horizontal="center" vertical="center" wrapText="1"/>
    </xf>
    <xf numFmtId="0" fontId="4" fillId="0" borderId="16" xfId="1" applyFont="1" applyBorder="1" applyAlignment="1">
      <alignment horizontal="center" vertical="center"/>
    </xf>
    <xf numFmtId="0" fontId="3" fillId="8" borderId="136" xfId="1" applyFont="1" applyFill="1" applyBorder="1" applyAlignment="1">
      <alignment horizontal="center" vertical="center"/>
    </xf>
    <xf numFmtId="0" fontId="4" fillId="0" borderId="154" xfId="1" applyFont="1" applyBorder="1" applyAlignment="1">
      <alignment vertical="center"/>
    </xf>
    <xf numFmtId="164" fontId="5" fillId="3" borderId="154" xfId="1" applyNumberFormat="1" applyFont="1" applyFill="1" applyBorder="1" applyAlignment="1">
      <alignment horizontal="center" vertical="center" wrapText="1"/>
    </xf>
    <xf numFmtId="3" fontId="4" fillId="4" borderId="154" xfId="1" applyNumberFormat="1" applyFont="1" applyFill="1" applyBorder="1" applyAlignment="1">
      <alignment horizontal="center" vertical="center" wrapText="1"/>
    </xf>
    <xf numFmtId="3" fontId="36" fillId="2" borderId="154" xfId="1" applyNumberFormat="1" applyFont="1" applyFill="1" applyBorder="1" applyAlignment="1">
      <alignment horizontal="center" vertical="center" wrapText="1"/>
    </xf>
    <xf numFmtId="3" fontId="4" fillId="0" borderId="154" xfId="1" applyNumberFormat="1" applyFont="1" applyBorder="1" applyAlignment="1">
      <alignment horizontal="center" vertical="center" wrapText="1"/>
    </xf>
    <xf numFmtId="164" fontId="40" fillId="7" borderId="154" xfId="1" applyNumberFormat="1" applyFont="1" applyFill="1" applyBorder="1" applyAlignment="1">
      <alignment horizontal="center" vertical="center" wrapText="1"/>
    </xf>
    <xf numFmtId="3" fontId="1" fillId="0" borderId="154" xfId="1" applyNumberFormat="1" applyBorder="1" applyAlignment="1">
      <alignment horizontal="center" vertical="center" wrapText="1"/>
    </xf>
    <xf numFmtId="164" fontId="40" fillId="3" borderId="154" xfId="1" applyNumberFormat="1" applyFont="1" applyFill="1" applyBorder="1" applyAlignment="1">
      <alignment horizontal="center" vertical="center" wrapText="1"/>
    </xf>
    <xf numFmtId="3" fontId="4" fillId="0" borderId="139" xfId="1" applyNumberFormat="1" applyFont="1" applyBorder="1" applyAlignment="1">
      <alignment horizontal="center" vertical="center" wrapText="1"/>
    </xf>
    <xf numFmtId="3" fontId="36" fillId="2" borderId="139" xfId="1" applyNumberFormat="1" applyFont="1" applyFill="1" applyBorder="1" applyAlignment="1">
      <alignment horizontal="center" vertical="center" wrapText="1"/>
    </xf>
    <xf numFmtId="164" fontId="40" fillId="7" borderId="139" xfId="1" applyNumberFormat="1" applyFont="1" applyFill="1" applyBorder="1" applyAlignment="1">
      <alignment horizontal="center" vertical="center" wrapText="1"/>
    </xf>
    <xf numFmtId="3" fontId="1" fillId="0" borderId="139" xfId="1" applyNumberFormat="1" applyBorder="1" applyAlignment="1">
      <alignment horizontal="center" vertical="center" wrapText="1"/>
    </xf>
    <xf numFmtId="164" fontId="40" fillId="3" borderId="139" xfId="1" applyNumberFormat="1" applyFont="1" applyFill="1" applyBorder="1" applyAlignment="1">
      <alignment horizontal="center" vertical="center" wrapText="1"/>
    </xf>
    <xf numFmtId="0" fontId="1" fillId="0" borderId="0" xfId="1" applyAlignment="1">
      <alignment horizontal="center"/>
    </xf>
    <xf numFmtId="0" fontId="0" fillId="0" borderId="0" xfId="0" applyAlignment="1">
      <alignment horizontal="center"/>
    </xf>
    <xf numFmtId="3" fontId="4" fillId="4" borderId="28" xfId="1" applyNumberFormat="1" applyFont="1" applyFill="1" applyBorder="1" applyAlignment="1">
      <alignment horizontal="center" vertical="center" wrapText="1"/>
    </xf>
    <xf numFmtId="3" fontId="30" fillId="0" borderId="67" xfId="1" applyNumberFormat="1" applyFont="1" applyBorder="1" applyAlignment="1">
      <alignment horizontal="center" wrapText="1"/>
    </xf>
    <xf numFmtId="164" fontId="40" fillId="3" borderId="153" xfId="1" applyNumberFormat="1" applyFont="1" applyFill="1" applyBorder="1" applyAlignment="1">
      <alignment horizontal="center" vertical="center" wrapText="1"/>
    </xf>
    <xf numFmtId="3" fontId="30" fillId="0" borderId="153" xfId="1" applyNumberFormat="1" applyFont="1" applyBorder="1" applyAlignment="1">
      <alignment horizontal="center" wrapText="1"/>
    </xf>
    <xf numFmtId="3" fontId="30" fillId="0" borderId="142" xfId="1" applyNumberFormat="1" applyFont="1" applyBorder="1" applyAlignment="1">
      <alignment horizontal="center" wrapText="1"/>
    </xf>
    <xf numFmtId="3" fontId="30" fillId="0" borderId="131" xfId="1" applyNumberFormat="1" applyFont="1" applyBorder="1" applyAlignment="1">
      <alignment horizontal="center" wrapText="1"/>
    </xf>
    <xf numFmtId="3" fontId="30" fillId="0" borderId="110" xfId="1" applyNumberFormat="1" applyFont="1" applyBorder="1" applyAlignment="1">
      <alignment horizontal="center" wrapText="1"/>
    </xf>
    <xf numFmtId="164" fontId="5" fillId="3" borderId="160" xfId="1" applyNumberFormat="1" applyFont="1" applyFill="1" applyBorder="1" applyAlignment="1">
      <alignment horizontal="center" vertical="center" wrapText="1"/>
    </xf>
    <xf numFmtId="3" fontId="4" fillId="0" borderId="156" xfId="1" applyNumberFormat="1" applyFont="1" applyBorder="1" applyAlignment="1" applyProtection="1">
      <alignment horizontal="center" vertical="center" wrapText="1"/>
      <protection locked="0"/>
    </xf>
    <xf numFmtId="3" fontId="4" fillId="2" borderId="156" xfId="1" applyNumberFormat="1" applyFont="1" applyFill="1" applyBorder="1" applyAlignment="1">
      <alignment horizontal="center" vertical="center" wrapText="1"/>
    </xf>
    <xf numFmtId="0" fontId="28" fillId="0" borderId="0" xfId="0" applyFont="1" applyAlignment="1">
      <alignment vertical="center"/>
    </xf>
    <xf numFmtId="0" fontId="1" fillId="0" borderId="164" xfId="1" applyBorder="1" applyAlignment="1">
      <alignment vertical="center" wrapText="1"/>
    </xf>
    <xf numFmtId="0" fontId="4" fillId="0" borderId="164" xfId="1" applyFont="1" applyBorder="1" applyAlignment="1">
      <alignment vertical="center"/>
    </xf>
    <xf numFmtId="3" fontId="31" fillId="0" borderId="164" xfId="1" applyNumberFormat="1" applyFont="1" applyBorder="1" applyAlignment="1">
      <alignment horizontal="center" vertical="center" wrapText="1"/>
    </xf>
    <xf numFmtId="3" fontId="4" fillId="0" borderId="164" xfId="1" applyNumberFormat="1" applyFont="1" applyBorder="1" applyAlignment="1" applyProtection="1">
      <alignment horizontal="center" vertical="center" wrapText="1"/>
      <protection locked="0"/>
    </xf>
    <xf numFmtId="0" fontId="3" fillId="0" borderId="164" xfId="1" applyFont="1" applyBorder="1" applyAlignment="1">
      <alignment horizontal="center" vertical="center"/>
    </xf>
    <xf numFmtId="3" fontId="3" fillId="0" borderId="164" xfId="1" applyNumberFormat="1" applyFont="1" applyBorder="1" applyAlignment="1">
      <alignment horizontal="center" vertical="center" wrapText="1"/>
    </xf>
    <xf numFmtId="164" fontId="5" fillId="0" borderId="164" xfId="1" applyNumberFormat="1" applyFont="1" applyBorder="1" applyAlignment="1">
      <alignment horizontal="center" vertical="center" wrapText="1"/>
    </xf>
    <xf numFmtId="164" fontId="7" fillId="0" borderId="164" xfId="1" applyNumberFormat="1" applyFont="1" applyBorder="1" applyAlignment="1">
      <alignment horizontal="center" vertical="center" wrapText="1"/>
    </xf>
    <xf numFmtId="3" fontId="23" fillId="0" borderId="164" xfId="1" applyNumberFormat="1" applyFont="1" applyBorder="1" applyAlignment="1">
      <alignment horizontal="center" vertical="center" wrapText="1"/>
    </xf>
    <xf numFmtId="0" fontId="3" fillId="0" borderId="10" xfId="1" applyFont="1" applyBorder="1" applyAlignment="1">
      <alignment horizontal="center" vertical="center"/>
    </xf>
    <xf numFmtId="0" fontId="21" fillId="0" borderId="10" xfId="1" applyFont="1" applyBorder="1" applyAlignment="1">
      <alignment horizontal="center" vertical="center" wrapText="1"/>
    </xf>
    <xf numFmtId="3" fontId="23" fillId="0" borderId="4" xfId="1" applyNumberFormat="1" applyFont="1" applyBorder="1" applyAlignment="1">
      <alignment horizontal="center" vertical="center" wrapText="1"/>
    </xf>
    <xf numFmtId="3" fontId="20" fillId="0" borderId="4" xfId="1" applyNumberFormat="1" applyFont="1" applyBorder="1" applyAlignment="1">
      <alignment horizontal="center" vertical="center" wrapText="1"/>
    </xf>
    <xf numFmtId="166" fontId="20" fillId="0" borderId="4" xfId="1" applyNumberFormat="1" applyFont="1" applyBorder="1" applyAlignment="1">
      <alignment horizontal="center" vertical="center" wrapText="1"/>
    </xf>
    <xf numFmtId="3" fontId="23" fillId="0" borderId="25" xfId="1" applyNumberFormat="1" applyFont="1" applyBorder="1" applyAlignment="1">
      <alignment horizontal="center" vertical="center" wrapText="1"/>
    </xf>
    <xf numFmtId="168" fontId="4" fillId="0" borderId="124" xfId="25" applyNumberFormat="1" applyFont="1" applyFill="1" applyBorder="1" applyAlignment="1" applyProtection="1">
      <alignment horizontal="center" vertical="center" wrapText="1"/>
      <protection locked="0"/>
    </xf>
    <xf numFmtId="3" fontId="20" fillId="0" borderId="25" xfId="1" applyNumberFormat="1" applyFont="1" applyBorder="1" applyAlignment="1">
      <alignment horizontal="center" vertical="center" wrapText="1"/>
    </xf>
    <xf numFmtId="4" fontId="4" fillId="0" borderId="124" xfId="1" applyNumberFormat="1" applyFont="1" applyBorder="1" applyAlignment="1" applyProtection="1">
      <alignment horizontal="center" vertical="center" wrapText="1"/>
      <protection locked="0"/>
    </xf>
    <xf numFmtId="3" fontId="3" fillId="0" borderId="52" xfId="1" applyNumberFormat="1" applyFont="1" applyBorder="1" applyAlignment="1">
      <alignment horizontal="center" vertical="center" wrapText="1"/>
    </xf>
    <xf numFmtId="3" fontId="4" fillId="0" borderId="0" xfId="1" applyNumberFormat="1" applyFont="1" applyAlignment="1" applyProtection="1">
      <alignment horizontal="center" vertical="center" wrapText="1"/>
      <protection locked="0"/>
    </xf>
    <xf numFmtId="166" fontId="4" fillId="0" borderId="164" xfId="1" applyNumberFormat="1" applyFont="1" applyBorder="1" applyAlignment="1" applyProtection="1">
      <alignment horizontal="center" vertical="center" wrapText="1"/>
      <protection locked="0"/>
    </xf>
    <xf numFmtId="0" fontId="1" fillId="0" borderId="164" xfId="1" applyBorder="1" applyAlignment="1">
      <alignment vertical="center"/>
    </xf>
    <xf numFmtId="3" fontId="30" fillId="0" borderId="164" xfId="1" applyNumberFormat="1" applyFont="1" applyBorder="1" applyAlignment="1">
      <alignment horizontal="center" vertical="center" wrapText="1"/>
    </xf>
    <xf numFmtId="3" fontId="1" fillId="0" borderId="164" xfId="1" applyNumberFormat="1" applyBorder="1" applyAlignment="1" applyProtection="1">
      <alignment horizontal="center" vertical="center" wrapText="1"/>
      <protection locked="0"/>
    </xf>
    <xf numFmtId="164" fontId="50" fillId="0" borderId="164" xfId="1" applyNumberFormat="1" applyFont="1" applyBorder="1" applyAlignment="1">
      <alignment horizontal="center" vertical="center" wrapText="1"/>
    </xf>
    <xf numFmtId="3" fontId="30" fillId="0" borderId="164" xfId="1" applyNumberFormat="1" applyFont="1" applyBorder="1" applyAlignment="1">
      <alignment horizontal="center" wrapText="1"/>
    </xf>
    <xf numFmtId="3" fontId="23" fillId="0" borderId="28" xfId="1" applyNumberFormat="1" applyFont="1" applyBorder="1" applyAlignment="1">
      <alignment horizontal="center" vertical="center" wrapText="1"/>
    </xf>
    <xf numFmtId="166" fontId="4" fillId="0" borderId="28" xfId="1" applyNumberFormat="1" applyFont="1" applyBorder="1" applyAlignment="1" applyProtection="1">
      <alignment horizontal="center" vertical="center" wrapText="1"/>
      <protection locked="0"/>
    </xf>
    <xf numFmtId="166" fontId="4" fillId="0" borderId="2" xfId="1" applyNumberFormat="1" applyFont="1" applyBorder="1" applyAlignment="1" applyProtection="1">
      <alignment horizontal="center" vertical="center" wrapText="1"/>
      <protection locked="0"/>
    </xf>
    <xf numFmtId="166" fontId="4" fillId="0" borderId="15" xfId="1" applyNumberFormat="1" applyFont="1" applyBorder="1" applyAlignment="1" applyProtection="1">
      <alignment horizontal="center" vertical="center" wrapText="1"/>
      <protection locked="0"/>
    </xf>
    <xf numFmtId="0" fontId="4" fillId="0" borderId="2" xfId="1" applyFont="1" applyBorder="1" applyAlignment="1">
      <alignment vertical="center"/>
    </xf>
    <xf numFmtId="0" fontId="4" fillId="0" borderId="13" xfId="1" applyFont="1" applyBorder="1" applyAlignment="1">
      <alignment vertical="center"/>
    </xf>
    <xf numFmtId="3" fontId="4" fillId="0" borderId="29" xfId="1" applyNumberFormat="1" applyFont="1" applyBorder="1" applyAlignment="1" applyProtection="1">
      <alignment horizontal="center" vertical="center" wrapText="1"/>
      <protection locked="0"/>
    </xf>
    <xf numFmtId="3" fontId="4" fillId="0" borderId="13" xfId="1" applyNumberFormat="1" applyFont="1" applyBorder="1" applyAlignment="1" applyProtection="1">
      <alignment horizontal="center" vertical="center" wrapText="1"/>
      <protection locked="0"/>
    </xf>
    <xf numFmtId="3" fontId="4" fillId="0" borderId="11" xfId="1" applyNumberFormat="1" applyFont="1" applyBorder="1" applyAlignment="1">
      <alignment horizontal="center" vertical="center" wrapText="1"/>
    </xf>
    <xf numFmtId="166" fontId="4" fillId="0" borderId="24" xfId="1" applyNumberFormat="1" applyFont="1" applyBorder="1" applyAlignment="1" applyProtection="1">
      <alignment horizontal="center" vertical="center" wrapText="1"/>
      <protection locked="0"/>
    </xf>
    <xf numFmtId="3" fontId="3" fillId="0" borderId="49" xfId="1" applyNumberFormat="1" applyFont="1" applyBorder="1" applyAlignment="1">
      <alignment horizontal="center" vertical="center" wrapText="1"/>
    </xf>
    <xf numFmtId="0" fontId="4" fillId="0" borderId="15" xfId="1" applyFont="1" applyBorder="1" applyAlignment="1">
      <alignment horizontal="left" vertical="center"/>
    </xf>
    <xf numFmtId="0" fontId="4" fillId="0" borderId="15" xfId="1" applyFont="1" applyBorder="1" applyAlignment="1">
      <alignment horizontal="center" vertical="center" wrapText="1"/>
    </xf>
    <xf numFmtId="0" fontId="4" fillId="0" borderId="2" xfId="1" applyFont="1" applyBorder="1" applyAlignment="1">
      <alignment horizontal="left" vertical="center"/>
    </xf>
    <xf numFmtId="0" fontId="4" fillId="0" borderId="28" xfId="1" applyFont="1" applyBorder="1" applyAlignment="1">
      <alignment horizontal="center" vertical="center" wrapText="1"/>
    </xf>
    <xf numFmtId="0" fontId="4" fillId="0" borderId="2" xfId="1" applyFont="1" applyBorder="1" applyAlignment="1">
      <alignment horizontal="center" vertical="center"/>
    </xf>
    <xf numFmtId="3" fontId="4" fillId="0" borderId="7" xfId="1" applyNumberFormat="1" applyFont="1" applyBorder="1" applyAlignment="1" applyProtection="1">
      <alignment horizontal="center" vertical="center" wrapText="1"/>
      <protection locked="0"/>
    </xf>
    <xf numFmtId="4" fontId="4" fillId="0" borderId="28" xfId="1" applyNumberFormat="1" applyFont="1" applyBorder="1" applyAlignment="1" applyProtection="1">
      <alignment horizontal="center" vertical="center" wrapText="1"/>
      <protection locked="0"/>
    </xf>
    <xf numFmtId="3" fontId="23" fillId="0" borderId="1" xfId="1" applyNumberFormat="1" applyFont="1" applyBorder="1" applyAlignment="1">
      <alignment horizontal="center" vertical="center" wrapText="1"/>
    </xf>
    <xf numFmtId="3" fontId="23" fillId="0" borderId="125" xfId="1" applyNumberFormat="1" applyFont="1" applyBorder="1" applyAlignment="1">
      <alignment horizontal="center" vertical="center" wrapText="1"/>
    </xf>
    <xf numFmtId="3" fontId="4" fillId="0" borderId="27" xfId="1" applyNumberFormat="1" applyFont="1" applyBorder="1" applyAlignment="1" applyProtection="1">
      <alignment horizontal="center" vertical="center" wrapText="1"/>
      <protection locked="0"/>
    </xf>
    <xf numFmtId="3" fontId="23" fillId="0" borderId="24" xfId="1" applyNumberFormat="1" applyFont="1" applyBorder="1" applyAlignment="1">
      <alignment horizontal="center" vertical="center" wrapText="1"/>
    </xf>
    <xf numFmtId="0" fontId="51" fillId="0" borderId="0" xfId="0" applyFont="1"/>
    <xf numFmtId="0" fontId="52" fillId="0" borderId="0" xfId="0" applyFont="1"/>
    <xf numFmtId="0" fontId="30" fillId="0" borderId="164" xfId="1" applyFont="1" applyBorder="1" applyAlignment="1">
      <alignment horizontal="center" vertical="center"/>
    </xf>
    <xf numFmtId="0" fontId="30" fillId="0" borderId="164" xfId="1" applyFont="1" applyBorder="1" applyAlignment="1">
      <alignment horizontal="center" vertical="center" wrapText="1"/>
    </xf>
    <xf numFmtId="0" fontId="1" fillId="0" borderId="164" xfId="1" applyBorder="1" applyAlignment="1">
      <alignment horizontal="center" vertical="center"/>
    </xf>
    <xf numFmtId="3" fontId="36" fillId="0" borderId="164" xfId="1" applyNumberFormat="1" applyFont="1" applyBorder="1" applyAlignment="1">
      <alignment horizontal="center" vertical="center" wrapText="1"/>
    </xf>
    <xf numFmtId="3" fontId="1" fillId="0" borderId="155" xfId="1" applyNumberFormat="1" applyBorder="1" applyAlignment="1" applyProtection="1">
      <alignment horizontal="center" vertical="center" wrapText="1"/>
      <protection locked="0"/>
    </xf>
    <xf numFmtId="164" fontId="48" fillId="0" borderId="164" xfId="1" applyNumberFormat="1" applyFont="1" applyBorder="1" applyAlignment="1">
      <alignment horizontal="center" vertical="center" wrapText="1"/>
    </xf>
    <xf numFmtId="0" fontId="42" fillId="0" borderId="0" xfId="0" applyFont="1" applyAlignment="1">
      <alignment horizontal="center" vertical="center"/>
    </xf>
    <xf numFmtId="3" fontId="30" fillId="0" borderId="14" xfId="1" applyNumberFormat="1" applyFont="1" applyBorder="1" applyAlignment="1">
      <alignment horizontal="center" vertical="center" wrapText="1"/>
    </xf>
    <xf numFmtId="2" fontId="0" fillId="0" borderId="0" xfId="0" applyNumberFormat="1"/>
    <xf numFmtId="2" fontId="7" fillId="0" borderId="164" xfId="1" applyNumberFormat="1" applyFont="1" applyBorder="1" applyAlignment="1">
      <alignment horizontal="center" vertical="center" wrapText="1"/>
    </xf>
    <xf numFmtId="2" fontId="4" fillId="0" borderId="164" xfId="1" applyNumberFormat="1" applyFont="1" applyBorder="1" applyAlignment="1">
      <alignment horizontal="center" vertical="center" wrapText="1"/>
    </xf>
    <xf numFmtId="1" fontId="30" fillId="0" borderId="164" xfId="1" applyNumberFormat="1" applyFont="1" applyBorder="1" applyAlignment="1">
      <alignment horizontal="center" vertical="center" wrapText="1"/>
    </xf>
    <xf numFmtId="1" fontId="18" fillId="0" borderId="0" xfId="0" applyNumberFormat="1" applyFont="1"/>
    <xf numFmtId="1" fontId="30" fillId="0" borderId="155" xfId="1" applyNumberFormat="1" applyFont="1" applyBorder="1" applyAlignment="1">
      <alignment horizontal="center" vertical="center" wrapText="1"/>
    </xf>
    <xf numFmtId="164" fontId="50" fillId="0" borderId="155" xfId="1" applyNumberFormat="1" applyFont="1" applyBorder="1" applyAlignment="1">
      <alignment horizontal="center" vertical="center" wrapText="1"/>
    </xf>
    <xf numFmtId="3" fontId="1" fillId="0" borderId="168" xfId="1" applyNumberFormat="1" applyBorder="1" applyAlignment="1" applyProtection="1">
      <alignment horizontal="center" vertical="center" wrapText="1"/>
      <protection locked="0"/>
    </xf>
    <xf numFmtId="0" fontId="22" fillId="0" borderId="0" xfId="0" applyFont="1" applyAlignment="1">
      <alignment horizontal="left" vertical="center"/>
    </xf>
    <xf numFmtId="0" fontId="28" fillId="0" borderId="0" xfId="0" applyFont="1"/>
    <xf numFmtId="0" fontId="45" fillId="0" borderId="0" xfId="0" applyFont="1"/>
    <xf numFmtId="0" fontId="47" fillId="0" borderId="0" xfId="0" applyFont="1"/>
    <xf numFmtId="0" fontId="3" fillId="8" borderId="165" xfId="1" applyFont="1" applyFill="1" applyBorder="1" applyAlignment="1">
      <alignment horizontal="left" vertical="center"/>
    </xf>
    <xf numFmtId="0" fontId="4" fillId="0" borderId="4" xfId="1" applyFont="1" applyBorder="1" applyAlignment="1">
      <alignment horizontal="left" vertical="center"/>
    </xf>
    <xf numFmtId="0" fontId="3" fillId="0" borderId="67" xfId="1" applyFont="1" applyBorder="1" applyAlignment="1">
      <alignment horizontal="left" vertical="center"/>
    </xf>
    <xf numFmtId="0" fontId="0" fillId="0" borderId="0" xfId="0" applyAlignment="1">
      <alignment horizontal="left" vertical="center"/>
    </xf>
    <xf numFmtId="3" fontId="3" fillId="0" borderId="153" xfId="1" applyNumberFormat="1" applyFont="1" applyBorder="1" applyAlignment="1">
      <alignment horizontal="center" wrapText="1"/>
    </xf>
    <xf numFmtId="3" fontId="4" fillId="0" borderId="169" xfId="1" applyNumberFormat="1" applyFont="1" applyBorder="1" applyAlignment="1">
      <alignment horizontal="center" vertical="center" wrapText="1"/>
    </xf>
    <xf numFmtId="3" fontId="3" fillId="0" borderId="167" xfId="1" applyNumberFormat="1" applyFont="1" applyBorder="1" applyAlignment="1">
      <alignment horizontal="center" wrapText="1"/>
    </xf>
    <xf numFmtId="3" fontId="3" fillId="0" borderId="171" xfId="1" applyNumberFormat="1" applyFont="1" applyBorder="1" applyAlignment="1">
      <alignment horizontal="center" vertical="center" wrapText="1"/>
    </xf>
    <xf numFmtId="3" fontId="23" fillId="2" borderId="153" xfId="1" applyNumberFormat="1" applyFont="1" applyFill="1" applyBorder="1" applyAlignment="1">
      <alignment horizontal="center" vertical="center" wrapText="1"/>
    </xf>
    <xf numFmtId="0" fontId="3" fillId="2" borderId="172" xfId="1" applyFont="1" applyFill="1" applyBorder="1" applyAlignment="1">
      <alignment horizontal="center" vertical="center" wrapText="1"/>
    </xf>
    <xf numFmtId="3" fontId="23" fillId="2" borderId="154" xfId="1" applyNumberFormat="1" applyFont="1" applyFill="1" applyBorder="1" applyAlignment="1">
      <alignment horizontal="center" vertical="center" wrapText="1"/>
    </xf>
    <xf numFmtId="164" fontId="7" fillId="0" borderId="170" xfId="1" applyNumberFormat="1" applyFont="1" applyBorder="1" applyAlignment="1">
      <alignment horizontal="center" vertical="center" wrapText="1"/>
    </xf>
    <xf numFmtId="3" fontId="36" fillId="0" borderId="170" xfId="1" applyNumberFormat="1" applyFont="1" applyBorder="1" applyAlignment="1">
      <alignment horizontal="center" vertical="center" wrapText="1"/>
    </xf>
    <xf numFmtId="3" fontId="1" fillId="0" borderId="170" xfId="1" applyNumberFormat="1" applyBorder="1" applyAlignment="1" applyProtection="1">
      <alignment horizontal="center" vertical="center" wrapText="1"/>
      <protection locked="0"/>
    </xf>
    <xf numFmtId="0" fontId="1" fillId="0" borderId="168" xfId="1" applyBorder="1" applyAlignment="1">
      <alignment vertical="center" wrapText="1"/>
    </xf>
    <xf numFmtId="0" fontId="0" fillId="0" borderId="0" xfId="0" applyAlignment="1">
      <alignment wrapText="1"/>
    </xf>
    <xf numFmtId="0" fontId="1" fillId="0" borderId="155" xfId="1" applyBorder="1" applyAlignment="1">
      <alignment vertical="center" wrapText="1"/>
    </xf>
    <xf numFmtId="0" fontId="50" fillId="0" borderId="164" xfId="1" applyFont="1" applyBorder="1" applyAlignment="1">
      <alignment vertical="center" wrapText="1"/>
    </xf>
    <xf numFmtId="0" fontId="1" fillId="0" borderId="170" xfId="1" applyBorder="1" applyAlignment="1">
      <alignment vertical="center" wrapText="1"/>
    </xf>
    <xf numFmtId="3" fontId="30" fillId="0" borderId="170" xfId="1" applyNumberFormat="1" applyFont="1" applyBorder="1" applyAlignment="1">
      <alignment horizontal="center" vertical="center" wrapText="1"/>
    </xf>
    <xf numFmtId="1" fontId="30" fillId="0" borderId="170" xfId="1" applyNumberFormat="1" applyFont="1" applyBorder="1" applyAlignment="1">
      <alignment horizontal="center" vertical="center" wrapText="1"/>
    </xf>
    <xf numFmtId="164" fontId="50" fillId="0" borderId="170" xfId="1" applyNumberFormat="1" applyFont="1" applyBorder="1" applyAlignment="1">
      <alignment horizontal="center" vertical="center" wrapText="1"/>
    </xf>
    <xf numFmtId="0" fontId="30" fillId="0" borderId="170" xfId="1" applyFont="1" applyBorder="1" applyAlignment="1">
      <alignment horizontal="center" vertical="center" wrapText="1"/>
    </xf>
    <xf numFmtId="0" fontId="1" fillId="0" borderId="170" xfId="1" applyBorder="1" applyAlignment="1">
      <alignment horizontal="center" vertical="center"/>
    </xf>
    <xf numFmtId="0" fontId="30" fillId="0" borderId="155" xfId="1" applyFont="1" applyBorder="1" applyAlignment="1">
      <alignment horizontal="center" vertical="center"/>
    </xf>
    <xf numFmtId="3" fontId="30" fillId="0" borderId="155" xfId="1" applyNumberFormat="1" applyFont="1" applyBorder="1" applyAlignment="1">
      <alignment horizontal="center" vertical="center" wrapText="1"/>
    </xf>
    <xf numFmtId="164" fontId="48" fillId="0" borderId="155" xfId="1" applyNumberFormat="1" applyFont="1" applyBorder="1" applyAlignment="1">
      <alignment horizontal="center" vertical="center" wrapText="1"/>
    </xf>
    <xf numFmtId="0" fontId="1" fillId="0" borderId="174" xfId="1" applyBorder="1" applyAlignment="1">
      <alignment vertical="center" wrapText="1"/>
    </xf>
    <xf numFmtId="3" fontId="30" fillId="0" borderId="174" xfId="1" applyNumberFormat="1" applyFont="1" applyBorder="1" applyAlignment="1">
      <alignment horizontal="center" vertical="center" wrapText="1"/>
    </xf>
    <xf numFmtId="3" fontId="1" fillId="0" borderId="174" xfId="1" applyNumberFormat="1" applyBorder="1" applyAlignment="1" applyProtection="1">
      <alignment horizontal="center" vertical="center" wrapText="1"/>
      <protection locked="0"/>
    </xf>
    <xf numFmtId="1" fontId="30" fillId="0" borderId="174" xfId="1" applyNumberFormat="1" applyFont="1" applyBorder="1" applyAlignment="1">
      <alignment horizontal="center" vertical="center" wrapText="1"/>
    </xf>
    <xf numFmtId="164" fontId="50" fillId="0" borderId="174" xfId="1" applyNumberFormat="1" applyFont="1" applyBorder="1" applyAlignment="1">
      <alignment horizontal="center" vertical="center" wrapText="1"/>
    </xf>
    <xf numFmtId="0" fontId="4" fillId="0" borderId="175" xfId="1" applyFont="1" applyBorder="1" applyAlignment="1">
      <alignment vertical="center"/>
    </xf>
    <xf numFmtId="0" fontId="0" fillId="0" borderId="175" xfId="0" applyBorder="1"/>
    <xf numFmtId="0" fontId="3" fillId="0" borderId="170" xfId="1" applyFont="1" applyBorder="1" applyAlignment="1">
      <alignment horizontal="center" vertical="center"/>
    </xf>
    <xf numFmtId="3" fontId="32" fillId="0" borderId="170" xfId="1" applyNumberFormat="1" applyFont="1" applyBorder="1" applyAlignment="1" applyProtection="1">
      <alignment horizontal="center" vertical="center" wrapText="1"/>
      <protection locked="0"/>
    </xf>
    <xf numFmtId="3" fontId="31" fillId="0" borderId="170" xfId="1" applyNumberFormat="1" applyFont="1" applyBorder="1" applyAlignment="1">
      <alignment horizontal="center" vertical="center" wrapText="1"/>
    </xf>
    <xf numFmtId="0" fontId="1" fillId="0" borderId="170" xfId="1" applyBorder="1" applyAlignment="1">
      <alignment vertical="center"/>
    </xf>
    <xf numFmtId="3" fontId="30" fillId="0" borderId="0" xfId="1" applyNumberFormat="1" applyFont="1" applyAlignment="1">
      <alignment horizontal="center" vertical="center" wrapText="1"/>
    </xf>
    <xf numFmtId="164" fontId="48" fillId="0" borderId="0" xfId="1" applyNumberFormat="1" applyFont="1" applyAlignment="1">
      <alignment horizontal="center" vertical="center" wrapText="1"/>
    </xf>
    <xf numFmtId="0" fontId="30" fillId="0" borderId="170" xfId="1" applyFont="1" applyBorder="1" applyAlignment="1">
      <alignment horizontal="center" vertical="center"/>
    </xf>
    <xf numFmtId="3" fontId="32" fillId="0" borderId="174" xfId="1" applyNumberFormat="1" applyFont="1" applyBorder="1" applyAlignment="1" applyProtection="1">
      <alignment horizontal="center" vertical="center" wrapText="1"/>
      <protection locked="0"/>
    </xf>
    <xf numFmtId="0" fontId="1" fillId="0" borderId="174" xfId="1" applyBorder="1" applyAlignment="1">
      <alignment horizontal="left" vertical="center"/>
    </xf>
    <xf numFmtId="0" fontId="1" fillId="0" borderId="174" xfId="1" applyBorder="1" applyAlignment="1">
      <alignment horizontal="center" vertical="center"/>
    </xf>
    <xf numFmtId="0" fontId="4" fillId="0" borderId="170" xfId="1" applyFont="1" applyBorder="1" applyAlignment="1">
      <alignment horizontal="left" vertical="center"/>
    </xf>
    <xf numFmtId="3" fontId="1" fillId="0" borderId="155" xfId="1" applyNumberFormat="1" applyBorder="1" applyAlignment="1">
      <alignment vertical="center" wrapText="1"/>
    </xf>
    <xf numFmtId="3" fontId="31" fillId="0" borderId="155" xfId="1" applyNumberFormat="1" applyFont="1" applyBorder="1" applyAlignment="1">
      <alignment horizontal="center" vertical="center" wrapText="1"/>
    </xf>
    <xf numFmtId="164" fontId="49" fillId="0" borderId="155" xfId="1" applyNumberFormat="1" applyFont="1" applyBorder="1" applyAlignment="1">
      <alignment horizontal="center" vertical="center" wrapText="1"/>
    </xf>
    <xf numFmtId="2" fontId="50" fillId="0" borderId="170" xfId="1" applyNumberFormat="1" applyFont="1" applyBorder="1" applyAlignment="1">
      <alignment horizontal="center" vertical="center" wrapText="1"/>
    </xf>
    <xf numFmtId="0" fontId="1" fillId="0" borderId="174" xfId="1" applyBorder="1" applyAlignment="1">
      <alignment vertical="center"/>
    </xf>
    <xf numFmtId="2" fontId="50" fillId="0" borderId="174" xfId="1" applyNumberFormat="1" applyFont="1" applyBorder="1" applyAlignment="1">
      <alignment horizontal="center" vertical="center" wrapText="1"/>
    </xf>
    <xf numFmtId="164" fontId="7" fillId="0" borderId="174" xfId="1" applyNumberFormat="1" applyFont="1" applyBorder="1" applyAlignment="1">
      <alignment horizontal="center" vertical="center" wrapText="1"/>
    </xf>
    <xf numFmtId="0" fontId="1" fillId="0" borderId="178" xfId="1" applyBorder="1" applyAlignment="1">
      <alignment vertical="center" wrapText="1"/>
    </xf>
    <xf numFmtId="0" fontId="4" fillId="0" borderId="169" xfId="1" applyFont="1" applyBorder="1" applyAlignment="1">
      <alignment horizontal="left" vertical="center"/>
    </xf>
    <xf numFmtId="3" fontId="23" fillId="2" borderId="169" xfId="1" applyNumberFormat="1" applyFont="1" applyFill="1" applyBorder="1" applyAlignment="1">
      <alignment horizontal="center" vertical="center" wrapText="1"/>
    </xf>
    <xf numFmtId="3" fontId="30" fillId="0" borderId="168" xfId="1" applyNumberFormat="1" applyFont="1" applyBorder="1" applyAlignment="1">
      <alignment horizontal="center" vertical="center" wrapText="1"/>
    </xf>
    <xf numFmtId="3" fontId="32" fillId="0" borderId="164" xfId="1" applyNumberFormat="1" applyFont="1" applyBorder="1" applyAlignment="1" applyProtection="1">
      <alignment horizontal="center" vertical="center" wrapText="1"/>
      <protection locked="0"/>
    </xf>
    <xf numFmtId="0" fontId="1" fillId="0" borderId="173" xfId="1" applyBorder="1" applyAlignment="1">
      <alignment vertical="center" wrapText="1"/>
    </xf>
    <xf numFmtId="164" fontId="50" fillId="0" borderId="173" xfId="1" applyNumberFormat="1" applyFont="1" applyBorder="1" applyAlignment="1">
      <alignment horizontal="center" vertical="center" wrapText="1"/>
    </xf>
    <xf numFmtId="0" fontId="30" fillId="0" borderId="174" xfId="1" applyFont="1" applyBorder="1" applyAlignment="1">
      <alignment horizontal="center" vertical="center" wrapText="1"/>
    </xf>
    <xf numFmtId="0" fontId="1" fillId="0" borderId="176" xfId="1" applyBorder="1" applyAlignment="1">
      <alignment vertical="center"/>
    </xf>
    <xf numFmtId="3" fontId="30" fillId="0" borderId="176" xfId="1" applyNumberFormat="1" applyFont="1" applyBorder="1" applyAlignment="1">
      <alignment horizontal="center" vertical="center" wrapText="1"/>
    </xf>
    <xf numFmtId="3" fontId="1" fillId="0" borderId="176" xfId="1" applyNumberFormat="1" applyBorder="1" applyAlignment="1" applyProtection="1">
      <alignment horizontal="center" vertical="center" wrapText="1"/>
      <protection locked="0"/>
    </xf>
    <xf numFmtId="3" fontId="23" fillId="2" borderId="170" xfId="1" applyNumberFormat="1" applyFont="1" applyFill="1" applyBorder="1" applyAlignment="1">
      <alignment horizontal="center" vertical="center" wrapText="1"/>
    </xf>
    <xf numFmtId="3" fontId="3" fillId="0" borderId="170" xfId="1" applyNumberFormat="1" applyFont="1" applyBorder="1" applyAlignment="1">
      <alignment horizontal="center" wrapText="1"/>
    </xf>
    <xf numFmtId="3" fontId="4" fillId="0" borderId="170" xfId="1" applyNumberFormat="1" applyFont="1" applyBorder="1" applyAlignment="1">
      <alignment horizontal="center" wrapText="1"/>
    </xf>
    <xf numFmtId="0" fontId="4" fillId="0" borderId="0" xfId="1" applyFont="1" applyAlignment="1">
      <alignment horizontal="left" vertical="center"/>
    </xf>
    <xf numFmtId="3" fontId="23" fillId="0" borderId="0" xfId="1" applyNumberFormat="1" applyFont="1" applyAlignment="1">
      <alignment horizontal="center" vertical="center" wrapText="1"/>
    </xf>
    <xf numFmtId="3" fontId="4" fillId="0" borderId="0" xfId="1" applyNumberFormat="1" applyFont="1" applyAlignment="1">
      <alignment horizontal="center" vertical="center" wrapText="1"/>
    </xf>
    <xf numFmtId="0" fontId="1" fillId="0" borderId="132" xfId="1" applyBorder="1" applyAlignment="1">
      <alignment vertical="center" wrapText="1"/>
    </xf>
    <xf numFmtId="0" fontId="30" fillId="0" borderId="155" xfId="1" applyFont="1" applyBorder="1" applyAlignment="1">
      <alignment horizontal="center" vertical="center" wrapText="1"/>
    </xf>
    <xf numFmtId="0" fontId="1" fillId="0" borderId="155" xfId="1" applyBorder="1" applyAlignment="1">
      <alignment horizontal="center" vertical="center"/>
    </xf>
    <xf numFmtId="3" fontId="1" fillId="34" borderId="164" xfId="1" applyNumberFormat="1" applyFill="1" applyBorder="1" applyAlignment="1" applyProtection="1">
      <alignment horizontal="center" vertical="center" wrapText="1"/>
      <protection locked="0"/>
    </xf>
    <xf numFmtId="0" fontId="7" fillId="0" borderId="0" xfId="1" applyFont="1"/>
    <xf numFmtId="0" fontId="1" fillId="11" borderId="174" xfId="1" applyFill="1" applyBorder="1" applyAlignment="1">
      <alignment horizontal="center" vertical="center"/>
    </xf>
    <xf numFmtId="0" fontId="30" fillId="0" borderId="127" xfId="1" applyFont="1" applyBorder="1" applyAlignment="1">
      <alignment horizontal="center" vertical="center"/>
    </xf>
    <xf numFmtId="3" fontId="30" fillId="0" borderId="179" xfId="1" applyNumberFormat="1" applyFont="1" applyBorder="1" applyAlignment="1">
      <alignment horizontal="center" vertical="center" wrapText="1"/>
    </xf>
    <xf numFmtId="164" fontId="48" fillId="0" borderId="179" xfId="1" applyNumberFormat="1" applyFont="1" applyBorder="1" applyAlignment="1">
      <alignment horizontal="center" vertical="center" wrapText="1"/>
    </xf>
    <xf numFmtId="3" fontId="3" fillId="0" borderId="174" xfId="1" applyNumberFormat="1" applyFont="1" applyBorder="1" applyAlignment="1">
      <alignment horizontal="center" vertical="center" wrapText="1"/>
    </xf>
    <xf numFmtId="0" fontId="4" fillId="11" borderId="174" xfId="1" applyFont="1" applyFill="1" applyBorder="1" applyAlignment="1">
      <alignment horizontal="center" vertical="center"/>
    </xf>
    <xf numFmtId="0" fontId="4" fillId="0" borderId="174" xfId="1" applyFont="1" applyBorder="1" applyAlignment="1">
      <alignment horizontal="center" vertical="center"/>
    </xf>
    <xf numFmtId="1" fontId="3" fillId="0" borderId="174" xfId="1" applyNumberFormat="1" applyFont="1" applyBorder="1" applyAlignment="1">
      <alignment horizontal="center" vertical="center" wrapText="1"/>
    </xf>
    <xf numFmtId="3" fontId="3" fillId="0" borderId="155" xfId="1" applyNumberFormat="1" applyFont="1" applyBorder="1" applyAlignment="1">
      <alignment horizontal="center" vertical="center" wrapText="1"/>
    </xf>
    <xf numFmtId="164" fontId="5" fillId="0" borderId="155" xfId="1" applyNumberFormat="1" applyFont="1" applyBorder="1" applyAlignment="1">
      <alignment horizontal="center" vertical="center" wrapText="1"/>
    </xf>
    <xf numFmtId="3" fontId="1" fillId="35" borderId="174" xfId="1" applyNumberFormat="1" applyFill="1" applyBorder="1" applyAlignment="1" applyProtection="1">
      <alignment horizontal="center" vertical="center" wrapText="1"/>
      <protection locked="0"/>
    </xf>
    <xf numFmtId="3" fontId="30" fillId="0" borderId="174" xfId="1" applyNumberFormat="1" applyFont="1" applyBorder="1" applyAlignment="1" applyProtection="1">
      <alignment horizontal="center" vertical="center" wrapText="1"/>
      <protection locked="0"/>
    </xf>
    <xf numFmtId="0" fontId="50" fillId="0" borderId="174" xfId="1" applyFont="1" applyBorder="1" applyAlignment="1">
      <alignment vertical="center" wrapText="1"/>
    </xf>
    <xf numFmtId="3" fontId="31" fillId="0" borderId="174" xfId="1" applyNumberFormat="1" applyFont="1" applyBorder="1" applyAlignment="1">
      <alignment horizontal="center" vertical="center" wrapText="1"/>
    </xf>
    <xf numFmtId="1" fontId="30" fillId="0" borderId="176" xfId="1" applyNumberFormat="1" applyFont="1" applyBorder="1" applyAlignment="1">
      <alignment horizontal="center" vertical="center" wrapText="1"/>
    </xf>
    <xf numFmtId="0" fontId="1" fillId="0" borderId="176" xfId="1" applyBorder="1" applyAlignment="1">
      <alignment vertical="center" wrapText="1"/>
    </xf>
    <xf numFmtId="0" fontId="30" fillId="0" borderId="173" xfId="1" applyFont="1" applyBorder="1" applyAlignment="1">
      <alignment horizontal="center" vertical="center" wrapText="1"/>
    </xf>
    <xf numFmtId="0" fontId="1" fillId="0" borderId="173" xfId="1" applyBorder="1" applyAlignment="1">
      <alignment horizontal="center" vertical="center"/>
    </xf>
    <xf numFmtId="0" fontId="1" fillId="34" borderId="170" xfId="1" applyFill="1" applyBorder="1" applyAlignment="1">
      <alignment horizontal="center" vertical="center"/>
    </xf>
    <xf numFmtId="0" fontId="1" fillId="34" borderId="173" xfId="1" applyFill="1" applyBorder="1" applyAlignment="1">
      <alignment horizontal="center" vertical="center"/>
    </xf>
    <xf numFmtId="3" fontId="3" fillId="28" borderId="164" xfId="1" applyNumberFormat="1" applyFont="1" applyFill="1" applyBorder="1" applyAlignment="1">
      <alignment horizontal="center" vertical="center" wrapText="1"/>
    </xf>
    <xf numFmtId="3" fontId="54" fillId="34" borderId="164" xfId="1" applyNumberFormat="1" applyFont="1" applyFill="1" applyBorder="1" applyAlignment="1" applyProtection="1">
      <alignment horizontal="center" vertical="center" wrapText="1"/>
      <protection locked="0"/>
    </xf>
    <xf numFmtId="1" fontId="3" fillId="0" borderId="164" xfId="1" applyNumberFormat="1" applyFont="1" applyBorder="1" applyAlignment="1">
      <alignment horizontal="center" vertical="center" wrapText="1"/>
    </xf>
    <xf numFmtId="3" fontId="3" fillId="28" borderId="170" xfId="1" applyNumberFormat="1" applyFont="1" applyFill="1" applyBorder="1" applyAlignment="1">
      <alignment horizontal="center" vertical="center" wrapText="1"/>
    </xf>
    <xf numFmtId="3" fontId="4" fillId="0" borderId="170" xfId="1" applyNumberFormat="1" applyFont="1" applyBorder="1" applyAlignment="1" applyProtection="1">
      <alignment horizontal="center" vertical="center" wrapText="1"/>
      <protection locked="0"/>
    </xf>
    <xf numFmtId="164" fontId="0" fillId="0" borderId="0" xfId="24" applyNumberFormat="1" applyFont="1" applyProtection="1"/>
    <xf numFmtId="164" fontId="3" fillId="8" borderId="172" xfId="24" applyNumberFormat="1" applyFont="1" applyFill="1" applyBorder="1" applyAlignment="1" applyProtection="1">
      <alignment horizontal="center" vertical="center"/>
    </xf>
    <xf numFmtId="164" fontId="4" fillId="0" borderId="154" xfId="24" applyNumberFormat="1" applyFont="1" applyBorder="1" applyAlignment="1" applyProtection="1">
      <alignment horizontal="center" vertical="center" wrapText="1"/>
    </xf>
    <xf numFmtId="164" fontId="4" fillId="0" borderId="25" xfId="24" applyNumberFormat="1" applyFont="1" applyBorder="1" applyAlignment="1" applyProtection="1">
      <alignment horizontal="center" vertical="center" wrapText="1"/>
    </xf>
    <xf numFmtId="164" fontId="4" fillId="0" borderId="169" xfId="24" applyNumberFormat="1" applyFont="1" applyBorder="1" applyAlignment="1" applyProtection="1">
      <alignment horizontal="center" vertical="center" wrapText="1"/>
    </xf>
    <xf numFmtId="164" fontId="3" fillId="0" borderId="68" xfId="24" applyNumberFormat="1" applyFont="1" applyBorder="1" applyAlignment="1" applyProtection="1">
      <alignment horizontal="center" wrapText="1"/>
    </xf>
    <xf numFmtId="164" fontId="3" fillId="0" borderId="170" xfId="24" applyNumberFormat="1" applyFont="1" applyBorder="1" applyAlignment="1" applyProtection="1">
      <alignment horizontal="center" wrapText="1"/>
    </xf>
    <xf numFmtId="164" fontId="4" fillId="0" borderId="0" xfId="24" applyNumberFormat="1" applyFont="1" applyFill="1" applyBorder="1" applyAlignment="1" applyProtection="1">
      <alignment horizontal="center" vertical="center" wrapText="1"/>
    </xf>
    <xf numFmtId="0" fontId="9" fillId="0" borderId="76" xfId="4" applyFont="1" applyBorder="1" applyAlignment="1">
      <alignment horizontal="center" vertical="center"/>
    </xf>
    <xf numFmtId="0" fontId="9" fillId="0" borderId="77" xfId="4" applyFont="1" applyBorder="1" applyAlignment="1">
      <alignment horizontal="center" vertical="center"/>
    </xf>
    <xf numFmtId="0" fontId="10" fillId="0" borderId="81" xfId="4" applyFont="1" applyBorder="1" applyAlignment="1">
      <alignment horizontal="center" vertical="center"/>
    </xf>
    <xf numFmtId="0" fontId="10" fillId="0" borderId="82" xfId="4" applyFont="1" applyBorder="1" applyAlignment="1">
      <alignment horizontal="center" vertical="center"/>
    </xf>
    <xf numFmtId="0" fontId="10" fillId="0" borderId="83" xfId="4" applyFont="1" applyBorder="1" applyAlignment="1">
      <alignment horizontal="center" vertical="center"/>
    </xf>
    <xf numFmtId="17" fontId="10" fillId="0" borderId="81" xfId="4" applyNumberFormat="1" applyFont="1" applyBorder="1" applyAlignment="1">
      <alignment horizontal="center" vertical="center"/>
    </xf>
    <xf numFmtId="0" fontId="10" fillId="0" borderId="78" xfId="4" applyFont="1" applyBorder="1" applyAlignment="1">
      <alignment horizontal="center" vertical="center"/>
    </xf>
    <xf numFmtId="0" fontId="10" fillId="0" borderId="79" xfId="4" applyFont="1" applyBorder="1" applyAlignment="1">
      <alignment horizontal="center" vertical="center"/>
    </xf>
    <xf numFmtId="0" fontId="10" fillId="0" borderId="80" xfId="4" applyFont="1" applyBorder="1" applyAlignment="1">
      <alignment horizontal="center" vertical="center"/>
    </xf>
    <xf numFmtId="0" fontId="10" fillId="0" borderId="84" xfId="4" applyFont="1" applyBorder="1" applyAlignment="1">
      <alignment horizontal="left" vertical="center"/>
    </xf>
    <xf numFmtId="0" fontId="10" fillId="0" borderId="85" xfId="4" applyFont="1" applyBorder="1" applyAlignment="1">
      <alignment horizontal="left" vertical="center"/>
    </xf>
    <xf numFmtId="0" fontId="6" fillId="0" borderId="0" xfId="1" applyFont="1" applyAlignment="1">
      <alignment horizontal="center"/>
    </xf>
    <xf numFmtId="0" fontId="2" fillId="5" borderId="35" xfId="1" applyFont="1" applyFill="1" applyBorder="1" applyAlignment="1">
      <alignment horizontal="center" vertical="center"/>
    </xf>
    <xf numFmtId="0" fontId="2" fillId="5" borderId="36" xfId="1" applyFont="1" applyFill="1" applyBorder="1" applyAlignment="1">
      <alignment horizontal="center" vertical="center"/>
    </xf>
    <xf numFmtId="0" fontId="2" fillId="0" borderId="164" xfId="1" applyFont="1" applyBorder="1" applyAlignment="1">
      <alignment horizontal="center" vertical="center"/>
    </xf>
    <xf numFmtId="0" fontId="30" fillId="0" borderId="152" xfId="1" applyFont="1" applyBorder="1" applyAlignment="1">
      <alignment horizontal="center" vertical="center"/>
    </xf>
    <xf numFmtId="0" fontId="30" fillId="0" borderId="166" xfId="1" applyFont="1" applyBorder="1" applyAlignment="1">
      <alignment horizontal="center" vertical="center"/>
    </xf>
    <xf numFmtId="0" fontId="30" fillId="0" borderId="151" xfId="1" applyFont="1" applyBorder="1" applyAlignment="1">
      <alignment horizontal="center" vertical="center"/>
    </xf>
    <xf numFmtId="0" fontId="3" fillId="0" borderId="14" xfId="1" applyFont="1" applyBorder="1" applyAlignment="1">
      <alignment horizontal="center" vertical="center" wrapText="1"/>
    </xf>
    <xf numFmtId="0" fontId="3" fillId="0" borderId="155" xfId="1" applyFont="1" applyBorder="1" applyAlignment="1">
      <alignment horizontal="center" vertical="center" wrapText="1"/>
    </xf>
    <xf numFmtId="0" fontId="3" fillId="0" borderId="14" xfId="1" applyFont="1" applyBorder="1" applyAlignment="1">
      <alignment horizontal="center" vertical="center"/>
    </xf>
    <xf numFmtId="0" fontId="3" fillId="0" borderId="155" xfId="1" applyFont="1" applyBorder="1" applyAlignment="1">
      <alignment horizontal="center" vertical="center"/>
    </xf>
    <xf numFmtId="0" fontId="2" fillId="5" borderId="3" xfId="1" applyFont="1" applyFill="1" applyBorder="1" applyAlignment="1">
      <alignment horizontal="center" vertical="center"/>
    </xf>
    <xf numFmtId="0" fontId="2" fillId="5" borderId="8" xfId="1" applyFont="1" applyFill="1" applyBorder="1" applyAlignment="1">
      <alignment horizontal="center" vertical="center"/>
    </xf>
    <xf numFmtId="0" fontId="2" fillId="5" borderId="6" xfId="1" applyFont="1" applyFill="1" applyBorder="1" applyAlignment="1">
      <alignment horizontal="center" vertical="center"/>
    </xf>
    <xf numFmtId="0" fontId="2" fillId="0" borderId="35" xfId="1" applyFont="1" applyBorder="1" applyAlignment="1">
      <alignment horizontal="center" vertical="center"/>
    </xf>
    <xf numFmtId="0" fontId="2" fillId="0" borderId="36" xfId="1" applyFont="1" applyBorder="1" applyAlignment="1">
      <alignment horizontal="center" vertical="center"/>
    </xf>
    <xf numFmtId="0" fontId="6" fillId="0" borderId="0" xfId="1" applyFont="1" applyAlignment="1">
      <alignment horizontal="center" vertical="center"/>
    </xf>
    <xf numFmtId="0" fontId="3" fillId="0" borderId="177" xfId="1" applyFont="1" applyBorder="1" applyAlignment="1">
      <alignment horizontal="center" vertical="center"/>
    </xf>
    <xf numFmtId="0" fontId="3" fillId="0" borderId="127" xfId="1" applyFont="1" applyBorder="1" applyAlignment="1">
      <alignment horizontal="center" vertical="center"/>
    </xf>
    <xf numFmtId="3" fontId="1" fillId="0" borderId="173" xfId="1" applyNumberFormat="1" applyBorder="1" applyAlignment="1">
      <alignment horizontal="center" vertical="center" wrapText="1"/>
    </xf>
    <xf numFmtId="3" fontId="1" fillId="0" borderId="132" xfId="1" applyNumberFormat="1" applyBorder="1" applyAlignment="1">
      <alignment horizontal="center" vertical="center" wrapText="1"/>
    </xf>
    <xf numFmtId="3" fontId="1" fillId="0" borderId="176" xfId="1" applyNumberFormat="1" applyBorder="1" applyAlignment="1">
      <alignment horizontal="center" vertical="center" wrapText="1"/>
    </xf>
    <xf numFmtId="0" fontId="3" fillId="0" borderId="170" xfId="1" applyFont="1" applyBorder="1" applyAlignment="1">
      <alignment horizontal="center" vertical="center" wrapText="1"/>
    </xf>
    <xf numFmtId="0" fontId="30" fillId="0" borderId="170" xfId="1" applyFont="1" applyBorder="1" applyAlignment="1">
      <alignment horizontal="center" vertical="center" wrapText="1"/>
    </xf>
    <xf numFmtId="0" fontId="30" fillId="0" borderId="170" xfId="1" applyFont="1" applyBorder="1" applyAlignment="1">
      <alignment horizontal="center" vertical="center"/>
    </xf>
    <xf numFmtId="1" fontId="2" fillId="0" borderId="164" xfId="1" applyNumberFormat="1" applyFont="1" applyBorder="1" applyAlignment="1">
      <alignment horizontal="center" vertical="center"/>
    </xf>
    <xf numFmtId="2" fontId="2" fillId="0" borderId="164" xfId="1" applyNumberFormat="1" applyFont="1" applyBorder="1" applyAlignment="1">
      <alignment horizontal="center" vertical="center"/>
    </xf>
    <xf numFmtId="0" fontId="2" fillId="5" borderId="35" xfId="1" applyFont="1" applyFill="1" applyBorder="1" applyAlignment="1">
      <alignment horizontal="left" vertical="center"/>
    </xf>
    <xf numFmtId="0" fontId="2" fillId="5" borderId="36" xfId="1" applyFont="1" applyFill="1" applyBorder="1" applyAlignment="1">
      <alignment horizontal="left" vertical="center"/>
    </xf>
    <xf numFmtId="0" fontId="2" fillId="5" borderId="170" xfId="1" applyFont="1" applyFill="1" applyBorder="1" applyAlignment="1">
      <alignment horizontal="left" vertical="center"/>
    </xf>
    <xf numFmtId="0" fontId="29" fillId="0" borderId="0" xfId="1" applyFont="1" applyAlignment="1">
      <alignment horizontal="center"/>
    </xf>
    <xf numFmtId="164" fontId="5" fillId="3" borderId="159" xfId="1" applyNumberFormat="1" applyFont="1" applyFill="1" applyBorder="1" applyAlignment="1">
      <alignment horizontal="center" vertical="center" wrapText="1"/>
    </xf>
    <xf numFmtId="164" fontId="5" fillId="3" borderId="15" xfId="1" applyNumberFormat="1" applyFont="1" applyFill="1" applyBorder="1" applyAlignment="1">
      <alignment horizontal="center" vertical="center" wrapText="1"/>
    </xf>
    <xf numFmtId="3" fontId="4" fillId="0" borderId="159" xfId="1" applyNumberFormat="1" applyFont="1" applyBorder="1" applyAlignment="1" applyProtection="1">
      <alignment horizontal="center" vertical="center" wrapText="1"/>
      <protection locked="0"/>
    </xf>
    <xf numFmtId="3" fontId="4" fillId="0" borderId="15" xfId="1" applyNumberFormat="1" applyFont="1" applyBorder="1" applyAlignment="1" applyProtection="1">
      <alignment horizontal="center" vertical="center" wrapText="1"/>
      <protection locked="0"/>
    </xf>
    <xf numFmtId="0" fontId="4" fillId="0" borderId="157" xfId="1" applyFont="1" applyBorder="1" applyAlignment="1">
      <alignment horizontal="left" vertical="center" wrapText="1"/>
    </xf>
    <xf numFmtId="0" fontId="4" fillId="0" borderId="158" xfId="1" applyFont="1" applyBorder="1" applyAlignment="1">
      <alignment horizontal="left" vertical="center" wrapText="1"/>
    </xf>
    <xf numFmtId="0" fontId="2" fillId="5" borderId="127" xfId="1" applyFont="1" applyFill="1" applyBorder="1" applyAlignment="1">
      <alignment horizontal="center" vertical="center"/>
    </xf>
    <xf numFmtId="0" fontId="22" fillId="29" borderId="81" xfId="0" applyFont="1" applyFill="1" applyBorder="1" applyAlignment="1">
      <alignment horizontal="center"/>
    </xf>
    <xf numFmtId="0" fontId="22" fillId="29" borderId="161" xfId="0" applyFont="1" applyFill="1" applyBorder="1" applyAlignment="1">
      <alignment horizontal="center"/>
    </xf>
    <xf numFmtId="3" fontId="4" fillId="4" borderId="159" xfId="1" applyNumberFormat="1" applyFont="1" applyFill="1" applyBorder="1" applyAlignment="1">
      <alignment horizontal="center" vertical="center" wrapText="1"/>
    </xf>
    <xf numFmtId="3" fontId="4" fillId="4" borderId="15" xfId="1" applyNumberFormat="1" applyFont="1" applyFill="1" applyBorder="1" applyAlignment="1">
      <alignment horizontal="center" vertical="center" wrapText="1"/>
    </xf>
    <xf numFmtId="0" fontId="22" fillId="29" borderId="162" xfId="0" applyFont="1" applyFill="1" applyBorder="1" applyAlignment="1">
      <alignment horizontal="center"/>
    </xf>
    <xf numFmtId="0" fontId="22" fillId="29" borderId="163" xfId="0" applyFont="1" applyFill="1" applyBorder="1" applyAlignment="1">
      <alignment horizontal="center"/>
    </xf>
    <xf numFmtId="3" fontId="1" fillId="0" borderId="26" xfId="1" applyNumberFormat="1" applyBorder="1" applyAlignment="1">
      <alignment horizontal="center" vertical="center" wrapText="1"/>
    </xf>
    <xf numFmtId="3" fontId="1" fillId="0" borderId="12" xfId="1" applyNumberFormat="1" applyBorder="1" applyAlignment="1">
      <alignment horizontal="center" vertical="center" wrapText="1"/>
    </xf>
    <xf numFmtId="3" fontId="1" fillId="0" borderId="9" xfId="1" applyNumberFormat="1" applyBorder="1" applyAlignment="1">
      <alignment horizontal="center" vertical="center" wrapText="1"/>
    </xf>
    <xf numFmtId="164" fontId="40" fillId="7" borderId="26" xfId="1" applyNumberFormat="1" applyFont="1" applyFill="1" applyBorder="1" applyAlignment="1">
      <alignment horizontal="center" vertical="center" wrapText="1"/>
    </xf>
    <xf numFmtId="164" fontId="40" fillId="7" borderId="12" xfId="1" applyNumberFormat="1" applyFont="1" applyFill="1" applyBorder="1" applyAlignment="1">
      <alignment horizontal="center" vertical="center" wrapText="1"/>
    </xf>
    <xf numFmtId="164" fontId="40" fillId="7" borderId="9" xfId="1" applyNumberFormat="1" applyFont="1" applyFill="1" applyBorder="1" applyAlignment="1">
      <alignment horizontal="center" vertical="center" wrapText="1"/>
    </xf>
    <xf numFmtId="164" fontId="40" fillId="3" borderId="26" xfId="1" applyNumberFormat="1" applyFont="1" applyFill="1" applyBorder="1" applyAlignment="1">
      <alignment horizontal="center" vertical="center" wrapText="1"/>
    </xf>
    <xf numFmtId="164" fontId="40" fillId="3" borderId="12" xfId="1" applyNumberFormat="1" applyFont="1" applyFill="1" applyBorder="1" applyAlignment="1">
      <alignment horizontal="center" vertical="center" wrapText="1"/>
    </xf>
    <xf numFmtId="164" fontId="40" fillId="3" borderId="9" xfId="1" applyNumberFormat="1" applyFont="1" applyFill="1" applyBorder="1" applyAlignment="1">
      <alignment horizontal="center" vertical="center" wrapText="1"/>
    </xf>
    <xf numFmtId="3" fontId="4" fillId="0" borderId="26" xfId="1" applyNumberFormat="1" applyFont="1" applyBorder="1" applyAlignment="1">
      <alignment horizontal="center" vertical="center" wrapText="1"/>
    </xf>
    <xf numFmtId="3" fontId="4" fillId="0" borderId="12" xfId="1" applyNumberFormat="1" applyFont="1" applyBorder="1" applyAlignment="1">
      <alignment horizontal="center" vertical="center" wrapText="1"/>
    </xf>
    <xf numFmtId="3" fontId="4" fillId="0" borderId="9" xfId="1" applyNumberFormat="1" applyFont="1" applyBorder="1" applyAlignment="1">
      <alignment horizontal="center" vertical="center" wrapText="1"/>
    </xf>
    <xf numFmtId="164" fontId="5" fillId="3" borderId="26" xfId="1" applyNumberFormat="1" applyFont="1" applyFill="1" applyBorder="1" applyAlignment="1">
      <alignment horizontal="center" vertical="center" wrapText="1"/>
    </xf>
    <xf numFmtId="164" fontId="5" fillId="3" borderId="12" xfId="1" applyNumberFormat="1" applyFont="1" applyFill="1" applyBorder="1" applyAlignment="1">
      <alignment horizontal="center" vertical="center" wrapText="1"/>
    </xf>
    <xf numFmtId="164" fontId="5" fillId="3" borderId="9" xfId="1" applyNumberFormat="1" applyFont="1" applyFill="1" applyBorder="1" applyAlignment="1">
      <alignment horizontal="center" vertical="center" wrapText="1"/>
    </xf>
    <xf numFmtId="3" fontId="4" fillId="4" borderId="26" xfId="1" applyNumberFormat="1" applyFont="1" applyFill="1" applyBorder="1" applyAlignment="1">
      <alignment horizontal="center" vertical="center" wrapText="1"/>
    </xf>
    <xf numFmtId="3" fontId="4" fillId="4" borderId="12" xfId="1" applyNumberFormat="1" applyFont="1" applyFill="1" applyBorder="1" applyAlignment="1">
      <alignment horizontal="center" vertical="center" wrapText="1"/>
    </xf>
    <xf numFmtId="3" fontId="4" fillId="4" borderId="9" xfId="1" applyNumberFormat="1" applyFont="1" applyFill="1" applyBorder="1" applyAlignment="1">
      <alignment horizontal="center" vertical="center" wrapText="1"/>
    </xf>
    <xf numFmtId="3" fontId="36" fillId="2" borderId="26" xfId="1" applyNumberFormat="1" applyFont="1" applyFill="1" applyBorder="1" applyAlignment="1">
      <alignment horizontal="center" vertical="center" wrapText="1"/>
    </xf>
    <xf numFmtId="3" fontId="36" fillId="2" borderId="12" xfId="1" applyNumberFormat="1" applyFont="1" applyFill="1" applyBorder="1" applyAlignment="1">
      <alignment horizontal="center" vertical="center" wrapText="1"/>
    </xf>
    <xf numFmtId="3" fontId="36" fillId="2" borderId="9" xfId="1" applyNumberFormat="1" applyFont="1" applyFill="1" applyBorder="1" applyAlignment="1">
      <alignment horizontal="center" vertical="center" wrapText="1"/>
    </xf>
    <xf numFmtId="164" fontId="5" fillId="7" borderId="159" xfId="1" applyNumberFormat="1" applyFont="1" applyFill="1" applyBorder="1" applyAlignment="1">
      <alignment horizontal="center" vertical="center" wrapText="1"/>
    </xf>
    <xf numFmtId="164" fontId="5" fillId="7" borderId="15" xfId="1" applyNumberFormat="1" applyFont="1" applyFill="1" applyBorder="1" applyAlignment="1">
      <alignment horizontal="center" vertical="center" wrapText="1"/>
    </xf>
    <xf numFmtId="3" fontId="3" fillId="2" borderId="14" xfId="1" applyNumberFormat="1" applyFont="1" applyFill="1" applyBorder="1" applyAlignment="1">
      <alignment horizontal="center" vertical="center" wrapText="1"/>
    </xf>
    <xf numFmtId="3" fontId="3" fillId="2" borderId="155" xfId="1" applyNumberFormat="1" applyFont="1" applyFill="1" applyBorder="1" applyAlignment="1">
      <alignment horizontal="center" vertical="center" wrapText="1"/>
    </xf>
    <xf numFmtId="0" fontId="2" fillId="26" borderId="81" xfId="1" applyFont="1" applyFill="1" applyBorder="1" applyAlignment="1">
      <alignment horizontal="center" vertical="center"/>
    </xf>
    <xf numFmtId="0" fontId="2" fillId="26" borderId="100" xfId="1" applyFont="1" applyFill="1" applyBorder="1" applyAlignment="1">
      <alignment horizontal="center" vertical="center"/>
    </xf>
    <xf numFmtId="0" fontId="2" fillId="26" borderId="121" xfId="1" applyFont="1" applyFill="1" applyBorder="1" applyAlignment="1">
      <alignment horizontal="center" vertical="center"/>
    </xf>
    <xf numFmtId="0" fontId="2" fillId="26" borderId="99" xfId="1" applyFont="1" applyFill="1" applyBorder="1" applyAlignment="1">
      <alignment horizontal="center" vertical="center"/>
    </xf>
    <xf numFmtId="164" fontId="5" fillId="7" borderId="26" xfId="1" applyNumberFormat="1" applyFont="1" applyFill="1" applyBorder="1" applyAlignment="1">
      <alignment horizontal="center" vertical="center" wrapText="1"/>
    </xf>
    <xf numFmtId="164" fontId="5" fillId="7" borderId="12" xfId="1" applyNumberFormat="1" applyFont="1" applyFill="1" applyBorder="1" applyAlignment="1">
      <alignment horizontal="center" vertical="center" wrapText="1"/>
    </xf>
    <xf numFmtId="164" fontId="5" fillId="7" borderId="9" xfId="1" applyNumberFormat="1" applyFont="1" applyFill="1" applyBorder="1" applyAlignment="1">
      <alignment horizontal="center" vertical="center" wrapText="1"/>
    </xf>
    <xf numFmtId="3" fontId="23" fillId="2" borderId="26" xfId="1" applyNumberFormat="1" applyFont="1" applyFill="1" applyBorder="1" applyAlignment="1">
      <alignment horizontal="center" vertical="center" wrapText="1"/>
    </xf>
    <xf numFmtId="3" fontId="23" fillId="2" borderId="12" xfId="1" applyNumberFormat="1" applyFont="1" applyFill="1" applyBorder="1" applyAlignment="1">
      <alignment horizontal="center" vertical="center" wrapText="1"/>
    </xf>
    <xf numFmtId="3" fontId="23" fillId="2" borderId="9" xfId="1" applyNumberFormat="1" applyFont="1" applyFill="1" applyBorder="1" applyAlignment="1">
      <alignment horizontal="center" vertical="center" wrapText="1"/>
    </xf>
    <xf numFmtId="3" fontId="4" fillId="13" borderId="26" xfId="1" applyNumberFormat="1" applyFont="1" applyFill="1" applyBorder="1" applyAlignment="1">
      <alignment horizontal="center" vertical="center" wrapText="1"/>
    </xf>
    <xf numFmtId="3" fontId="4" fillId="13" borderId="12" xfId="1" applyNumberFormat="1" applyFont="1" applyFill="1" applyBorder="1" applyAlignment="1">
      <alignment horizontal="center" vertical="center" wrapText="1"/>
    </xf>
    <xf numFmtId="3" fontId="4" fillId="13" borderId="9" xfId="1" applyNumberFormat="1" applyFont="1" applyFill="1" applyBorder="1" applyAlignment="1">
      <alignment horizontal="center" vertical="center" wrapText="1"/>
    </xf>
    <xf numFmtId="0" fontId="2" fillId="16" borderId="127" xfId="1" applyFont="1" applyFill="1" applyBorder="1" applyAlignment="1">
      <alignment horizontal="center" vertical="center"/>
    </xf>
    <xf numFmtId="0" fontId="2" fillId="16" borderId="36" xfId="1" applyFont="1" applyFill="1" applyBorder="1" applyAlignment="1">
      <alignment horizontal="center" vertical="center"/>
    </xf>
    <xf numFmtId="0" fontId="27" fillId="18" borderId="36" xfId="0" applyFont="1" applyFill="1" applyBorder="1" applyAlignment="1">
      <alignment horizontal="center"/>
    </xf>
    <xf numFmtId="0" fontId="27" fillId="19" borderId="36" xfId="0" applyFont="1" applyFill="1" applyBorder="1" applyAlignment="1">
      <alignment horizontal="center"/>
    </xf>
    <xf numFmtId="0" fontId="27" fillId="20" borderId="36" xfId="0" applyFont="1" applyFill="1" applyBorder="1" applyAlignment="1">
      <alignment horizontal="center"/>
    </xf>
    <xf numFmtId="0" fontId="2" fillId="16" borderId="35" xfId="1" applyFont="1" applyFill="1" applyBorder="1" applyAlignment="1">
      <alignment horizontal="center" vertical="center"/>
    </xf>
    <xf numFmtId="167" fontId="7" fillId="3" borderId="75" xfId="1" applyNumberFormat="1" applyFont="1" applyFill="1" applyBorder="1" applyAlignment="1">
      <alignment horizontal="center" vertical="center" wrapText="1"/>
    </xf>
    <xf numFmtId="167" fontId="7" fillId="3" borderId="9" xfId="1" applyNumberFormat="1" applyFont="1" applyFill="1" applyBorder="1" applyAlignment="1">
      <alignment horizontal="center" vertical="center" wrapText="1"/>
    </xf>
    <xf numFmtId="167" fontId="5" fillId="7" borderId="75" xfId="1" applyNumberFormat="1" applyFont="1" applyFill="1" applyBorder="1" applyAlignment="1">
      <alignment horizontal="center" vertical="center" wrapText="1"/>
    </xf>
    <xf numFmtId="167" fontId="5" fillId="7" borderId="9" xfId="1" applyNumberFormat="1" applyFont="1" applyFill="1" applyBorder="1" applyAlignment="1">
      <alignment horizontal="center" vertical="center" wrapText="1"/>
    </xf>
    <xf numFmtId="0" fontId="2" fillId="21" borderId="55" xfId="1" applyFont="1" applyFill="1" applyBorder="1" applyAlignment="1">
      <alignment horizontal="center" vertical="center"/>
    </xf>
    <xf numFmtId="0" fontId="2" fillId="21" borderId="0" xfId="1" applyFont="1" applyFill="1" applyAlignment="1">
      <alignment horizontal="center" vertical="center"/>
    </xf>
  </cellXfs>
  <cellStyles count="26">
    <cellStyle name="Hiperlink" xfId="6" builtinId="8" hidden="1"/>
    <cellStyle name="Hiperlink" xfId="8" builtinId="8" hidden="1"/>
    <cellStyle name="Hiperlink" xfId="10" builtinId="8" hidden="1"/>
    <cellStyle name="Hiperlink" xfId="12" builtinId="8" hidden="1"/>
    <cellStyle name="Hiperlink" xfId="14" builtinId="8" hidden="1"/>
    <cellStyle name="Hiperlink" xfId="16" builtinId="8" hidden="1"/>
    <cellStyle name="Hiperlink" xfId="18" builtinId="8" hidden="1"/>
    <cellStyle name="Hiperlink" xfId="20" builtinId="8" hidden="1"/>
    <cellStyle name="Hiperlink" xfId="22" builtinId="8" hidden="1"/>
    <cellStyle name="Hiperlink Visitado" xfId="7" builtinId="9" hidden="1"/>
    <cellStyle name="Hiperlink Visitado" xfId="9" builtinId="9" hidden="1"/>
    <cellStyle name="Hiperlink Visitado" xfId="11" builtinId="9" hidden="1"/>
    <cellStyle name="Hiperlink Visitado" xfId="13" builtinId="9" hidden="1"/>
    <cellStyle name="Hiperlink Visitado" xfId="15" builtinId="9" hidden="1"/>
    <cellStyle name="Hiperlink Visitado" xfId="17" builtinId="9" hidden="1"/>
    <cellStyle name="Hiperlink Visitado" xfId="19" builtinId="9" hidden="1"/>
    <cellStyle name="Hiperlink Visitado" xfId="21" builtinId="9" hidden="1"/>
    <cellStyle name="Hiperlink Visitado" xfId="23" builtinId="9" hidden="1"/>
    <cellStyle name="Normal" xfId="0" builtinId="0"/>
    <cellStyle name="Normal 2" xfId="1" xr:uid="{00000000-0005-0000-0000-000013000000}"/>
    <cellStyle name="Normal 3" xfId="4" xr:uid="{00000000-0005-0000-0000-000014000000}"/>
    <cellStyle name="Porcentagem" xfId="24" builtinId="5"/>
    <cellStyle name="Porcentagem 2" xfId="2" xr:uid="{00000000-0005-0000-0000-000016000000}"/>
    <cellStyle name="Vírgula" xfId="25" builtinId="3"/>
    <cellStyle name="Vírgula 2" xfId="3" xr:uid="{00000000-0005-0000-0000-000018000000}"/>
    <cellStyle name="Vírgula 3" xfId="5" xr:uid="{00000000-0005-0000-0000-000019000000}"/>
  </cellStyles>
  <dxfs count="297">
    <dxf>
      <font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color rgb="FFFF0000"/>
      </font>
    </dxf>
    <dxf>
      <font>
        <color rgb="FF0000FF"/>
      </font>
    </dxf>
    <dxf>
      <font>
        <color rgb="FF0000FF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00FF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</dxfs>
  <tableStyles count="0" defaultTableStyle="TableStyleMedium2" defaultPivotStyle="PivotStyleLight16"/>
  <colors>
    <mruColors>
      <color rgb="FFFFFF99"/>
      <color rgb="FFFFFFCC"/>
      <color rgb="FFFF6699"/>
      <color rgb="FF0000FF"/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390525</xdr:colOff>
      <xdr:row>15</xdr:row>
      <xdr:rowOff>0</xdr:rowOff>
    </xdr:from>
    <xdr:to>
      <xdr:col>0</xdr:col>
      <xdr:colOff>552450</xdr:colOff>
      <xdr:row>15</xdr:row>
      <xdr:rowOff>171450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90525" y="5419725"/>
          <a:ext cx="161925" cy="171450"/>
        </a:xfrm>
        <a:prstGeom prst="rect">
          <a:avLst/>
        </a:prstGeom>
        <a:solidFill>
          <a:schemeClr val="bg1">
            <a:lumMod val="75000"/>
          </a:schemeClr>
        </a:solidFill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400050</xdr:colOff>
      <xdr:row>17</xdr:row>
      <xdr:rowOff>9525</xdr:rowOff>
    </xdr:from>
    <xdr:to>
      <xdr:col>0</xdr:col>
      <xdr:colOff>561975</xdr:colOff>
      <xdr:row>17</xdr:row>
      <xdr:rowOff>180975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400050" y="5810250"/>
          <a:ext cx="161925" cy="171450"/>
        </a:xfrm>
        <a:prstGeom prst="rect">
          <a:avLst/>
        </a:prstGeom>
        <a:solidFill>
          <a:schemeClr val="bg1">
            <a:lumMod val="95000"/>
          </a:schemeClr>
        </a:solidFill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390525</xdr:colOff>
      <xdr:row>15</xdr:row>
      <xdr:rowOff>0</xdr:rowOff>
    </xdr:from>
    <xdr:to>
      <xdr:col>0</xdr:col>
      <xdr:colOff>552450</xdr:colOff>
      <xdr:row>15</xdr:row>
      <xdr:rowOff>171450</xdr:rowOff>
    </xdr:to>
    <xdr:sp macro="" textlink="">
      <xdr:nvSpPr>
        <xdr:cNvPr id="4" name="Retângul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390525" y="5457825"/>
          <a:ext cx="161925" cy="171450"/>
        </a:xfrm>
        <a:prstGeom prst="rect">
          <a:avLst/>
        </a:prstGeom>
        <a:solidFill>
          <a:schemeClr val="bg1">
            <a:lumMod val="75000"/>
          </a:schemeClr>
        </a:solidFill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400050</xdr:colOff>
      <xdr:row>17</xdr:row>
      <xdr:rowOff>9525</xdr:rowOff>
    </xdr:from>
    <xdr:to>
      <xdr:col>0</xdr:col>
      <xdr:colOff>561975</xdr:colOff>
      <xdr:row>17</xdr:row>
      <xdr:rowOff>180975</xdr:rowOff>
    </xdr:to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400050" y="5848350"/>
          <a:ext cx="161925" cy="171450"/>
        </a:xfrm>
        <a:prstGeom prst="rect">
          <a:avLst/>
        </a:prstGeom>
        <a:solidFill>
          <a:schemeClr val="bg1">
            <a:lumMod val="95000"/>
          </a:schemeClr>
        </a:solidFill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994834</xdr:colOff>
      <xdr:row>0</xdr:row>
      <xdr:rowOff>116417</xdr:rowOff>
    </xdr:from>
    <xdr:to>
      <xdr:col>16</xdr:col>
      <xdr:colOff>337608</xdr:colOff>
      <xdr:row>3</xdr:row>
      <xdr:rowOff>116419</xdr:rowOff>
    </xdr:to>
    <xdr:grpSp>
      <xdr:nvGrpSpPr>
        <xdr:cNvPr id="6" name="Agrupar 5">
          <a:extLst>
            <a:ext uri="{FF2B5EF4-FFF2-40B4-BE49-F238E27FC236}">
              <a16:creationId xmlns:a16="http://schemas.microsoft.com/office/drawing/2014/main" id="{CC79D362-50D8-4068-A204-8609FAD0EB9B}"/>
            </a:ext>
          </a:extLst>
        </xdr:cNvPr>
        <xdr:cNvGrpSpPr/>
      </xdr:nvGrpSpPr>
      <xdr:grpSpPr>
        <a:xfrm>
          <a:off x="994834" y="116417"/>
          <a:ext cx="13392149" cy="990602"/>
          <a:chOff x="1175809" y="74083"/>
          <a:chExt cx="12804774" cy="994835"/>
        </a:xfrm>
      </xdr:grpSpPr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75FDCA4B-0363-AD20-29D9-FBEFDBDA86F7}"/>
              </a:ext>
            </a:extLst>
          </xdr:cNvPr>
          <xdr:cNvSpPr txBox="1"/>
        </xdr:nvSpPr>
        <xdr:spPr>
          <a:xfrm>
            <a:off x="3600995" y="560918"/>
            <a:ext cx="8284089" cy="50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2024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8" name="Imagem 406">
            <a:extLst>
              <a:ext uri="{FF2B5EF4-FFF2-40B4-BE49-F238E27FC236}">
                <a16:creationId xmlns:a16="http://schemas.microsoft.com/office/drawing/2014/main" id="{466670AC-7676-EFC1-E923-83C511E90E1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878858" y="140758"/>
            <a:ext cx="1101725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" name="Imagem 408">
            <a:extLst>
              <a:ext uri="{FF2B5EF4-FFF2-40B4-BE49-F238E27FC236}">
                <a16:creationId xmlns:a16="http://schemas.microsoft.com/office/drawing/2014/main" id="{4CA80492-61BB-59D4-B366-5A029B64B3E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75809" y="150001"/>
            <a:ext cx="877357" cy="7682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Imagem 407">
            <a:extLst>
              <a:ext uri="{FF2B5EF4-FFF2-40B4-BE49-F238E27FC236}">
                <a16:creationId xmlns:a16="http://schemas.microsoft.com/office/drawing/2014/main" id="{1FAE875B-6306-99E9-C886-E6F2E596B4D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77617" y="74083"/>
            <a:ext cx="844143" cy="4339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762000</xdr:colOff>
      <xdr:row>0</xdr:row>
      <xdr:rowOff>137583</xdr:rowOff>
    </xdr:from>
    <xdr:to>
      <xdr:col>16</xdr:col>
      <xdr:colOff>231774</xdr:colOff>
      <xdr:row>3</xdr:row>
      <xdr:rowOff>137585</xdr:rowOff>
    </xdr:to>
    <xdr:grpSp>
      <xdr:nvGrpSpPr>
        <xdr:cNvPr id="6" name="Agrupar 5">
          <a:extLst>
            <a:ext uri="{FF2B5EF4-FFF2-40B4-BE49-F238E27FC236}">
              <a16:creationId xmlns:a16="http://schemas.microsoft.com/office/drawing/2014/main" id="{EFA55DE7-4DD2-4FF0-9031-BD253574A4FA}"/>
            </a:ext>
          </a:extLst>
        </xdr:cNvPr>
        <xdr:cNvGrpSpPr/>
      </xdr:nvGrpSpPr>
      <xdr:grpSpPr>
        <a:xfrm>
          <a:off x="762000" y="137583"/>
          <a:ext cx="13357224" cy="990602"/>
          <a:chOff x="1175809" y="74083"/>
          <a:chExt cx="12804774" cy="994835"/>
        </a:xfrm>
      </xdr:grpSpPr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2336F2FF-5095-A7D9-4C3C-731B089CA9A5}"/>
              </a:ext>
            </a:extLst>
          </xdr:cNvPr>
          <xdr:cNvSpPr txBox="1"/>
        </xdr:nvSpPr>
        <xdr:spPr>
          <a:xfrm>
            <a:off x="3600995" y="560918"/>
            <a:ext cx="8284089" cy="50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2024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8" name="Imagem 406">
            <a:extLst>
              <a:ext uri="{FF2B5EF4-FFF2-40B4-BE49-F238E27FC236}">
                <a16:creationId xmlns:a16="http://schemas.microsoft.com/office/drawing/2014/main" id="{B68ED946-BF0C-91A9-A4CA-7B872A86438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878858" y="140758"/>
            <a:ext cx="1101725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" name="Imagem 408">
            <a:extLst>
              <a:ext uri="{FF2B5EF4-FFF2-40B4-BE49-F238E27FC236}">
                <a16:creationId xmlns:a16="http://schemas.microsoft.com/office/drawing/2014/main" id="{C4F37E71-4853-4DC1-DDEA-D66DA25C7F2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75809" y="150001"/>
            <a:ext cx="877357" cy="7682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Imagem 407">
            <a:extLst>
              <a:ext uri="{FF2B5EF4-FFF2-40B4-BE49-F238E27FC236}">
                <a16:creationId xmlns:a16="http://schemas.microsoft.com/office/drawing/2014/main" id="{A9B57D15-42C4-87FE-5901-D682946C43D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77617" y="74083"/>
            <a:ext cx="844143" cy="4339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719667</xdr:colOff>
      <xdr:row>0</xdr:row>
      <xdr:rowOff>127000</xdr:rowOff>
    </xdr:from>
    <xdr:to>
      <xdr:col>16</xdr:col>
      <xdr:colOff>83608</xdr:colOff>
      <xdr:row>3</xdr:row>
      <xdr:rowOff>127002</xdr:rowOff>
    </xdr:to>
    <xdr:grpSp>
      <xdr:nvGrpSpPr>
        <xdr:cNvPr id="6" name="Agrupar 5">
          <a:extLst>
            <a:ext uri="{FF2B5EF4-FFF2-40B4-BE49-F238E27FC236}">
              <a16:creationId xmlns:a16="http://schemas.microsoft.com/office/drawing/2014/main" id="{4C93757D-235C-4113-944C-79E59D929851}"/>
            </a:ext>
          </a:extLst>
        </xdr:cNvPr>
        <xdr:cNvGrpSpPr/>
      </xdr:nvGrpSpPr>
      <xdr:grpSpPr>
        <a:xfrm>
          <a:off x="719667" y="127000"/>
          <a:ext cx="13470466" cy="990602"/>
          <a:chOff x="1175809" y="74083"/>
          <a:chExt cx="12804774" cy="994835"/>
        </a:xfrm>
      </xdr:grpSpPr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4D494C24-18CB-2476-292E-9CAE3B98FA06}"/>
              </a:ext>
            </a:extLst>
          </xdr:cNvPr>
          <xdr:cNvSpPr txBox="1"/>
        </xdr:nvSpPr>
        <xdr:spPr>
          <a:xfrm>
            <a:off x="3600995" y="560918"/>
            <a:ext cx="8284089" cy="50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2024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8" name="Imagem 406">
            <a:extLst>
              <a:ext uri="{FF2B5EF4-FFF2-40B4-BE49-F238E27FC236}">
                <a16:creationId xmlns:a16="http://schemas.microsoft.com/office/drawing/2014/main" id="{E1DE132A-43AA-5182-D80D-79D07C5FDEF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878858" y="140758"/>
            <a:ext cx="1101725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" name="Imagem 408">
            <a:extLst>
              <a:ext uri="{FF2B5EF4-FFF2-40B4-BE49-F238E27FC236}">
                <a16:creationId xmlns:a16="http://schemas.microsoft.com/office/drawing/2014/main" id="{B1F55859-FD7C-EC15-FC4C-A9F51BFBA2E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75809" y="150001"/>
            <a:ext cx="877357" cy="7682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Imagem 407">
            <a:extLst>
              <a:ext uri="{FF2B5EF4-FFF2-40B4-BE49-F238E27FC236}">
                <a16:creationId xmlns:a16="http://schemas.microsoft.com/office/drawing/2014/main" id="{BC11CB53-D0B1-4A93-E9E0-D1717A84859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77617" y="74083"/>
            <a:ext cx="844143" cy="4339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889000</xdr:colOff>
      <xdr:row>0</xdr:row>
      <xdr:rowOff>148167</xdr:rowOff>
    </xdr:from>
    <xdr:to>
      <xdr:col>16</xdr:col>
      <xdr:colOff>252941</xdr:colOff>
      <xdr:row>3</xdr:row>
      <xdr:rowOff>148169</xdr:rowOff>
    </xdr:to>
    <xdr:grpSp>
      <xdr:nvGrpSpPr>
        <xdr:cNvPr id="6" name="Agrupar 5">
          <a:extLst>
            <a:ext uri="{FF2B5EF4-FFF2-40B4-BE49-F238E27FC236}">
              <a16:creationId xmlns:a16="http://schemas.microsoft.com/office/drawing/2014/main" id="{2AC32E4F-90D9-4F0C-B1A1-DD82D379521D}"/>
            </a:ext>
          </a:extLst>
        </xdr:cNvPr>
        <xdr:cNvGrpSpPr/>
      </xdr:nvGrpSpPr>
      <xdr:grpSpPr>
        <a:xfrm>
          <a:off x="889000" y="148167"/>
          <a:ext cx="13365691" cy="990602"/>
          <a:chOff x="1175809" y="74083"/>
          <a:chExt cx="12804774" cy="994835"/>
        </a:xfrm>
      </xdr:grpSpPr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7C97FB84-07F6-84B6-0A05-579117D0A47C}"/>
              </a:ext>
            </a:extLst>
          </xdr:cNvPr>
          <xdr:cNvSpPr txBox="1"/>
        </xdr:nvSpPr>
        <xdr:spPr>
          <a:xfrm>
            <a:off x="3600995" y="560918"/>
            <a:ext cx="8284089" cy="50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2024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8" name="Imagem 406">
            <a:extLst>
              <a:ext uri="{FF2B5EF4-FFF2-40B4-BE49-F238E27FC236}">
                <a16:creationId xmlns:a16="http://schemas.microsoft.com/office/drawing/2014/main" id="{FF28F898-30F3-027B-9DAD-A663E86585D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878858" y="140758"/>
            <a:ext cx="1101725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" name="Imagem 408">
            <a:extLst>
              <a:ext uri="{FF2B5EF4-FFF2-40B4-BE49-F238E27FC236}">
                <a16:creationId xmlns:a16="http://schemas.microsoft.com/office/drawing/2014/main" id="{6D4773CB-FFBD-9A04-C99F-BD867009D3A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75809" y="150001"/>
            <a:ext cx="877357" cy="7682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Imagem 407">
            <a:extLst>
              <a:ext uri="{FF2B5EF4-FFF2-40B4-BE49-F238E27FC236}">
                <a16:creationId xmlns:a16="http://schemas.microsoft.com/office/drawing/2014/main" id="{F78DCA19-8973-F173-2642-BB12AD7AEDA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77617" y="74083"/>
            <a:ext cx="844143" cy="4339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941917</xdr:colOff>
      <xdr:row>0</xdr:row>
      <xdr:rowOff>127000</xdr:rowOff>
    </xdr:from>
    <xdr:to>
      <xdr:col>16</xdr:col>
      <xdr:colOff>316441</xdr:colOff>
      <xdr:row>4</xdr:row>
      <xdr:rowOff>21168</xdr:rowOff>
    </xdr:to>
    <xdr:grpSp>
      <xdr:nvGrpSpPr>
        <xdr:cNvPr id="6" name="Agrupar 5">
          <a:extLst>
            <a:ext uri="{FF2B5EF4-FFF2-40B4-BE49-F238E27FC236}">
              <a16:creationId xmlns:a16="http://schemas.microsoft.com/office/drawing/2014/main" id="{2DBA84BE-00D8-43BD-8839-1BC01D458116}"/>
            </a:ext>
          </a:extLst>
        </xdr:cNvPr>
        <xdr:cNvGrpSpPr/>
      </xdr:nvGrpSpPr>
      <xdr:grpSpPr>
        <a:xfrm>
          <a:off x="941917" y="127000"/>
          <a:ext cx="13252449" cy="999068"/>
          <a:chOff x="1175809" y="74083"/>
          <a:chExt cx="12804774" cy="994835"/>
        </a:xfrm>
      </xdr:grpSpPr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22E40E47-56AD-66BC-5AAD-3AD25C246E4C}"/>
              </a:ext>
            </a:extLst>
          </xdr:cNvPr>
          <xdr:cNvSpPr txBox="1"/>
        </xdr:nvSpPr>
        <xdr:spPr>
          <a:xfrm>
            <a:off x="3600995" y="560918"/>
            <a:ext cx="8284089" cy="50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2024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8" name="Imagem 406">
            <a:extLst>
              <a:ext uri="{FF2B5EF4-FFF2-40B4-BE49-F238E27FC236}">
                <a16:creationId xmlns:a16="http://schemas.microsoft.com/office/drawing/2014/main" id="{F507C7F8-4316-89AB-BA9E-5504FB57C3E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878858" y="140758"/>
            <a:ext cx="1101725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" name="Imagem 408">
            <a:extLst>
              <a:ext uri="{FF2B5EF4-FFF2-40B4-BE49-F238E27FC236}">
                <a16:creationId xmlns:a16="http://schemas.microsoft.com/office/drawing/2014/main" id="{D66B6A7B-0E9C-936B-58AD-67124EBF1AC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75809" y="150001"/>
            <a:ext cx="877357" cy="7682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Imagem 407">
            <a:extLst>
              <a:ext uri="{FF2B5EF4-FFF2-40B4-BE49-F238E27FC236}">
                <a16:creationId xmlns:a16="http://schemas.microsoft.com/office/drawing/2014/main" id="{717B4E26-ED0C-99E0-A3A5-FA652825C42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77617" y="74083"/>
            <a:ext cx="844143" cy="4339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994834</xdr:colOff>
      <xdr:row>0</xdr:row>
      <xdr:rowOff>116417</xdr:rowOff>
    </xdr:from>
    <xdr:to>
      <xdr:col>15</xdr:col>
      <xdr:colOff>390525</xdr:colOff>
      <xdr:row>3</xdr:row>
      <xdr:rowOff>116419</xdr:rowOff>
    </xdr:to>
    <xdr:grpSp>
      <xdr:nvGrpSpPr>
        <xdr:cNvPr id="6" name="Agrupar 5">
          <a:extLst>
            <a:ext uri="{FF2B5EF4-FFF2-40B4-BE49-F238E27FC236}">
              <a16:creationId xmlns:a16="http://schemas.microsoft.com/office/drawing/2014/main" id="{3AAAC6D2-FA23-450D-8CD2-59D6F2C2DCEC}"/>
            </a:ext>
          </a:extLst>
        </xdr:cNvPr>
        <xdr:cNvGrpSpPr/>
      </xdr:nvGrpSpPr>
      <xdr:grpSpPr>
        <a:xfrm>
          <a:off x="994834" y="116417"/>
          <a:ext cx="12911666" cy="990602"/>
          <a:chOff x="1175809" y="74083"/>
          <a:chExt cx="12804774" cy="994835"/>
        </a:xfrm>
      </xdr:grpSpPr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B307C65E-602D-964C-5818-DD5FC8B82BA9}"/>
              </a:ext>
            </a:extLst>
          </xdr:cNvPr>
          <xdr:cNvSpPr txBox="1"/>
        </xdr:nvSpPr>
        <xdr:spPr>
          <a:xfrm>
            <a:off x="3600995" y="560918"/>
            <a:ext cx="8284089" cy="50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2024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8" name="Imagem 406">
            <a:extLst>
              <a:ext uri="{FF2B5EF4-FFF2-40B4-BE49-F238E27FC236}">
                <a16:creationId xmlns:a16="http://schemas.microsoft.com/office/drawing/2014/main" id="{44C01126-01C0-B1AF-30F4-646624F312D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878858" y="140758"/>
            <a:ext cx="1101725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" name="Imagem 408">
            <a:extLst>
              <a:ext uri="{FF2B5EF4-FFF2-40B4-BE49-F238E27FC236}">
                <a16:creationId xmlns:a16="http://schemas.microsoft.com/office/drawing/2014/main" id="{76F2D4B4-28F9-E73F-26D1-165E1838F52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75809" y="150001"/>
            <a:ext cx="877357" cy="7682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Imagem 407">
            <a:extLst>
              <a:ext uri="{FF2B5EF4-FFF2-40B4-BE49-F238E27FC236}">
                <a16:creationId xmlns:a16="http://schemas.microsoft.com/office/drawing/2014/main" id="{53940550-1542-F4D7-8A25-8476C9178B6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77617" y="74083"/>
            <a:ext cx="844143" cy="4339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836083</xdr:colOff>
      <xdr:row>0</xdr:row>
      <xdr:rowOff>95250</xdr:rowOff>
    </xdr:from>
    <xdr:to>
      <xdr:col>16</xdr:col>
      <xdr:colOff>147107</xdr:colOff>
      <xdr:row>3</xdr:row>
      <xdr:rowOff>95252</xdr:rowOff>
    </xdr:to>
    <xdr:grpSp>
      <xdr:nvGrpSpPr>
        <xdr:cNvPr id="6" name="Agrupar 5">
          <a:extLst>
            <a:ext uri="{FF2B5EF4-FFF2-40B4-BE49-F238E27FC236}">
              <a16:creationId xmlns:a16="http://schemas.microsoft.com/office/drawing/2014/main" id="{69B0B52E-5F9B-4C7D-A90B-2E74C4EC24A3}"/>
            </a:ext>
          </a:extLst>
        </xdr:cNvPr>
        <xdr:cNvGrpSpPr/>
      </xdr:nvGrpSpPr>
      <xdr:grpSpPr>
        <a:xfrm>
          <a:off x="836083" y="95250"/>
          <a:ext cx="13265149" cy="990602"/>
          <a:chOff x="1175809" y="74083"/>
          <a:chExt cx="12804774" cy="994835"/>
        </a:xfrm>
      </xdr:grpSpPr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BB6D05F6-6497-2CB0-AB90-651FAF069F01}"/>
              </a:ext>
            </a:extLst>
          </xdr:cNvPr>
          <xdr:cNvSpPr txBox="1"/>
        </xdr:nvSpPr>
        <xdr:spPr>
          <a:xfrm>
            <a:off x="3600995" y="560918"/>
            <a:ext cx="8284089" cy="50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2024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8" name="Imagem 406">
            <a:extLst>
              <a:ext uri="{FF2B5EF4-FFF2-40B4-BE49-F238E27FC236}">
                <a16:creationId xmlns:a16="http://schemas.microsoft.com/office/drawing/2014/main" id="{4041EEF4-4B82-0BB5-BD1D-576A8D8EF6B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878858" y="140758"/>
            <a:ext cx="1101725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" name="Imagem 408">
            <a:extLst>
              <a:ext uri="{FF2B5EF4-FFF2-40B4-BE49-F238E27FC236}">
                <a16:creationId xmlns:a16="http://schemas.microsoft.com/office/drawing/2014/main" id="{9523B016-20E4-C13D-AB7E-42DC3E2164B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75809" y="150001"/>
            <a:ext cx="877357" cy="7682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Imagem 407">
            <a:extLst>
              <a:ext uri="{FF2B5EF4-FFF2-40B4-BE49-F238E27FC236}">
                <a16:creationId xmlns:a16="http://schemas.microsoft.com/office/drawing/2014/main" id="{418EF7AA-3A86-A0C9-EE49-2E5BBCE38B7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77617" y="74083"/>
            <a:ext cx="844143" cy="4339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846666</xdr:colOff>
      <xdr:row>0</xdr:row>
      <xdr:rowOff>84667</xdr:rowOff>
    </xdr:from>
    <xdr:to>
      <xdr:col>16</xdr:col>
      <xdr:colOff>231773</xdr:colOff>
      <xdr:row>3</xdr:row>
      <xdr:rowOff>169335</xdr:rowOff>
    </xdr:to>
    <xdr:grpSp>
      <xdr:nvGrpSpPr>
        <xdr:cNvPr id="6" name="Agrupar 5">
          <a:extLst>
            <a:ext uri="{FF2B5EF4-FFF2-40B4-BE49-F238E27FC236}">
              <a16:creationId xmlns:a16="http://schemas.microsoft.com/office/drawing/2014/main" id="{B617E5E5-6F86-48D9-9D3D-2FC360EE6287}"/>
            </a:ext>
          </a:extLst>
        </xdr:cNvPr>
        <xdr:cNvGrpSpPr/>
      </xdr:nvGrpSpPr>
      <xdr:grpSpPr>
        <a:xfrm>
          <a:off x="846666" y="84667"/>
          <a:ext cx="12786782" cy="999068"/>
          <a:chOff x="1175809" y="74083"/>
          <a:chExt cx="12804774" cy="994835"/>
        </a:xfrm>
      </xdr:grpSpPr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C1531BBC-02A4-4FC5-0860-02D86B38E126}"/>
              </a:ext>
            </a:extLst>
          </xdr:cNvPr>
          <xdr:cNvSpPr txBox="1"/>
        </xdr:nvSpPr>
        <xdr:spPr>
          <a:xfrm>
            <a:off x="3600995" y="560918"/>
            <a:ext cx="8284089" cy="50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2024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8" name="Imagem 406">
            <a:extLst>
              <a:ext uri="{FF2B5EF4-FFF2-40B4-BE49-F238E27FC236}">
                <a16:creationId xmlns:a16="http://schemas.microsoft.com/office/drawing/2014/main" id="{5A0E88ED-9F4E-F8AB-AF78-1A3F6523226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878858" y="140758"/>
            <a:ext cx="1101725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" name="Imagem 408">
            <a:extLst>
              <a:ext uri="{FF2B5EF4-FFF2-40B4-BE49-F238E27FC236}">
                <a16:creationId xmlns:a16="http://schemas.microsoft.com/office/drawing/2014/main" id="{9965804B-26FE-1428-AD86-89795AAE316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75809" y="150001"/>
            <a:ext cx="877357" cy="7682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Imagem 407">
            <a:extLst>
              <a:ext uri="{FF2B5EF4-FFF2-40B4-BE49-F238E27FC236}">
                <a16:creationId xmlns:a16="http://schemas.microsoft.com/office/drawing/2014/main" id="{744C2902-C7AD-3DDA-2C11-11D6F25B9FD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77617" y="74083"/>
            <a:ext cx="844143" cy="4339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846666</xdr:colOff>
      <xdr:row>0</xdr:row>
      <xdr:rowOff>84667</xdr:rowOff>
    </xdr:from>
    <xdr:to>
      <xdr:col>16</xdr:col>
      <xdr:colOff>231773</xdr:colOff>
      <xdr:row>3</xdr:row>
      <xdr:rowOff>169335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27D90E41-6253-4779-BE84-907F24C44B93}"/>
            </a:ext>
          </a:extLst>
        </xdr:cNvPr>
        <xdr:cNvGrpSpPr/>
      </xdr:nvGrpSpPr>
      <xdr:grpSpPr>
        <a:xfrm>
          <a:off x="846666" y="84667"/>
          <a:ext cx="12786782" cy="1075268"/>
          <a:chOff x="1175809" y="74083"/>
          <a:chExt cx="12804774" cy="994835"/>
        </a:xfrm>
      </xdr:grpSpPr>
      <xdr:sp macro="" textlink="">
        <xdr:nvSpPr>
          <xdr:cNvPr id="3" name="CaixaDeTexto 2">
            <a:extLst>
              <a:ext uri="{FF2B5EF4-FFF2-40B4-BE49-F238E27FC236}">
                <a16:creationId xmlns:a16="http://schemas.microsoft.com/office/drawing/2014/main" id="{BDF7640A-0E8F-AC99-4444-D45DF33C4FF7}"/>
              </a:ext>
            </a:extLst>
          </xdr:cNvPr>
          <xdr:cNvSpPr txBox="1"/>
        </xdr:nvSpPr>
        <xdr:spPr>
          <a:xfrm>
            <a:off x="3600995" y="560918"/>
            <a:ext cx="8284089" cy="50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2024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4" name="Imagem 406">
            <a:extLst>
              <a:ext uri="{FF2B5EF4-FFF2-40B4-BE49-F238E27FC236}">
                <a16:creationId xmlns:a16="http://schemas.microsoft.com/office/drawing/2014/main" id="{92BE0887-0E3A-BEC8-F827-0DA8E2A4716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878858" y="140758"/>
            <a:ext cx="1101725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m 408">
            <a:extLst>
              <a:ext uri="{FF2B5EF4-FFF2-40B4-BE49-F238E27FC236}">
                <a16:creationId xmlns:a16="http://schemas.microsoft.com/office/drawing/2014/main" id="{8CAA996A-9AFD-EF1C-13C6-E70B062D180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75809" y="150001"/>
            <a:ext cx="877357" cy="7682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m 407">
            <a:extLst>
              <a:ext uri="{FF2B5EF4-FFF2-40B4-BE49-F238E27FC236}">
                <a16:creationId xmlns:a16="http://schemas.microsoft.com/office/drawing/2014/main" id="{87D6721E-5BA3-F3ED-D817-BB902BEAF1C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77617" y="74083"/>
            <a:ext cx="844143" cy="4339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904875</xdr:colOff>
      <xdr:row>0</xdr:row>
      <xdr:rowOff>116417</xdr:rowOff>
    </xdr:from>
    <xdr:to>
      <xdr:col>16</xdr:col>
      <xdr:colOff>231773</xdr:colOff>
      <xdr:row>3</xdr:row>
      <xdr:rowOff>116419</xdr:rowOff>
    </xdr:to>
    <xdr:grpSp>
      <xdr:nvGrpSpPr>
        <xdr:cNvPr id="6" name="Agrupar 5">
          <a:extLst>
            <a:ext uri="{FF2B5EF4-FFF2-40B4-BE49-F238E27FC236}">
              <a16:creationId xmlns:a16="http://schemas.microsoft.com/office/drawing/2014/main" id="{58FA19E0-A037-462D-A35C-B9658DBC46FB}"/>
            </a:ext>
          </a:extLst>
        </xdr:cNvPr>
        <xdr:cNvGrpSpPr/>
      </xdr:nvGrpSpPr>
      <xdr:grpSpPr>
        <a:xfrm>
          <a:off x="904875" y="116417"/>
          <a:ext cx="14043023" cy="990602"/>
          <a:chOff x="1690039" y="74083"/>
          <a:chExt cx="12290544" cy="994835"/>
        </a:xfrm>
      </xdr:grpSpPr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7283292D-2B5E-5126-4793-D37503DDA95C}"/>
              </a:ext>
            </a:extLst>
          </xdr:cNvPr>
          <xdr:cNvSpPr txBox="1"/>
        </xdr:nvSpPr>
        <xdr:spPr>
          <a:xfrm>
            <a:off x="3600995" y="560918"/>
            <a:ext cx="8284089" cy="50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2024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8" name="Imagem 406">
            <a:extLst>
              <a:ext uri="{FF2B5EF4-FFF2-40B4-BE49-F238E27FC236}">
                <a16:creationId xmlns:a16="http://schemas.microsoft.com/office/drawing/2014/main" id="{3A4E124A-9A21-16C0-635C-6DCA61252DF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878858" y="140758"/>
            <a:ext cx="1101725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" name="Imagem 408">
            <a:extLst>
              <a:ext uri="{FF2B5EF4-FFF2-40B4-BE49-F238E27FC236}">
                <a16:creationId xmlns:a16="http://schemas.microsoft.com/office/drawing/2014/main" id="{F46564BB-6764-389C-7C00-2DAB5430FB9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690039" y="102173"/>
            <a:ext cx="685818" cy="76373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Imagem 407">
            <a:extLst>
              <a:ext uri="{FF2B5EF4-FFF2-40B4-BE49-F238E27FC236}">
                <a16:creationId xmlns:a16="http://schemas.microsoft.com/office/drawing/2014/main" id="{BE1706D4-4D7B-CECE-9407-8623F3E8AFA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77617" y="74083"/>
            <a:ext cx="844143" cy="4339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1016000</xdr:colOff>
      <xdr:row>0</xdr:row>
      <xdr:rowOff>63500</xdr:rowOff>
    </xdr:from>
    <xdr:to>
      <xdr:col>16</xdr:col>
      <xdr:colOff>41274</xdr:colOff>
      <xdr:row>3</xdr:row>
      <xdr:rowOff>63502</xdr:rowOff>
    </xdr:to>
    <xdr:grpSp>
      <xdr:nvGrpSpPr>
        <xdr:cNvPr id="6" name="Agrupar 5">
          <a:extLst>
            <a:ext uri="{FF2B5EF4-FFF2-40B4-BE49-F238E27FC236}">
              <a16:creationId xmlns:a16="http://schemas.microsoft.com/office/drawing/2014/main" id="{D3D24BE5-2DF5-4128-A006-C5540C8A36BD}"/>
            </a:ext>
          </a:extLst>
        </xdr:cNvPr>
        <xdr:cNvGrpSpPr/>
      </xdr:nvGrpSpPr>
      <xdr:grpSpPr>
        <a:xfrm>
          <a:off x="1016000" y="63500"/>
          <a:ext cx="13322299" cy="990602"/>
          <a:chOff x="1175809" y="74083"/>
          <a:chExt cx="12804774" cy="994835"/>
        </a:xfrm>
      </xdr:grpSpPr>
      <xdr:sp macro="" textlink="">
        <xdr:nvSpPr>
          <xdr:cNvPr id="8" name="CaixaDeTexto 7">
            <a:extLst>
              <a:ext uri="{FF2B5EF4-FFF2-40B4-BE49-F238E27FC236}">
                <a16:creationId xmlns:a16="http://schemas.microsoft.com/office/drawing/2014/main" id="{02295B92-5A23-3C47-341A-93C6DB108B9A}"/>
              </a:ext>
            </a:extLst>
          </xdr:cNvPr>
          <xdr:cNvSpPr txBox="1"/>
        </xdr:nvSpPr>
        <xdr:spPr>
          <a:xfrm>
            <a:off x="3600995" y="560918"/>
            <a:ext cx="8284089" cy="50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2024 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9" name="Imagem 406">
            <a:extLst>
              <a:ext uri="{FF2B5EF4-FFF2-40B4-BE49-F238E27FC236}">
                <a16:creationId xmlns:a16="http://schemas.microsoft.com/office/drawing/2014/main" id="{D8EB2750-080F-09BD-3510-540B4533826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878858" y="140758"/>
            <a:ext cx="1101725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" name="Imagem 408">
            <a:extLst>
              <a:ext uri="{FF2B5EF4-FFF2-40B4-BE49-F238E27FC236}">
                <a16:creationId xmlns:a16="http://schemas.microsoft.com/office/drawing/2014/main" id="{E964FB85-4DE0-8E12-BAAD-8053494B329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75809" y="150001"/>
            <a:ext cx="877357" cy="7682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m 407">
            <a:extLst>
              <a:ext uri="{FF2B5EF4-FFF2-40B4-BE49-F238E27FC236}">
                <a16:creationId xmlns:a16="http://schemas.microsoft.com/office/drawing/2014/main" id="{B478A7E2-FE7D-E4BA-7F29-A0177AD618B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77617" y="74083"/>
            <a:ext cx="844143" cy="4339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899585</xdr:colOff>
      <xdr:row>0</xdr:row>
      <xdr:rowOff>95250</xdr:rowOff>
    </xdr:from>
    <xdr:to>
      <xdr:col>16</xdr:col>
      <xdr:colOff>178858</xdr:colOff>
      <xdr:row>3</xdr:row>
      <xdr:rowOff>95252</xdr:rowOff>
    </xdr:to>
    <xdr:grpSp>
      <xdr:nvGrpSpPr>
        <xdr:cNvPr id="6" name="Agrupar 5">
          <a:extLst>
            <a:ext uri="{FF2B5EF4-FFF2-40B4-BE49-F238E27FC236}">
              <a16:creationId xmlns:a16="http://schemas.microsoft.com/office/drawing/2014/main" id="{804C0EE6-F142-45E2-A820-DCEF358BF435}"/>
            </a:ext>
          </a:extLst>
        </xdr:cNvPr>
        <xdr:cNvGrpSpPr/>
      </xdr:nvGrpSpPr>
      <xdr:grpSpPr>
        <a:xfrm>
          <a:off x="899585" y="95250"/>
          <a:ext cx="13833473" cy="990602"/>
          <a:chOff x="1175810" y="74083"/>
          <a:chExt cx="12804773" cy="994835"/>
        </a:xfrm>
      </xdr:grpSpPr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3584495D-9F04-D0E8-2C34-57120D135D28}"/>
              </a:ext>
            </a:extLst>
          </xdr:cNvPr>
          <xdr:cNvSpPr txBox="1"/>
        </xdr:nvSpPr>
        <xdr:spPr>
          <a:xfrm>
            <a:off x="3600995" y="560918"/>
            <a:ext cx="8284089" cy="50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2024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8" name="Imagem 406">
            <a:extLst>
              <a:ext uri="{FF2B5EF4-FFF2-40B4-BE49-F238E27FC236}">
                <a16:creationId xmlns:a16="http://schemas.microsoft.com/office/drawing/2014/main" id="{15687270-1DA8-E569-9813-9463B96971D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878858" y="140758"/>
            <a:ext cx="1101725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" name="Imagem 408">
            <a:extLst>
              <a:ext uri="{FF2B5EF4-FFF2-40B4-BE49-F238E27FC236}">
                <a16:creationId xmlns:a16="http://schemas.microsoft.com/office/drawing/2014/main" id="{0CC7AA23-4F43-F79B-8027-11B4E016B37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75810" y="92607"/>
            <a:ext cx="753826" cy="7682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Imagem 407">
            <a:extLst>
              <a:ext uri="{FF2B5EF4-FFF2-40B4-BE49-F238E27FC236}">
                <a16:creationId xmlns:a16="http://schemas.microsoft.com/office/drawing/2014/main" id="{6AF7CBD7-066A-F56E-F3C6-FE35E5C23EB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77617" y="74083"/>
            <a:ext cx="844143" cy="4339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645583</xdr:colOff>
      <xdr:row>0</xdr:row>
      <xdr:rowOff>116417</xdr:rowOff>
    </xdr:from>
    <xdr:to>
      <xdr:col>16</xdr:col>
      <xdr:colOff>83607</xdr:colOff>
      <xdr:row>3</xdr:row>
      <xdr:rowOff>116419</xdr:rowOff>
    </xdr:to>
    <xdr:grpSp>
      <xdr:nvGrpSpPr>
        <xdr:cNvPr id="6" name="Agrupar 5">
          <a:extLst>
            <a:ext uri="{FF2B5EF4-FFF2-40B4-BE49-F238E27FC236}">
              <a16:creationId xmlns:a16="http://schemas.microsoft.com/office/drawing/2014/main" id="{31CBC67B-043E-48F5-AD6A-F2A5CCE0C1E1}"/>
            </a:ext>
          </a:extLst>
        </xdr:cNvPr>
        <xdr:cNvGrpSpPr/>
      </xdr:nvGrpSpPr>
      <xdr:grpSpPr>
        <a:xfrm>
          <a:off x="645583" y="116417"/>
          <a:ext cx="13449299" cy="990602"/>
          <a:chOff x="1175809" y="74083"/>
          <a:chExt cx="12804774" cy="994835"/>
        </a:xfrm>
      </xdr:grpSpPr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2B624955-2384-68C8-1382-ABCAFBE1E921}"/>
              </a:ext>
            </a:extLst>
          </xdr:cNvPr>
          <xdr:cNvSpPr txBox="1"/>
        </xdr:nvSpPr>
        <xdr:spPr>
          <a:xfrm>
            <a:off x="3600995" y="560918"/>
            <a:ext cx="8284089" cy="50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2024 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8" name="Imagem 406">
            <a:extLst>
              <a:ext uri="{FF2B5EF4-FFF2-40B4-BE49-F238E27FC236}">
                <a16:creationId xmlns:a16="http://schemas.microsoft.com/office/drawing/2014/main" id="{60F9410C-7B4F-E495-C701-5B61A97B34B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878858" y="140758"/>
            <a:ext cx="1101725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" name="Imagem 408">
            <a:extLst>
              <a:ext uri="{FF2B5EF4-FFF2-40B4-BE49-F238E27FC236}">
                <a16:creationId xmlns:a16="http://schemas.microsoft.com/office/drawing/2014/main" id="{076B7F8E-1F7B-65FE-5D65-4F1C4B51F3B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75809" y="150001"/>
            <a:ext cx="877357" cy="7682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Imagem 407">
            <a:extLst>
              <a:ext uri="{FF2B5EF4-FFF2-40B4-BE49-F238E27FC236}">
                <a16:creationId xmlns:a16="http://schemas.microsoft.com/office/drawing/2014/main" id="{355090D5-3976-7F67-B809-823A5B80FBA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77617" y="74083"/>
            <a:ext cx="844143" cy="4339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910167</xdr:colOff>
      <xdr:row>0</xdr:row>
      <xdr:rowOff>84666</xdr:rowOff>
    </xdr:from>
    <xdr:to>
      <xdr:col>16</xdr:col>
      <xdr:colOff>168274</xdr:colOff>
      <xdr:row>3</xdr:row>
      <xdr:rowOff>84668</xdr:rowOff>
    </xdr:to>
    <xdr:grpSp>
      <xdr:nvGrpSpPr>
        <xdr:cNvPr id="6" name="Agrupar 5">
          <a:extLst>
            <a:ext uri="{FF2B5EF4-FFF2-40B4-BE49-F238E27FC236}">
              <a16:creationId xmlns:a16="http://schemas.microsoft.com/office/drawing/2014/main" id="{EC72DD9E-B3E9-421F-8BEE-459890FC92E0}"/>
            </a:ext>
          </a:extLst>
        </xdr:cNvPr>
        <xdr:cNvGrpSpPr/>
      </xdr:nvGrpSpPr>
      <xdr:grpSpPr>
        <a:xfrm>
          <a:off x="910167" y="84666"/>
          <a:ext cx="13459882" cy="990602"/>
          <a:chOff x="1175809" y="74083"/>
          <a:chExt cx="12804774" cy="994835"/>
        </a:xfrm>
      </xdr:grpSpPr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AB40C07E-8D13-530E-54D5-7E89F50BE4E6}"/>
              </a:ext>
            </a:extLst>
          </xdr:cNvPr>
          <xdr:cNvSpPr txBox="1"/>
        </xdr:nvSpPr>
        <xdr:spPr>
          <a:xfrm>
            <a:off x="3600995" y="560918"/>
            <a:ext cx="8284089" cy="50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2024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8" name="Imagem 406">
            <a:extLst>
              <a:ext uri="{FF2B5EF4-FFF2-40B4-BE49-F238E27FC236}">
                <a16:creationId xmlns:a16="http://schemas.microsoft.com/office/drawing/2014/main" id="{A5BBCF84-5CCB-B7B4-717B-E90AD487B0E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878858" y="140758"/>
            <a:ext cx="1101725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" name="Imagem 408">
            <a:extLst>
              <a:ext uri="{FF2B5EF4-FFF2-40B4-BE49-F238E27FC236}">
                <a16:creationId xmlns:a16="http://schemas.microsoft.com/office/drawing/2014/main" id="{DBA51179-10F6-9046-358C-00356038456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75809" y="150001"/>
            <a:ext cx="877357" cy="7682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Imagem 407">
            <a:extLst>
              <a:ext uri="{FF2B5EF4-FFF2-40B4-BE49-F238E27FC236}">
                <a16:creationId xmlns:a16="http://schemas.microsoft.com/office/drawing/2014/main" id="{6F6A4683-A672-FAE9-E3C1-CC3A5058432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77617" y="74083"/>
            <a:ext cx="844143" cy="4339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656166</xdr:colOff>
      <xdr:row>0</xdr:row>
      <xdr:rowOff>105833</xdr:rowOff>
    </xdr:from>
    <xdr:to>
      <xdr:col>15</xdr:col>
      <xdr:colOff>422273</xdr:colOff>
      <xdr:row>3</xdr:row>
      <xdr:rowOff>105833</xdr:rowOff>
    </xdr:to>
    <xdr:grpSp>
      <xdr:nvGrpSpPr>
        <xdr:cNvPr id="6" name="Agrupar 5">
          <a:extLst>
            <a:ext uri="{FF2B5EF4-FFF2-40B4-BE49-F238E27FC236}">
              <a16:creationId xmlns:a16="http://schemas.microsoft.com/office/drawing/2014/main" id="{4FF24BF1-3EF3-4EBB-BA26-8CBBA5D3DF05}"/>
            </a:ext>
          </a:extLst>
        </xdr:cNvPr>
        <xdr:cNvGrpSpPr/>
      </xdr:nvGrpSpPr>
      <xdr:grpSpPr>
        <a:xfrm>
          <a:off x="656166" y="105833"/>
          <a:ext cx="12653432" cy="914400"/>
          <a:chOff x="1175809" y="74083"/>
          <a:chExt cx="12804774" cy="994835"/>
        </a:xfrm>
      </xdr:grpSpPr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BC3B7038-0977-F858-B6ED-A10BD6F7745E}"/>
              </a:ext>
            </a:extLst>
          </xdr:cNvPr>
          <xdr:cNvSpPr txBox="1"/>
        </xdr:nvSpPr>
        <xdr:spPr>
          <a:xfrm>
            <a:off x="3600995" y="560918"/>
            <a:ext cx="8284089" cy="50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2024 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8" name="Imagem 406">
            <a:extLst>
              <a:ext uri="{FF2B5EF4-FFF2-40B4-BE49-F238E27FC236}">
                <a16:creationId xmlns:a16="http://schemas.microsoft.com/office/drawing/2014/main" id="{E723CB04-8E2B-324F-A763-38741457E46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878858" y="140758"/>
            <a:ext cx="1101725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" name="Imagem 408">
            <a:extLst>
              <a:ext uri="{FF2B5EF4-FFF2-40B4-BE49-F238E27FC236}">
                <a16:creationId xmlns:a16="http://schemas.microsoft.com/office/drawing/2014/main" id="{D0A5D5A6-DAC1-C06D-992A-B6A2392CB79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75809" y="150001"/>
            <a:ext cx="877357" cy="7682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Imagem 407">
            <a:extLst>
              <a:ext uri="{FF2B5EF4-FFF2-40B4-BE49-F238E27FC236}">
                <a16:creationId xmlns:a16="http://schemas.microsoft.com/office/drawing/2014/main" id="{4A9A79E3-DF7F-DC27-F4C6-F1DF9581711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77617" y="74083"/>
            <a:ext cx="844143" cy="4339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825500</xdr:colOff>
      <xdr:row>0</xdr:row>
      <xdr:rowOff>84668</xdr:rowOff>
    </xdr:from>
    <xdr:to>
      <xdr:col>16</xdr:col>
      <xdr:colOff>182032</xdr:colOff>
      <xdr:row>3</xdr:row>
      <xdr:rowOff>0</xdr:rowOff>
    </xdr:to>
    <xdr:grpSp>
      <xdr:nvGrpSpPr>
        <xdr:cNvPr id="6" name="Agrupar 5">
          <a:extLst>
            <a:ext uri="{FF2B5EF4-FFF2-40B4-BE49-F238E27FC236}">
              <a16:creationId xmlns:a16="http://schemas.microsoft.com/office/drawing/2014/main" id="{4722C02D-DDCB-43AB-B5CF-0F630AA486D2}"/>
            </a:ext>
          </a:extLst>
        </xdr:cNvPr>
        <xdr:cNvGrpSpPr/>
      </xdr:nvGrpSpPr>
      <xdr:grpSpPr>
        <a:xfrm>
          <a:off x="825500" y="84668"/>
          <a:ext cx="14691782" cy="905932"/>
          <a:chOff x="1175809" y="74083"/>
          <a:chExt cx="13275523" cy="1069446"/>
        </a:xfrm>
      </xdr:grpSpPr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F01419E3-7499-90BD-C088-E8CF31DFC2B7}"/>
              </a:ext>
            </a:extLst>
          </xdr:cNvPr>
          <xdr:cNvSpPr txBox="1"/>
        </xdr:nvSpPr>
        <xdr:spPr>
          <a:xfrm>
            <a:off x="3600995" y="560918"/>
            <a:ext cx="8284089" cy="58261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2024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8" name="Imagem 406">
            <a:extLst>
              <a:ext uri="{FF2B5EF4-FFF2-40B4-BE49-F238E27FC236}">
                <a16:creationId xmlns:a16="http://schemas.microsoft.com/office/drawing/2014/main" id="{CC8175BB-6433-859D-5B13-6CF90D5DE75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3481671" y="140758"/>
            <a:ext cx="969661" cy="74379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" name="Imagem 408">
            <a:extLst>
              <a:ext uri="{FF2B5EF4-FFF2-40B4-BE49-F238E27FC236}">
                <a16:creationId xmlns:a16="http://schemas.microsoft.com/office/drawing/2014/main" id="{918907A4-A7D8-39DA-C8F5-E8E86C9D415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75809" y="150000"/>
            <a:ext cx="763458" cy="84430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Imagem 407">
            <a:extLst>
              <a:ext uri="{FF2B5EF4-FFF2-40B4-BE49-F238E27FC236}">
                <a16:creationId xmlns:a16="http://schemas.microsoft.com/office/drawing/2014/main" id="{324B1CDE-E827-2A9E-F045-BD9734C96D6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77617" y="74083"/>
            <a:ext cx="844143" cy="4339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825501</xdr:colOff>
      <xdr:row>0</xdr:row>
      <xdr:rowOff>84668</xdr:rowOff>
    </xdr:from>
    <xdr:to>
      <xdr:col>15</xdr:col>
      <xdr:colOff>305857</xdr:colOff>
      <xdr:row>3</xdr:row>
      <xdr:rowOff>0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ADD31B94-D076-4C8E-B664-EA9DEE69F07E}"/>
            </a:ext>
          </a:extLst>
        </xdr:cNvPr>
        <xdr:cNvGrpSpPr/>
      </xdr:nvGrpSpPr>
      <xdr:grpSpPr>
        <a:xfrm>
          <a:off x="825501" y="84668"/>
          <a:ext cx="13301131" cy="905932"/>
          <a:chOff x="1175810" y="74083"/>
          <a:chExt cx="12804773" cy="1069446"/>
        </a:xfrm>
      </xdr:grpSpPr>
      <xdr:sp macro="" textlink="">
        <xdr:nvSpPr>
          <xdr:cNvPr id="3" name="CaixaDeTexto 2">
            <a:extLst>
              <a:ext uri="{FF2B5EF4-FFF2-40B4-BE49-F238E27FC236}">
                <a16:creationId xmlns:a16="http://schemas.microsoft.com/office/drawing/2014/main" id="{3DFC8BE4-6519-ACF3-32BD-8E80F9A4B4B4}"/>
              </a:ext>
            </a:extLst>
          </xdr:cNvPr>
          <xdr:cNvSpPr txBox="1"/>
        </xdr:nvSpPr>
        <xdr:spPr>
          <a:xfrm>
            <a:off x="3600995" y="560918"/>
            <a:ext cx="8284089" cy="58261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2024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4" name="Imagem 406">
            <a:extLst>
              <a:ext uri="{FF2B5EF4-FFF2-40B4-BE49-F238E27FC236}">
                <a16:creationId xmlns:a16="http://schemas.microsoft.com/office/drawing/2014/main" id="{ABBDC56D-3D68-F855-A698-F532BEFF41B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878858" y="140758"/>
            <a:ext cx="1101725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m 408">
            <a:extLst>
              <a:ext uri="{FF2B5EF4-FFF2-40B4-BE49-F238E27FC236}">
                <a16:creationId xmlns:a16="http://schemas.microsoft.com/office/drawing/2014/main" id="{7FF2532E-886E-C9A3-6012-E45110CFCED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75810" y="150000"/>
            <a:ext cx="745257" cy="8069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m 407">
            <a:extLst>
              <a:ext uri="{FF2B5EF4-FFF2-40B4-BE49-F238E27FC236}">
                <a16:creationId xmlns:a16="http://schemas.microsoft.com/office/drawing/2014/main" id="{B5BDEB65-BC02-BA50-0913-15BF5F11948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77617" y="74083"/>
            <a:ext cx="844143" cy="4339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666749</xdr:colOff>
      <xdr:row>0</xdr:row>
      <xdr:rowOff>74084</xdr:rowOff>
    </xdr:from>
    <xdr:to>
      <xdr:col>16</xdr:col>
      <xdr:colOff>125940</xdr:colOff>
      <xdr:row>3</xdr:row>
      <xdr:rowOff>74086</xdr:rowOff>
    </xdr:to>
    <xdr:grpSp>
      <xdr:nvGrpSpPr>
        <xdr:cNvPr id="6" name="Agrupar 5">
          <a:extLst>
            <a:ext uri="{FF2B5EF4-FFF2-40B4-BE49-F238E27FC236}">
              <a16:creationId xmlns:a16="http://schemas.microsoft.com/office/drawing/2014/main" id="{D90818EB-27D5-455A-9A92-B7681E1812C4}"/>
            </a:ext>
          </a:extLst>
        </xdr:cNvPr>
        <xdr:cNvGrpSpPr/>
      </xdr:nvGrpSpPr>
      <xdr:grpSpPr>
        <a:xfrm>
          <a:off x="666749" y="74084"/>
          <a:ext cx="13803841" cy="990602"/>
          <a:chOff x="1175809" y="74083"/>
          <a:chExt cx="12804774" cy="994835"/>
        </a:xfrm>
      </xdr:grpSpPr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01DBC22D-AD63-1D2C-873C-EC41787AE9A3}"/>
              </a:ext>
            </a:extLst>
          </xdr:cNvPr>
          <xdr:cNvSpPr txBox="1"/>
        </xdr:nvSpPr>
        <xdr:spPr>
          <a:xfrm>
            <a:off x="3600995" y="560918"/>
            <a:ext cx="8284089" cy="50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2024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8" name="Imagem 406">
            <a:extLst>
              <a:ext uri="{FF2B5EF4-FFF2-40B4-BE49-F238E27FC236}">
                <a16:creationId xmlns:a16="http://schemas.microsoft.com/office/drawing/2014/main" id="{66332176-5D99-CADA-3923-6291A90E6DC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878858" y="140758"/>
            <a:ext cx="1101725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" name="Imagem 408">
            <a:extLst>
              <a:ext uri="{FF2B5EF4-FFF2-40B4-BE49-F238E27FC236}">
                <a16:creationId xmlns:a16="http://schemas.microsoft.com/office/drawing/2014/main" id="{D193AF60-64E5-8ACC-AD2E-1E22D73EB1D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75809" y="150001"/>
            <a:ext cx="877357" cy="7682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Imagem 407">
            <a:extLst>
              <a:ext uri="{FF2B5EF4-FFF2-40B4-BE49-F238E27FC236}">
                <a16:creationId xmlns:a16="http://schemas.microsoft.com/office/drawing/2014/main" id="{1F90ED5B-B5DF-5F26-A8DE-F7F1959B5DD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77617" y="74083"/>
            <a:ext cx="844143" cy="4339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1143000</xdr:colOff>
      <xdr:row>0</xdr:row>
      <xdr:rowOff>74084</xdr:rowOff>
    </xdr:from>
    <xdr:to>
      <xdr:col>16</xdr:col>
      <xdr:colOff>168274</xdr:colOff>
      <xdr:row>3</xdr:row>
      <xdr:rowOff>74086</xdr:rowOff>
    </xdr:to>
    <xdr:grpSp>
      <xdr:nvGrpSpPr>
        <xdr:cNvPr id="6" name="Agrupar 5">
          <a:extLst>
            <a:ext uri="{FF2B5EF4-FFF2-40B4-BE49-F238E27FC236}">
              <a16:creationId xmlns:a16="http://schemas.microsoft.com/office/drawing/2014/main" id="{69FC02D3-8AF7-488A-AD1C-8959BCCB1320}"/>
            </a:ext>
          </a:extLst>
        </xdr:cNvPr>
        <xdr:cNvGrpSpPr/>
      </xdr:nvGrpSpPr>
      <xdr:grpSpPr>
        <a:xfrm>
          <a:off x="1143000" y="74084"/>
          <a:ext cx="12731749" cy="990602"/>
          <a:chOff x="1175809" y="74083"/>
          <a:chExt cx="12804774" cy="994835"/>
        </a:xfrm>
      </xdr:grpSpPr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934BF400-EE6B-5A54-B381-D6F39AF111CC}"/>
              </a:ext>
            </a:extLst>
          </xdr:cNvPr>
          <xdr:cNvSpPr txBox="1"/>
        </xdr:nvSpPr>
        <xdr:spPr>
          <a:xfrm>
            <a:off x="3600995" y="560918"/>
            <a:ext cx="8284089" cy="50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2024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8" name="Imagem 406">
            <a:extLst>
              <a:ext uri="{FF2B5EF4-FFF2-40B4-BE49-F238E27FC236}">
                <a16:creationId xmlns:a16="http://schemas.microsoft.com/office/drawing/2014/main" id="{BD114A91-553E-4327-F9D0-A7BBC1FF9FD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878858" y="140758"/>
            <a:ext cx="1101725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" name="Imagem 408">
            <a:extLst>
              <a:ext uri="{FF2B5EF4-FFF2-40B4-BE49-F238E27FC236}">
                <a16:creationId xmlns:a16="http://schemas.microsoft.com/office/drawing/2014/main" id="{1C0B1F50-6C96-F3E8-3F79-43083C2AF6A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75809" y="150001"/>
            <a:ext cx="774877" cy="7682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Imagem 407">
            <a:extLst>
              <a:ext uri="{FF2B5EF4-FFF2-40B4-BE49-F238E27FC236}">
                <a16:creationId xmlns:a16="http://schemas.microsoft.com/office/drawing/2014/main" id="{71701775-1FB1-9799-9D1A-3044F6ABB11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77617" y="74083"/>
            <a:ext cx="844143" cy="4339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1079500</xdr:colOff>
      <xdr:row>0</xdr:row>
      <xdr:rowOff>63500</xdr:rowOff>
    </xdr:from>
    <xdr:to>
      <xdr:col>16</xdr:col>
      <xdr:colOff>94191</xdr:colOff>
      <xdr:row>3</xdr:row>
      <xdr:rowOff>63502</xdr:rowOff>
    </xdr:to>
    <xdr:grpSp>
      <xdr:nvGrpSpPr>
        <xdr:cNvPr id="6" name="Agrupar 5">
          <a:extLst>
            <a:ext uri="{FF2B5EF4-FFF2-40B4-BE49-F238E27FC236}">
              <a16:creationId xmlns:a16="http://schemas.microsoft.com/office/drawing/2014/main" id="{DC6BB1DD-867E-40BC-B648-D28E6D70F87E}"/>
            </a:ext>
          </a:extLst>
        </xdr:cNvPr>
        <xdr:cNvGrpSpPr/>
      </xdr:nvGrpSpPr>
      <xdr:grpSpPr>
        <a:xfrm>
          <a:off x="1079500" y="63500"/>
          <a:ext cx="12921191" cy="990602"/>
          <a:chOff x="1175809" y="74083"/>
          <a:chExt cx="12804774" cy="994835"/>
        </a:xfrm>
      </xdr:grpSpPr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7DB3EECD-4228-3449-8052-B7DDF70FD6F8}"/>
              </a:ext>
            </a:extLst>
          </xdr:cNvPr>
          <xdr:cNvSpPr txBox="1"/>
        </xdr:nvSpPr>
        <xdr:spPr>
          <a:xfrm>
            <a:off x="3600995" y="560918"/>
            <a:ext cx="8284089" cy="50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2024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8" name="Imagem 406">
            <a:extLst>
              <a:ext uri="{FF2B5EF4-FFF2-40B4-BE49-F238E27FC236}">
                <a16:creationId xmlns:a16="http://schemas.microsoft.com/office/drawing/2014/main" id="{D52B0229-E91F-4B56-B36E-49841A447AA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878858" y="140758"/>
            <a:ext cx="1101725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" name="Imagem 408">
            <a:extLst>
              <a:ext uri="{FF2B5EF4-FFF2-40B4-BE49-F238E27FC236}">
                <a16:creationId xmlns:a16="http://schemas.microsoft.com/office/drawing/2014/main" id="{F4C479CB-9776-809E-BAD5-C8F47D46ECD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75809" y="150001"/>
            <a:ext cx="877357" cy="7682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Imagem 407">
            <a:extLst>
              <a:ext uri="{FF2B5EF4-FFF2-40B4-BE49-F238E27FC236}">
                <a16:creationId xmlns:a16="http://schemas.microsoft.com/office/drawing/2014/main" id="{43047DA0-6867-47E9-1A8B-FE511B17C05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77617" y="74083"/>
            <a:ext cx="844143" cy="4339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1016000</xdr:colOff>
      <xdr:row>0</xdr:row>
      <xdr:rowOff>105834</xdr:rowOff>
    </xdr:from>
    <xdr:to>
      <xdr:col>16</xdr:col>
      <xdr:colOff>51857</xdr:colOff>
      <xdr:row>3</xdr:row>
      <xdr:rowOff>105836</xdr:rowOff>
    </xdr:to>
    <xdr:grpSp>
      <xdr:nvGrpSpPr>
        <xdr:cNvPr id="6" name="Agrupar 5">
          <a:extLst>
            <a:ext uri="{FF2B5EF4-FFF2-40B4-BE49-F238E27FC236}">
              <a16:creationId xmlns:a16="http://schemas.microsoft.com/office/drawing/2014/main" id="{4F8CA7F7-C982-4EFC-8C1F-45A2A0B5C78D}"/>
            </a:ext>
          </a:extLst>
        </xdr:cNvPr>
        <xdr:cNvGrpSpPr/>
      </xdr:nvGrpSpPr>
      <xdr:grpSpPr>
        <a:xfrm>
          <a:off x="1016000" y="105834"/>
          <a:ext cx="12999507" cy="990602"/>
          <a:chOff x="1175809" y="74083"/>
          <a:chExt cx="12804774" cy="994835"/>
        </a:xfrm>
      </xdr:grpSpPr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AD55BEE7-3F42-16DC-CA3F-03E57FFDBED8}"/>
              </a:ext>
            </a:extLst>
          </xdr:cNvPr>
          <xdr:cNvSpPr txBox="1"/>
        </xdr:nvSpPr>
        <xdr:spPr>
          <a:xfrm>
            <a:off x="3600995" y="560918"/>
            <a:ext cx="8284089" cy="50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2024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8" name="Imagem 406">
            <a:extLst>
              <a:ext uri="{FF2B5EF4-FFF2-40B4-BE49-F238E27FC236}">
                <a16:creationId xmlns:a16="http://schemas.microsoft.com/office/drawing/2014/main" id="{D2AD7ABC-1D45-DDC1-F516-7861DB0C95C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878858" y="140758"/>
            <a:ext cx="1101725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" name="Imagem 408">
            <a:extLst>
              <a:ext uri="{FF2B5EF4-FFF2-40B4-BE49-F238E27FC236}">
                <a16:creationId xmlns:a16="http://schemas.microsoft.com/office/drawing/2014/main" id="{6FAAA7D1-F9D5-DEE6-E1DD-DD1525328EC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75809" y="150001"/>
            <a:ext cx="877357" cy="7682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Imagem 407">
            <a:extLst>
              <a:ext uri="{FF2B5EF4-FFF2-40B4-BE49-F238E27FC236}">
                <a16:creationId xmlns:a16="http://schemas.microsoft.com/office/drawing/2014/main" id="{419B5266-AF07-FFDB-4D77-EC83F0E1E81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77617" y="74083"/>
            <a:ext cx="844143" cy="4339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1079500</xdr:colOff>
      <xdr:row>0</xdr:row>
      <xdr:rowOff>105833</xdr:rowOff>
    </xdr:from>
    <xdr:to>
      <xdr:col>16</xdr:col>
      <xdr:colOff>73024</xdr:colOff>
      <xdr:row>3</xdr:row>
      <xdr:rowOff>105835</xdr:rowOff>
    </xdr:to>
    <xdr:grpSp>
      <xdr:nvGrpSpPr>
        <xdr:cNvPr id="6" name="Agrupar 5">
          <a:extLst>
            <a:ext uri="{FF2B5EF4-FFF2-40B4-BE49-F238E27FC236}">
              <a16:creationId xmlns:a16="http://schemas.microsoft.com/office/drawing/2014/main" id="{3C627919-EB3A-46AC-BF9D-17A178518F3B}"/>
            </a:ext>
          </a:extLst>
        </xdr:cNvPr>
        <xdr:cNvGrpSpPr/>
      </xdr:nvGrpSpPr>
      <xdr:grpSpPr>
        <a:xfrm>
          <a:off x="1079500" y="105833"/>
          <a:ext cx="12966699" cy="990602"/>
          <a:chOff x="1175809" y="74083"/>
          <a:chExt cx="12804774" cy="994835"/>
        </a:xfrm>
      </xdr:grpSpPr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73CC4F3A-500A-19AE-9ADF-A6EAD3B89522}"/>
              </a:ext>
            </a:extLst>
          </xdr:cNvPr>
          <xdr:cNvSpPr txBox="1"/>
        </xdr:nvSpPr>
        <xdr:spPr>
          <a:xfrm>
            <a:off x="3600995" y="560918"/>
            <a:ext cx="8284089" cy="50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2024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8" name="Imagem 406">
            <a:extLst>
              <a:ext uri="{FF2B5EF4-FFF2-40B4-BE49-F238E27FC236}">
                <a16:creationId xmlns:a16="http://schemas.microsoft.com/office/drawing/2014/main" id="{73BC7BBE-2D31-1A1A-2969-66DDD761F9E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878858" y="140758"/>
            <a:ext cx="1101725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" name="Imagem 408">
            <a:extLst>
              <a:ext uri="{FF2B5EF4-FFF2-40B4-BE49-F238E27FC236}">
                <a16:creationId xmlns:a16="http://schemas.microsoft.com/office/drawing/2014/main" id="{05EF8584-C7AA-DEA0-6FE4-0F7146C0566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75809" y="150001"/>
            <a:ext cx="877357" cy="7682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Imagem 407">
            <a:extLst>
              <a:ext uri="{FF2B5EF4-FFF2-40B4-BE49-F238E27FC236}">
                <a16:creationId xmlns:a16="http://schemas.microsoft.com/office/drawing/2014/main" id="{D9F29256-76BE-29E4-BA80-4E466B37EB3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77617" y="74083"/>
            <a:ext cx="844143" cy="4339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825500</xdr:colOff>
      <xdr:row>0</xdr:row>
      <xdr:rowOff>116417</xdr:rowOff>
    </xdr:from>
    <xdr:to>
      <xdr:col>16</xdr:col>
      <xdr:colOff>200024</xdr:colOff>
      <xdr:row>3</xdr:row>
      <xdr:rowOff>116419</xdr:rowOff>
    </xdr:to>
    <xdr:grpSp>
      <xdr:nvGrpSpPr>
        <xdr:cNvPr id="6" name="Agrupar 5">
          <a:extLst>
            <a:ext uri="{FF2B5EF4-FFF2-40B4-BE49-F238E27FC236}">
              <a16:creationId xmlns:a16="http://schemas.microsoft.com/office/drawing/2014/main" id="{EC87E6F6-4B87-4185-9098-82CA49FFE81B}"/>
            </a:ext>
          </a:extLst>
        </xdr:cNvPr>
        <xdr:cNvGrpSpPr/>
      </xdr:nvGrpSpPr>
      <xdr:grpSpPr>
        <a:xfrm>
          <a:off x="825500" y="116417"/>
          <a:ext cx="13080999" cy="990602"/>
          <a:chOff x="1175809" y="74083"/>
          <a:chExt cx="12804774" cy="994835"/>
        </a:xfrm>
      </xdr:grpSpPr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F91B5E2F-6639-AC32-EDBE-342662FB96FB}"/>
              </a:ext>
            </a:extLst>
          </xdr:cNvPr>
          <xdr:cNvSpPr txBox="1"/>
        </xdr:nvSpPr>
        <xdr:spPr>
          <a:xfrm>
            <a:off x="3600995" y="560918"/>
            <a:ext cx="8284089" cy="50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2024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8" name="Imagem 406">
            <a:extLst>
              <a:ext uri="{FF2B5EF4-FFF2-40B4-BE49-F238E27FC236}">
                <a16:creationId xmlns:a16="http://schemas.microsoft.com/office/drawing/2014/main" id="{EAA345FE-FA79-00FA-E5E7-05A2440B588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878858" y="140758"/>
            <a:ext cx="1101725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" name="Imagem 408">
            <a:extLst>
              <a:ext uri="{FF2B5EF4-FFF2-40B4-BE49-F238E27FC236}">
                <a16:creationId xmlns:a16="http://schemas.microsoft.com/office/drawing/2014/main" id="{2A4EC048-0AF2-1C71-2477-A5C01865AD1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75809" y="150001"/>
            <a:ext cx="877357" cy="7682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Imagem 407">
            <a:extLst>
              <a:ext uri="{FF2B5EF4-FFF2-40B4-BE49-F238E27FC236}">
                <a16:creationId xmlns:a16="http://schemas.microsoft.com/office/drawing/2014/main" id="{091FFF02-6F8D-0394-240E-221A678E4B4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77617" y="74083"/>
            <a:ext cx="844143" cy="4339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698500</xdr:colOff>
      <xdr:row>0</xdr:row>
      <xdr:rowOff>127000</xdr:rowOff>
    </xdr:from>
    <xdr:to>
      <xdr:col>16</xdr:col>
      <xdr:colOff>30691</xdr:colOff>
      <xdr:row>3</xdr:row>
      <xdr:rowOff>127002</xdr:rowOff>
    </xdr:to>
    <xdr:grpSp>
      <xdr:nvGrpSpPr>
        <xdr:cNvPr id="6" name="Agrupar 5">
          <a:extLst>
            <a:ext uri="{FF2B5EF4-FFF2-40B4-BE49-F238E27FC236}">
              <a16:creationId xmlns:a16="http://schemas.microsoft.com/office/drawing/2014/main" id="{D584D4E8-3DFA-4AD9-A480-2BA38883531D}"/>
            </a:ext>
          </a:extLst>
        </xdr:cNvPr>
        <xdr:cNvGrpSpPr/>
      </xdr:nvGrpSpPr>
      <xdr:grpSpPr>
        <a:xfrm>
          <a:off x="698500" y="127000"/>
          <a:ext cx="13295841" cy="990602"/>
          <a:chOff x="1175809" y="74083"/>
          <a:chExt cx="12804774" cy="994835"/>
        </a:xfrm>
      </xdr:grpSpPr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C235C122-5697-73FA-DC8C-22BC56300CC3}"/>
              </a:ext>
            </a:extLst>
          </xdr:cNvPr>
          <xdr:cNvSpPr txBox="1"/>
        </xdr:nvSpPr>
        <xdr:spPr>
          <a:xfrm>
            <a:off x="3600995" y="560918"/>
            <a:ext cx="8284089" cy="50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2024</a:t>
            </a:r>
          </a:p>
          <a:p>
            <a:pPr algn="ctr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8" name="Imagem 406">
            <a:extLst>
              <a:ext uri="{FF2B5EF4-FFF2-40B4-BE49-F238E27FC236}">
                <a16:creationId xmlns:a16="http://schemas.microsoft.com/office/drawing/2014/main" id="{BCFFA27C-D262-342E-B692-411E2838B3F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878858" y="140758"/>
            <a:ext cx="1101725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" name="Imagem 408">
            <a:extLst>
              <a:ext uri="{FF2B5EF4-FFF2-40B4-BE49-F238E27FC236}">
                <a16:creationId xmlns:a16="http://schemas.microsoft.com/office/drawing/2014/main" id="{75D6EBE3-A56B-CC34-E9E2-BBA16CDA7C3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75809" y="150001"/>
            <a:ext cx="877357" cy="7682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Imagem 407">
            <a:extLst>
              <a:ext uri="{FF2B5EF4-FFF2-40B4-BE49-F238E27FC236}">
                <a16:creationId xmlns:a16="http://schemas.microsoft.com/office/drawing/2014/main" id="{D69C1885-6286-D8BB-050E-DC80C1B9156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77617" y="74083"/>
            <a:ext cx="844143" cy="4339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7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8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9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0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1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3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14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15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1.xml"/><Relationship Id="rId1" Type="http://schemas.openxmlformats.org/officeDocument/2006/relationships/vmlDrawing" Target="../drawings/vmlDrawing21.v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Y18"/>
  <sheetViews>
    <sheetView showGridLines="0" zoomScale="85" zoomScaleNormal="85" zoomScalePageLayoutView="85" workbookViewId="0">
      <selection sqref="A1:Y1"/>
    </sheetView>
  </sheetViews>
  <sheetFormatPr defaultColWidth="8.85546875" defaultRowHeight="15" x14ac:dyDescent="0.25"/>
  <cols>
    <col min="1" max="1" width="71.28515625" style="29" customWidth="1"/>
    <col min="2" max="7" width="11.7109375" style="29" hidden="1" customWidth="1"/>
    <col min="8" max="25" width="11.7109375" style="29" customWidth="1"/>
    <col min="26" max="16384" width="8.85546875" style="29"/>
  </cols>
  <sheetData>
    <row r="1" spans="1:25" ht="19.5" thickBot="1" x14ac:dyDescent="0.3">
      <c r="A1" s="1009" t="s">
        <v>264</v>
      </c>
      <c r="B1" s="1010"/>
      <c r="C1" s="1010"/>
      <c r="D1" s="1010"/>
      <c r="E1" s="1010"/>
      <c r="F1" s="1010"/>
      <c r="G1" s="1010"/>
      <c r="H1" s="1010"/>
      <c r="I1" s="1010"/>
      <c r="J1" s="1010"/>
      <c r="K1" s="1010"/>
      <c r="L1" s="1010"/>
      <c r="M1" s="1010"/>
      <c r="N1" s="1010"/>
      <c r="O1" s="1010"/>
      <c r="P1" s="1010"/>
      <c r="Q1" s="1010"/>
      <c r="R1" s="1010"/>
      <c r="S1" s="1010"/>
      <c r="T1" s="1010"/>
      <c r="U1" s="1010"/>
      <c r="V1" s="1010"/>
      <c r="W1" s="1010"/>
      <c r="X1" s="1010"/>
      <c r="Y1" s="1010"/>
    </row>
    <row r="2" spans="1:25" ht="19.5" customHeight="1" thickBot="1" x14ac:dyDescent="0.3">
      <c r="A2" s="1015" t="s">
        <v>354</v>
      </c>
      <c r="B2" s="1016"/>
      <c r="C2" s="1016"/>
      <c r="D2" s="1016"/>
      <c r="E2" s="1016"/>
      <c r="F2" s="1016"/>
      <c r="G2" s="1016"/>
      <c r="H2" s="1016"/>
      <c r="I2" s="1016"/>
      <c r="J2" s="1016"/>
      <c r="K2" s="1017"/>
      <c r="L2" s="1011" t="s">
        <v>355</v>
      </c>
      <c r="M2" s="1012"/>
      <c r="N2" s="1012"/>
      <c r="O2" s="1012"/>
      <c r="P2" s="1012"/>
      <c r="Q2" s="1012"/>
      <c r="R2" s="1012"/>
      <c r="S2" s="1012"/>
      <c r="T2" s="1012"/>
      <c r="U2" s="1012"/>
      <c r="V2" s="1012"/>
      <c r="W2" s="1012"/>
      <c r="X2" s="1012"/>
      <c r="Y2" s="1013"/>
    </row>
    <row r="3" spans="1:25" ht="15.75" thickBot="1" x14ac:dyDescent="0.3">
      <c r="A3" s="1018" t="s">
        <v>63</v>
      </c>
      <c r="B3" s="1014">
        <v>42248</v>
      </c>
      <c r="C3" s="1013"/>
      <c r="D3" s="1014">
        <v>42278</v>
      </c>
      <c r="E3" s="1013"/>
      <c r="F3" s="1014">
        <v>42309</v>
      </c>
      <c r="G3" s="1013"/>
      <c r="H3" s="1014">
        <v>42339</v>
      </c>
      <c r="I3" s="1013"/>
      <c r="J3" s="1014">
        <v>42370</v>
      </c>
      <c r="K3" s="1013"/>
      <c r="L3" s="1014">
        <v>42401</v>
      </c>
      <c r="M3" s="1013"/>
      <c r="N3" s="1014">
        <v>42430</v>
      </c>
      <c r="O3" s="1013"/>
      <c r="P3" s="1014">
        <v>42461</v>
      </c>
      <c r="Q3" s="1013"/>
      <c r="R3" s="1014">
        <v>42491</v>
      </c>
      <c r="S3" s="1013"/>
      <c r="T3" s="1014">
        <v>42522</v>
      </c>
      <c r="U3" s="1013"/>
      <c r="V3" s="1014">
        <v>42552</v>
      </c>
      <c r="W3" s="1013"/>
      <c r="X3" s="1014">
        <v>42583</v>
      </c>
      <c r="Y3" s="1013"/>
    </row>
    <row r="4" spans="1:25" ht="57.75" customHeight="1" thickBot="1" x14ac:dyDescent="0.3">
      <c r="A4" s="1019"/>
      <c r="B4" s="518" t="s">
        <v>64</v>
      </c>
      <c r="C4" s="519" t="s">
        <v>65</v>
      </c>
      <c r="D4" s="518" t="s">
        <v>64</v>
      </c>
      <c r="E4" s="519" t="s">
        <v>65</v>
      </c>
      <c r="F4" s="518" t="s">
        <v>64</v>
      </c>
      <c r="G4" s="519" t="s">
        <v>65</v>
      </c>
      <c r="H4" s="518" t="s">
        <v>64</v>
      </c>
      <c r="I4" s="519" t="s">
        <v>65</v>
      </c>
      <c r="J4" s="518" t="s">
        <v>64</v>
      </c>
      <c r="K4" s="519" t="s">
        <v>65</v>
      </c>
      <c r="L4" s="518" t="s">
        <v>64</v>
      </c>
      <c r="M4" s="519" t="s">
        <v>65</v>
      </c>
      <c r="N4" s="518" t="s">
        <v>64</v>
      </c>
      <c r="O4" s="519" t="s">
        <v>65</v>
      </c>
      <c r="P4" s="518" t="s">
        <v>64</v>
      </c>
      <c r="Q4" s="519" t="s">
        <v>65</v>
      </c>
      <c r="R4" s="518" t="s">
        <v>64</v>
      </c>
      <c r="S4" s="519" t="s">
        <v>65</v>
      </c>
      <c r="T4" s="518" t="s">
        <v>64</v>
      </c>
      <c r="U4" s="519" t="s">
        <v>65</v>
      </c>
      <c r="V4" s="518" t="s">
        <v>64</v>
      </c>
      <c r="W4" s="519" t="s">
        <v>65</v>
      </c>
      <c r="X4" s="518" t="s">
        <v>64</v>
      </c>
      <c r="Y4" s="519" t="s">
        <v>65</v>
      </c>
    </row>
    <row r="5" spans="1:25" ht="33" customHeight="1" thickTop="1" x14ac:dyDescent="0.25">
      <c r="A5" s="520" t="s">
        <v>66</v>
      </c>
      <c r="B5" s="521"/>
      <c r="C5" s="522"/>
      <c r="D5" s="521"/>
      <c r="E5" s="522"/>
      <c r="F5" s="521"/>
      <c r="G5" s="522"/>
      <c r="H5" s="523" t="s">
        <v>356</v>
      </c>
      <c r="I5" s="524">
        <f>IF(H5="SIM",20,0)</f>
        <v>20</v>
      </c>
      <c r="J5" s="523" t="s">
        <v>356</v>
      </c>
      <c r="K5" s="525">
        <f>IF(J5="SIM",20,0)</f>
        <v>20</v>
      </c>
      <c r="L5" s="523" t="s">
        <v>356</v>
      </c>
      <c r="M5" s="524">
        <f>IF(L5="SIM",20,0)</f>
        <v>20</v>
      </c>
      <c r="N5" s="523" t="s">
        <v>356</v>
      </c>
      <c r="O5" s="524">
        <f>IF(N5="SIM",20,0)</f>
        <v>20</v>
      </c>
      <c r="P5" s="523" t="s">
        <v>356</v>
      </c>
      <c r="Q5" s="527">
        <f>IF(P5="SIM",40,0)</f>
        <v>40</v>
      </c>
      <c r="R5" s="523" t="s">
        <v>356</v>
      </c>
      <c r="S5" s="524">
        <f>IF(R5="SIM",20,0)</f>
        <v>20</v>
      </c>
      <c r="T5" s="528" t="s">
        <v>356</v>
      </c>
      <c r="U5" s="524">
        <f>IF(T5="SIM",20,0)</f>
        <v>20</v>
      </c>
      <c r="V5" s="526" t="s">
        <v>356</v>
      </c>
      <c r="W5" s="524">
        <f>IF(V5="SIM",20,0)</f>
        <v>20</v>
      </c>
      <c r="X5" s="526"/>
      <c r="Y5" s="524">
        <f>IF(X5="SIM",20,0)</f>
        <v>0</v>
      </c>
    </row>
    <row r="6" spans="1:25" ht="33" customHeight="1" x14ac:dyDescent="0.25">
      <c r="A6" s="529" t="s">
        <v>67</v>
      </c>
      <c r="B6" s="530"/>
      <c r="C6" s="531"/>
      <c r="D6" s="530"/>
      <c r="E6" s="531"/>
      <c r="F6" s="530"/>
      <c r="G6" s="531"/>
      <c r="H6" s="532"/>
      <c r="I6" s="527">
        <f>IF(H6="SIM",40,0)</f>
        <v>0</v>
      </c>
      <c r="J6" s="530"/>
      <c r="K6" s="531"/>
      <c r="L6" s="530"/>
      <c r="M6" s="531"/>
      <c r="N6" s="523" t="s">
        <v>356</v>
      </c>
      <c r="O6" s="527">
        <f>IF(N6="SIM",40,0)</f>
        <v>40</v>
      </c>
      <c r="P6" s="530"/>
      <c r="Q6" s="533"/>
      <c r="R6" s="530"/>
      <c r="S6" s="533"/>
      <c r="T6" s="534"/>
      <c r="U6" s="524">
        <f>IF(T6="SIM",40,0)</f>
        <v>0</v>
      </c>
      <c r="V6" s="530"/>
      <c r="W6" s="533"/>
      <c r="X6" s="530"/>
      <c r="Y6" s="533"/>
    </row>
    <row r="7" spans="1:25" ht="33" customHeight="1" x14ac:dyDescent="0.25">
      <c r="A7" s="529" t="s">
        <v>68</v>
      </c>
      <c r="B7" s="530"/>
      <c r="C7" s="531"/>
      <c r="D7" s="530"/>
      <c r="E7" s="531"/>
      <c r="F7" s="530"/>
      <c r="G7" s="531"/>
      <c r="H7" s="530"/>
      <c r="I7" s="535"/>
      <c r="J7" s="530"/>
      <c r="K7" s="531"/>
      <c r="L7" s="530"/>
      <c r="M7" s="531"/>
      <c r="N7" s="530"/>
      <c r="O7" s="531"/>
      <c r="P7" s="530"/>
      <c r="Q7" s="533"/>
      <c r="R7" s="523" t="s">
        <v>356</v>
      </c>
      <c r="S7" s="527">
        <f>IF(R7="SIM",60,0)</f>
        <v>60</v>
      </c>
      <c r="T7" s="530"/>
      <c r="U7" s="533"/>
      <c r="V7" s="530"/>
      <c r="W7" s="533"/>
      <c r="X7" s="530"/>
      <c r="Y7" s="533"/>
    </row>
    <row r="8" spans="1:25" ht="33" customHeight="1" x14ac:dyDescent="0.25">
      <c r="A8" s="529" t="s">
        <v>69</v>
      </c>
      <c r="B8" s="530"/>
      <c r="C8" s="531"/>
      <c r="D8" s="530"/>
      <c r="E8" s="531"/>
      <c r="F8" s="530"/>
      <c r="G8" s="531"/>
      <c r="H8" s="530"/>
      <c r="I8" s="535"/>
      <c r="J8" s="530"/>
      <c r="K8" s="531"/>
      <c r="L8" s="523" t="s">
        <v>356</v>
      </c>
      <c r="M8" s="536">
        <f>IF(L8="SIM",60,0)</f>
        <v>60</v>
      </c>
      <c r="N8" s="530"/>
      <c r="O8" s="531"/>
      <c r="P8" s="530"/>
      <c r="Q8" s="533"/>
      <c r="R8" s="530"/>
      <c r="S8" s="533"/>
      <c r="T8" s="530"/>
      <c r="U8" s="533"/>
      <c r="V8" s="530"/>
      <c r="W8" s="533"/>
      <c r="X8" s="534"/>
      <c r="Y8" s="524">
        <f>IF(X8="SIM",60,0)</f>
        <v>0</v>
      </c>
    </row>
    <row r="9" spans="1:25" ht="33" customHeight="1" x14ac:dyDescent="0.25">
      <c r="A9" s="529" t="s">
        <v>70</v>
      </c>
      <c r="B9" s="530"/>
      <c r="C9" s="531"/>
      <c r="D9" s="530"/>
      <c r="E9" s="531"/>
      <c r="F9" s="530"/>
      <c r="G9" s="531"/>
      <c r="H9" s="530"/>
      <c r="I9" s="535"/>
      <c r="J9" s="523" t="s">
        <v>356</v>
      </c>
      <c r="K9" s="536">
        <f>IF(J9="SIM",60,0)</f>
        <v>60</v>
      </c>
      <c r="L9" s="530"/>
      <c r="M9" s="531"/>
      <c r="N9" s="530"/>
      <c r="O9" s="531"/>
      <c r="P9" s="523" t="s">
        <v>356</v>
      </c>
      <c r="Q9" s="527">
        <f>IF(P9="SIM",40,0)</f>
        <v>40</v>
      </c>
      <c r="R9" s="530"/>
      <c r="S9" s="533"/>
      <c r="T9" s="530"/>
      <c r="U9" s="533"/>
      <c r="V9" s="534" t="s">
        <v>356</v>
      </c>
      <c r="W9" s="524">
        <f>IF(V9="SIM",60,0)</f>
        <v>60</v>
      </c>
      <c r="X9" s="530"/>
      <c r="Y9" s="533"/>
    </row>
    <row r="10" spans="1:25" ht="33" customHeight="1" x14ac:dyDescent="0.25">
      <c r="A10" s="529" t="s">
        <v>71</v>
      </c>
      <c r="B10" s="530"/>
      <c r="C10" s="531"/>
      <c r="D10" s="530"/>
      <c r="E10" s="531"/>
      <c r="F10" s="530"/>
      <c r="G10" s="531"/>
      <c r="H10" s="523" t="s">
        <v>356</v>
      </c>
      <c r="I10" s="527">
        <f>IF(H10="SIM",20,0)</f>
        <v>20</v>
      </c>
      <c r="J10" s="530"/>
      <c r="K10" s="531"/>
      <c r="L10" s="530"/>
      <c r="M10" s="531"/>
      <c r="N10" s="523" t="s">
        <v>356</v>
      </c>
      <c r="O10" s="527">
        <f>IF(N10="SIM",40,0)</f>
        <v>40</v>
      </c>
      <c r="P10" s="530"/>
      <c r="Q10" s="533"/>
      <c r="R10" s="530"/>
      <c r="S10" s="533"/>
      <c r="T10" s="534" t="s">
        <v>356</v>
      </c>
      <c r="U10" s="524">
        <f>IF(T10="SIM",40,0)</f>
        <v>40</v>
      </c>
      <c r="V10" s="530"/>
      <c r="W10" s="533"/>
      <c r="X10" s="530"/>
      <c r="Y10" s="533"/>
    </row>
    <row r="11" spans="1:25" ht="33" customHeight="1" x14ac:dyDescent="0.25">
      <c r="A11" s="529" t="s">
        <v>72</v>
      </c>
      <c r="B11" s="530"/>
      <c r="C11" s="531"/>
      <c r="D11" s="530"/>
      <c r="E11" s="531"/>
      <c r="F11" s="530"/>
      <c r="G11" s="531"/>
      <c r="H11" s="523" t="s">
        <v>356</v>
      </c>
      <c r="I11" s="527">
        <f>IF(H11="SIM",20,0)</f>
        <v>20</v>
      </c>
      <c r="J11" s="530"/>
      <c r="K11" s="531"/>
      <c r="L11" s="523" t="s">
        <v>356</v>
      </c>
      <c r="M11" s="524">
        <f>IF(L11="SIM",20,0)</f>
        <v>20</v>
      </c>
      <c r="N11" s="530"/>
      <c r="O11" s="531"/>
      <c r="P11" s="530"/>
      <c r="Q11" s="533"/>
      <c r="R11" s="523" t="s">
        <v>356</v>
      </c>
      <c r="S11" s="524">
        <f>IF(R11="SIM",20,0)</f>
        <v>20</v>
      </c>
      <c r="T11" s="530"/>
      <c r="U11" s="533"/>
      <c r="V11" s="530"/>
      <c r="W11" s="533"/>
      <c r="X11" s="534"/>
      <c r="Y11" s="524">
        <f>IF(X11="SIM",20,0)</f>
        <v>0</v>
      </c>
    </row>
    <row r="12" spans="1:25" ht="33" customHeight="1" x14ac:dyDescent="0.25">
      <c r="A12" s="529" t="s">
        <v>73</v>
      </c>
      <c r="B12" s="530"/>
      <c r="C12" s="531"/>
      <c r="D12" s="530"/>
      <c r="E12" s="531"/>
      <c r="F12" s="530"/>
      <c r="G12" s="531"/>
      <c r="H12" s="530"/>
      <c r="I12" s="535"/>
      <c r="J12" s="532"/>
      <c r="K12" s="536">
        <f>IF(J12="SIM",20,0)</f>
        <v>0</v>
      </c>
      <c r="L12" s="530"/>
      <c r="M12" s="531"/>
      <c r="N12" s="530"/>
      <c r="O12" s="531"/>
      <c r="P12" s="523" t="s">
        <v>356</v>
      </c>
      <c r="Q12" s="524">
        <f>IF(P12="SIM",20,0)</f>
        <v>20</v>
      </c>
      <c r="R12" s="530"/>
      <c r="S12" s="533"/>
      <c r="T12" s="530"/>
      <c r="U12" s="533"/>
      <c r="V12" s="534" t="s">
        <v>356</v>
      </c>
      <c r="W12" s="524">
        <f>IF(V12="SIM",20,0)</f>
        <v>20</v>
      </c>
      <c r="X12" s="530"/>
      <c r="Y12" s="533"/>
    </row>
    <row r="13" spans="1:25" ht="23.25" customHeight="1" thickBot="1" x14ac:dyDescent="0.3">
      <c r="A13" s="537" t="s">
        <v>7</v>
      </c>
      <c r="B13" s="538"/>
      <c r="C13" s="539"/>
      <c r="D13" s="538"/>
      <c r="E13" s="539"/>
      <c r="F13" s="538"/>
      <c r="G13" s="539"/>
      <c r="H13" s="538"/>
      <c r="I13" s="540">
        <f>SUM(I5:I12)</f>
        <v>60</v>
      </c>
      <c r="J13" s="538"/>
      <c r="K13" s="541">
        <f>SUM(K5:K12)</f>
        <v>80</v>
      </c>
      <c r="L13" s="538"/>
      <c r="M13" s="540">
        <f>SUM(M5:M12)</f>
        <v>100</v>
      </c>
      <c r="N13" s="538"/>
      <c r="O13" s="540">
        <f>SUM(O5:O12)</f>
        <v>100</v>
      </c>
      <c r="P13" s="538"/>
      <c r="Q13" s="540">
        <f>SUM(Q5:Q12)</f>
        <v>100</v>
      </c>
      <c r="R13" s="538"/>
      <c r="S13" s="540">
        <f>SUM(S5:S12)</f>
        <v>100</v>
      </c>
      <c r="T13" s="538"/>
      <c r="U13" s="540">
        <f>SUM(U5:U12)</f>
        <v>60</v>
      </c>
      <c r="V13" s="538"/>
      <c r="W13" s="540">
        <f>SUM(W5:W12)</f>
        <v>100</v>
      </c>
      <c r="X13" s="538"/>
      <c r="Y13" s="540">
        <f>SUM(Y5:Y12)</f>
        <v>0</v>
      </c>
    </row>
    <row r="15" spans="1:25" x14ac:dyDescent="0.25">
      <c r="A15" s="30" t="s">
        <v>74</v>
      </c>
    </row>
    <row r="16" spans="1:25" x14ac:dyDescent="0.25">
      <c r="A16" s="30" t="s">
        <v>75</v>
      </c>
    </row>
    <row r="18" spans="1:1" x14ac:dyDescent="0.25">
      <c r="A18" s="31" t="s">
        <v>76</v>
      </c>
    </row>
  </sheetData>
  <mergeCells count="16">
    <mergeCell ref="A1:Y1"/>
    <mergeCell ref="L2:Y2"/>
    <mergeCell ref="L3:M3"/>
    <mergeCell ref="N3:O3"/>
    <mergeCell ref="P3:Q3"/>
    <mergeCell ref="R3:S3"/>
    <mergeCell ref="T3:U3"/>
    <mergeCell ref="V3:W3"/>
    <mergeCell ref="X3:Y3"/>
    <mergeCell ref="A2:K2"/>
    <mergeCell ref="A3:A4"/>
    <mergeCell ref="B3:C3"/>
    <mergeCell ref="D3:E3"/>
    <mergeCell ref="F3:G3"/>
    <mergeCell ref="H3:I3"/>
    <mergeCell ref="J3:K3"/>
  </mergeCells>
  <pageMargins left="0.511811024" right="0.511811024" top="0.78740157499999996" bottom="0.78740157499999996" header="0.31496062000000002" footer="0.31496062000000002"/>
  <pageSetup paperSize="9" scale="48" orientation="landscape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  <pageSetUpPr fitToPage="1"/>
  </sheetPr>
  <dimension ref="A1:Q271"/>
  <sheetViews>
    <sheetView showGridLines="0" zoomScaleNormal="100" workbookViewId="0">
      <pane xSplit="1" topLeftCell="B1" activePane="topRight" state="frozen"/>
      <selection activeCell="R6" sqref="R6"/>
      <selection pane="topRight" activeCell="R6" sqref="R6"/>
    </sheetView>
  </sheetViews>
  <sheetFormatPr defaultColWidth="8.85546875" defaultRowHeight="15" x14ac:dyDescent="0.25"/>
  <cols>
    <col min="1" max="1" width="42.5703125" customWidth="1"/>
    <col min="2" max="2" width="11.85546875" customWidth="1"/>
    <col min="3" max="14" width="11.5703125" customWidth="1"/>
    <col min="15" max="15" width="9" customWidth="1"/>
    <col min="16" max="17" width="8.42578125" customWidth="1"/>
  </cols>
  <sheetData>
    <row r="1" spans="1:17" ht="42" customHeight="1" x14ac:dyDescent="0.25"/>
    <row r="2" spans="1:17" ht="18" x14ac:dyDescent="0.35">
      <c r="A2" s="1020"/>
      <c r="B2" s="1020"/>
      <c r="C2" s="1020"/>
      <c r="D2" s="1020"/>
      <c r="E2" s="1020"/>
      <c r="F2" s="1020"/>
      <c r="G2" s="1020"/>
      <c r="H2" s="1"/>
    </row>
    <row r="3" spans="1:17" ht="18" x14ac:dyDescent="0.35">
      <c r="A3" s="1020"/>
      <c r="B3" s="1020"/>
      <c r="C3" s="1020"/>
      <c r="D3" s="1020"/>
      <c r="E3" s="1020"/>
      <c r="F3" s="1020"/>
      <c r="G3" s="1020"/>
      <c r="H3" s="1"/>
    </row>
    <row r="5" spans="1:17" ht="20.25" customHeight="1" x14ac:dyDescent="0.25">
      <c r="A5" s="1023" t="s">
        <v>510</v>
      </c>
      <c r="B5" s="1023"/>
      <c r="C5" s="1023"/>
      <c r="D5" s="1023"/>
      <c r="E5" s="1023"/>
      <c r="F5" s="1023"/>
      <c r="G5" s="1023"/>
      <c r="H5" s="1023"/>
      <c r="I5" s="1023"/>
      <c r="J5" s="1023"/>
      <c r="K5" s="1023"/>
      <c r="L5" s="1023"/>
      <c r="M5" s="1023"/>
      <c r="N5" s="1023"/>
      <c r="O5" s="1023"/>
      <c r="P5" s="1023"/>
      <c r="Q5" s="1023"/>
    </row>
    <row r="6" spans="1:17" ht="20.25" customHeight="1" x14ac:dyDescent="0.25">
      <c r="A6" s="1023" t="s">
        <v>641</v>
      </c>
      <c r="B6" s="1023"/>
      <c r="C6" s="1023"/>
      <c r="D6" s="1023"/>
      <c r="E6" s="1023"/>
      <c r="F6" s="1023"/>
      <c r="G6" s="1023"/>
      <c r="H6" s="1023"/>
      <c r="I6" s="1023"/>
      <c r="J6" s="1023"/>
      <c r="K6" s="1023"/>
      <c r="L6" s="1023"/>
      <c r="M6" s="1023"/>
      <c r="N6" s="1023"/>
      <c r="O6" s="1023"/>
      <c r="P6" s="1023"/>
      <c r="Q6" s="1023"/>
    </row>
    <row r="7" spans="1:17" ht="20.25" customHeight="1" x14ac:dyDescent="0.25">
      <c r="A7" s="1029" t="s">
        <v>14</v>
      </c>
      <c r="B7" s="1027" t="s">
        <v>529</v>
      </c>
      <c r="C7" s="882" t="s">
        <v>514</v>
      </c>
      <c r="D7" s="882" t="s">
        <v>515</v>
      </c>
      <c r="E7" s="882" t="s">
        <v>516</v>
      </c>
      <c r="F7" s="882" t="s">
        <v>517</v>
      </c>
      <c r="G7" s="882" t="s">
        <v>518</v>
      </c>
      <c r="H7" s="882" t="s">
        <v>519</v>
      </c>
      <c r="I7" s="882" t="s">
        <v>520</v>
      </c>
      <c r="J7" s="882" t="s">
        <v>521</v>
      </c>
      <c r="K7" s="882" t="s">
        <v>522</v>
      </c>
      <c r="L7" s="882" t="s">
        <v>523</v>
      </c>
      <c r="M7" s="882" t="s">
        <v>524</v>
      </c>
      <c r="N7" s="882" t="s">
        <v>525</v>
      </c>
      <c r="O7" s="1024" t="s">
        <v>526</v>
      </c>
      <c r="P7" s="1025"/>
      <c r="Q7" s="1026"/>
    </row>
    <row r="8" spans="1:17" x14ac:dyDescent="0.25">
      <c r="A8" s="1030"/>
      <c r="B8" s="1028"/>
      <c r="C8" s="836" t="s">
        <v>527</v>
      </c>
      <c r="D8" s="836" t="s">
        <v>527</v>
      </c>
      <c r="E8" s="836" t="s">
        <v>527</v>
      </c>
      <c r="F8" s="836" t="s">
        <v>527</v>
      </c>
      <c r="G8" s="836" t="s">
        <v>527</v>
      </c>
      <c r="H8" s="836" t="s">
        <v>527</v>
      </c>
      <c r="I8" s="836" t="s">
        <v>527</v>
      </c>
      <c r="J8" s="836" t="s">
        <v>527</v>
      </c>
      <c r="K8" s="836" t="s">
        <v>527</v>
      </c>
      <c r="L8" s="836" t="s">
        <v>527</v>
      </c>
      <c r="M8" s="836" t="s">
        <v>527</v>
      </c>
      <c r="N8" s="836" t="s">
        <v>527</v>
      </c>
      <c r="O8" s="836" t="s">
        <v>528</v>
      </c>
      <c r="P8" s="836" t="s">
        <v>527</v>
      </c>
      <c r="Q8" s="836" t="s">
        <v>1</v>
      </c>
    </row>
    <row r="9" spans="1:17" ht="20.25" customHeight="1" x14ac:dyDescent="0.25">
      <c r="A9" s="832" t="s">
        <v>547</v>
      </c>
      <c r="B9" s="854">
        <v>522</v>
      </c>
      <c r="C9" s="855">
        <v>729</v>
      </c>
      <c r="D9" s="855">
        <v>597</v>
      </c>
      <c r="E9" s="855">
        <v>565</v>
      </c>
      <c r="F9" s="855">
        <v>980</v>
      </c>
      <c r="G9" s="855">
        <v>582</v>
      </c>
      <c r="H9" s="855">
        <v>610</v>
      </c>
      <c r="I9" s="855">
        <v>682</v>
      </c>
      <c r="J9" s="855">
        <v>652</v>
      </c>
      <c r="K9" s="855">
        <v>705</v>
      </c>
      <c r="L9" s="855">
        <v>735</v>
      </c>
      <c r="M9" s="855">
        <v>602</v>
      </c>
      <c r="N9" s="855">
        <v>577</v>
      </c>
      <c r="O9" s="893">
        <f>B9*(IF(C9="",0,1)+IF(D9="",0,1)+IF(E9="",0,1)+IF(F9="",0,1)+IF(G9="",0,1)+IF(H9="",0,1)+IF(I9="",0,1)+IF(J9="",0,1)+IF(K9="",0,1)+IF(L9="",0,1)+IF(M9="",0,1)+IF(N9="",0,1))</f>
        <v>6264</v>
      </c>
      <c r="P9" s="893">
        <f>SUM(C9:N9)</f>
        <v>8016</v>
      </c>
      <c r="Q9" s="856">
        <f>IF(O9=0,"-",P9/O9)</f>
        <v>1.2796934865900382</v>
      </c>
    </row>
    <row r="10" spans="1:17" ht="20.25" customHeight="1" x14ac:dyDescent="0.25">
      <c r="A10" s="832" t="s">
        <v>677</v>
      </c>
      <c r="B10" s="854">
        <v>78</v>
      </c>
      <c r="C10" s="855">
        <v>123</v>
      </c>
      <c r="D10" s="855">
        <v>82</v>
      </c>
      <c r="E10" s="855">
        <v>76</v>
      </c>
      <c r="F10" s="855">
        <v>104</v>
      </c>
      <c r="G10" s="855">
        <v>99</v>
      </c>
      <c r="H10" s="855">
        <v>97</v>
      </c>
      <c r="I10" s="855">
        <v>91</v>
      </c>
      <c r="J10" s="855">
        <v>104</v>
      </c>
      <c r="K10" s="855">
        <v>108</v>
      </c>
      <c r="L10" s="855">
        <v>111</v>
      </c>
      <c r="M10" s="855">
        <v>114</v>
      </c>
      <c r="N10" s="855">
        <v>57</v>
      </c>
      <c r="O10" s="893">
        <f t="shared" ref="O10:O30" si="0">B10*(IF(C10="",0,1)+IF(D10="",0,1)+IF(E10="",0,1)+IF(F10="",0,1)+IF(G10="",0,1)+IF(H10="",0,1)+IF(I10="",0,1)+IF(J10="",0,1)+IF(K10="",0,1)+IF(L10="",0,1)+IF(M10="",0,1)+IF(N10="",0,1))</f>
        <v>936</v>
      </c>
      <c r="P10" s="893">
        <f t="shared" ref="P10:P30" si="1">SUM(C10:N10)</f>
        <v>1166</v>
      </c>
      <c r="Q10" s="856">
        <f t="shared" ref="Q10:Q30" si="2">IF(O10=0,"-",P10/O10)</f>
        <v>1.2457264957264957</v>
      </c>
    </row>
    <row r="11" spans="1:17" ht="20.25" customHeight="1" x14ac:dyDescent="0.25">
      <c r="A11" s="832" t="s">
        <v>548</v>
      </c>
      <c r="B11" s="921">
        <v>24</v>
      </c>
      <c r="C11" s="915">
        <v>19</v>
      </c>
      <c r="D11" s="915">
        <v>18</v>
      </c>
      <c r="E11" s="915">
        <v>17</v>
      </c>
      <c r="F11" s="915">
        <v>21</v>
      </c>
      <c r="G11" s="915">
        <v>22</v>
      </c>
      <c r="H11" s="915">
        <v>24</v>
      </c>
      <c r="I11" s="915">
        <v>23</v>
      </c>
      <c r="J11" s="915">
        <v>19</v>
      </c>
      <c r="K11" s="915">
        <v>23</v>
      </c>
      <c r="L11" s="915">
        <v>25</v>
      </c>
      <c r="M11" s="915">
        <v>19</v>
      </c>
      <c r="N11" s="915">
        <v>16</v>
      </c>
      <c r="O11" s="893">
        <f t="shared" si="0"/>
        <v>288</v>
      </c>
      <c r="P11" s="893">
        <f t="shared" si="1"/>
        <v>246</v>
      </c>
      <c r="Q11" s="856">
        <f t="shared" si="2"/>
        <v>0.85416666666666663</v>
      </c>
    </row>
    <row r="12" spans="1:17" ht="20.25" customHeight="1" x14ac:dyDescent="0.25">
      <c r="A12" s="832" t="s">
        <v>615</v>
      </c>
      <c r="B12" s="854">
        <f>528+132</f>
        <v>660</v>
      </c>
      <c r="C12" s="855">
        <v>465</v>
      </c>
      <c r="D12" s="855">
        <v>418</v>
      </c>
      <c r="E12" s="855">
        <v>600</v>
      </c>
      <c r="F12" s="855">
        <v>528</v>
      </c>
      <c r="G12" s="855">
        <v>520</v>
      </c>
      <c r="H12" s="855">
        <v>586</v>
      </c>
      <c r="I12" s="855">
        <v>592</v>
      </c>
      <c r="J12" s="855">
        <v>465</v>
      </c>
      <c r="K12" s="855">
        <v>406</v>
      </c>
      <c r="L12" s="855">
        <v>628</v>
      </c>
      <c r="M12" s="855">
        <v>459</v>
      </c>
      <c r="N12" s="855">
        <v>376</v>
      </c>
      <c r="O12" s="893">
        <f>B12*(IF(K12="",0,1)+IF(L12="",0,1)+IF(M12="",0,1)+IF(N12="",0,1))+4224</f>
        <v>6864</v>
      </c>
      <c r="P12" s="893">
        <f t="shared" si="1"/>
        <v>6043</v>
      </c>
      <c r="Q12" s="856">
        <f t="shared" si="2"/>
        <v>0.88039044289044288</v>
      </c>
    </row>
    <row r="13" spans="1:17" ht="21" customHeight="1" x14ac:dyDescent="0.25">
      <c r="A13" s="832" t="s">
        <v>503</v>
      </c>
      <c r="B13" s="854">
        <f>264+132</f>
        <v>396</v>
      </c>
      <c r="C13" s="855">
        <v>271</v>
      </c>
      <c r="D13" s="855">
        <v>297</v>
      </c>
      <c r="E13" s="855">
        <v>312</v>
      </c>
      <c r="F13" s="855">
        <v>429</v>
      </c>
      <c r="G13" s="855">
        <v>401</v>
      </c>
      <c r="H13" s="855">
        <v>354</v>
      </c>
      <c r="I13" s="855">
        <v>326</v>
      </c>
      <c r="J13" s="855">
        <v>335</v>
      </c>
      <c r="K13" s="855">
        <v>331</v>
      </c>
      <c r="L13" s="855">
        <v>415</v>
      </c>
      <c r="M13" s="855">
        <v>293</v>
      </c>
      <c r="N13" s="855">
        <v>281</v>
      </c>
      <c r="O13" s="893">
        <f t="shared" si="0"/>
        <v>4752</v>
      </c>
      <c r="P13" s="893">
        <f t="shared" si="1"/>
        <v>4045</v>
      </c>
      <c r="Q13" s="856">
        <f t="shared" si="2"/>
        <v>0.85122053872053871</v>
      </c>
    </row>
    <row r="14" spans="1:17" ht="21" customHeight="1" x14ac:dyDescent="0.25">
      <c r="A14" s="920" t="s">
        <v>504</v>
      </c>
      <c r="B14" s="921">
        <v>80</v>
      </c>
      <c r="C14" s="915">
        <v>14</v>
      </c>
      <c r="D14" s="915">
        <v>9</v>
      </c>
      <c r="E14" s="915">
        <v>40</v>
      </c>
      <c r="F14" s="915">
        <v>28</v>
      </c>
      <c r="G14" s="915">
        <v>24</v>
      </c>
      <c r="H14" s="915">
        <v>33</v>
      </c>
      <c r="I14" s="915">
        <v>6</v>
      </c>
      <c r="J14" s="915">
        <v>0</v>
      </c>
      <c r="K14" s="915">
        <v>0</v>
      </c>
      <c r="L14" s="915">
        <v>0</v>
      </c>
      <c r="M14" s="915">
        <v>0</v>
      </c>
      <c r="N14" s="915">
        <v>0</v>
      </c>
      <c r="O14" s="893">
        <f>B14*(IF(K14="",0,1)+IF(L14="",0,1)+IF(M14="",0,1)+IF(N14="",0,1))+1280</f>
        <v>1600</v>
      </c>
      <c r="P14" s="893">
        <f t="shared" si="1"/>
        <v>154</v>
      </c>
      <c r="Q14" s="856">
        <f t="shared" ref="Q14" si="3">IF(O14=0,"-",P14/O14)</f>
        <v>9.6250000000000002E-2</v>
      </c>
    </row>
    <row r="15" spans="1:17" ht="21" customHeight="1" x14ac:dyDescent="0.25">
      <c r="A15" s="832" t="s">
        <v>505</v>
      </c>
      <c r="B15" s="854">
        <v>528</v>
      </c>
      <c r="C15" s="855">
        <v>361</v>
      </c>
      <c r="D15" s="855">
        <v>272</v>
      </c>
      <c r="E15" s="855">
        <v>133</v>
      </c>
      <c r="F15" s="855">
        <v>172</v>
      </c>
      <c r="G15" s="855">
        <v>176</v>
      </c>
      <c r="H15" s="855">
        <v>178</v>
      </c>
      <c r="I15" s="855">
        <v>266</v>
      </c>
      <c r="J15" s="855">
        <v>240</v>
      </c>
      <c r="K15" s="855">
        <v>187</v>
      </c>
      <c r="L15" s="855">
        <v>255</v>
      </c>
      <c r="M15" s="855">
        <v>202</v>
      </c>
      <c r="N15" s="855">
        <v>315</v>
      </c>
      <c r="O15" s="893">
        <f t="shared" si="0"/>
        <v>6336</v>
      </c>
      <c r="P15" s="893">
        <f t="shared" si="1"/>
        <v>2757</v>
      </c>
      <c r="Q15" s="856">
        <f t="shared" si="2"/>
        <v>0.43513257575757575</v>
      </c>
    </row>
    <row r="16" spans="1:17" s="659" customFormat="1" ht="18.75" customHeight="1" x14ac:dyDescent="0.2">
      <c r="A16" s="920" t="s">
        <v>550</v>
      </c>
      <c r="B16" s="921">
        <v>432</v>
      </c>
      <c r="C16" s="915">
        <v>542</v>
      </c>
      <c r="D16" s="915">
        <v>583</v>
      </c>
      <c r="E16" s="915">
        <v>607</v>
      </c>
      <c r="F16" s="915">
        <v>619</v>
      </c>
      <c r="G16" s="915">
        <v>471</v>
      </c>
      <c r="H16" s="915">
        <v>468</v>
      </c>
      <c r="I16" s="915">
        <v>502</v>
      </c>
      <c r="J16" s="915">
        <v>514</v>
      </c>
      <c r="K16" s="915">
        <v>426</v>
      </c>
      <c r="L16" s="915">
        <v>483</v>
      </c>
      <c r="M16" s="915">
        <v>464</v>
      </c>
      <c r="N16" s="915">
        <v>405</v>
      </c>
      <c r="O16" s="893">
        <f t="shared" si="0"/>
        <v>5184</v>
      </c>
      <c r="P16" s="893">
        <f t="shared" si="1"/>
        <v>6084</v>
      </c>
      <c r="Q16" s="856">
        <f t="shared" si="2"/>
        <v>1.1736111111111112</v>
      </c>
    </row>
    <row r="17" spans="1:17" s="659" customFormat="1" ht="18.75" customHeight="1" x14ac:dyDescent="0.2">
      <c r="A17" s="920" t="s">
        <v>551</v>
      </c>
      <c r="B17" s="921">
        <v>24</v>
      </c>
      <c r="C17" s="915">
        <v>11</v>
      </c>
      <c r="D17" s="915">
        <v>6</v>
      </c>
      <c r="E17" s="915">
        <v>20</v>
      </c>
      <c r="F17" s="915">
        <v>22</v>
      </c>
      <c r="G17" s="915">
        <v>32</v>
      </c>
      <c r="H17" s="915">
        <v>34</v>
      </c>
      <c r="I17" s="915">
        <v>28</v>
      </c>
      <c r="J17" s="915">
        <v>41</v>
      </c>
      <c r="K17" s="915">
        <v>38</v>
      </c>
      <c r="L17" s="915">
        <v>18</v>
      </c>
      <c r="M17" s="915">
        <v>36</v>
      </c>
      <c r="N17" s="915">
        <v>36</v>
      </c>
      <c r="O17" s="893">
        <f t="shared" si="0"/>
        <v>288</v>
      </c>
      <c r="P17" s="893">
        <f t="shared" si="1"/>
        <v>322</v>
      </c>
      <c r="Q17" s="856">
        <f t="shared" si="2"/>
        <v>1.1180555555555556</v>
      </c>
    </row>
    <row r="18" spans="1:17" s="659" customFormat="1" ht="19.5" customHeight="1" x14ac:dyDescent="0.2">
      <c r="A18" s="920" t="s">
        <v>552</v>
      </c>
      <c r="B18" s="921">
        <v>122</v>
      </c>
      <c r="C18" s="915">
        <v>122</v>
      </c>
      <c r="D18" s="915">
        <v>133</v>
      </c>
      <c r="E18" s="915">
        <v>123</v>
      </c>
      <c r="F18" s="915">
        <v>167</v>
      </c>
      <c r="G18" s="915">
        <v>148</v>
      </c>
      <c r="H18" s="915">
        <v>207</v>
      </c>
      <c r="I18" s="915">
        <v>123</v>
      </c>
      <c r="J18" s="915">
        <v>143</v>
      </c>
      <c r="K18" s="915">
        <v>95</v>
      </c>
      <c r="L18" s="915">
        <v>140</v>
      </c>
      <c r="M18" s="915">
        <v>70</v>
      </c>
      <c r="N18" s="915">
        <v>47</v>
      </c>
      <c r="O18" s="893">
        <f t="shared" si="0"/>
        <v>1464</v>
      </c>
      <c r="P18" s="893">
        <f t="shared" si="1"/>
        <v>1518</v>
      </c>
      <c r="Q18" s="856">
        <f t="shared" si="2"/>
        <v>1.0368852459016393</v>
      </c>
    </row>
    <row r="19" spans="1:17" s="659" customFormat="1" ht="18.75" customHeight="1" x14ac:dyDescent="0.2">
      <c r="A19" s="920" t="s">
        <v>553</v>
      </c>
      <c r="B19" s="921">
        <v>30</v>
      </c>
      <c r="C19" s="915">
        <v>21</v>
      </c>
      <c r="D19" s="915">
        <v>27</v>
      </c>
      <c r="E19" s="915">
        <v>41</v>
      </c>
      <c r="F19" s="915">
        <v>52</v>
      </c>
      <c r="G19" s="915">
        <v>45</v>
      </c>
      <c r="H19" s="915">
        <v>43</v>
      </c>
      <c r="I19" s="915">
        <v>40</v>
      </c>
      <c r="J19" s="915">
        <v>57</v>
      </c>
      <c r="K19" s="915">
        <v>34</v>
      </c>
      <c r="L19" s="915">
        <v>53</v>
      </c>
      <c r="M19" s="915">
        <v>14</v>
      </c>
      <c r="N19" s="915">
        <v>13</v>
      </c>
      <c r="O19" s="893">
        <f t="shared" si="0"/>
        <v>360</v>
      </c>
      <c r="P19" s="893">
        <f t="shared" si="1"/>
        <v>440</v>
      </c>
      <c r="Q19" s="856">
        <f t="shared" si="2"/>
        <v>1.2222222222222223</v>
      </c>
    </row>
    <row r="20" spans="1:17" s="659" customFormat="1" ht="18.75" customHeight="1" x14ac:dyDescent="0.2">
      <c r="A20" s="920" t="s">
        <v>614</v>
      </c>
      <c r="B20" s="921">
        <v>12</v>
      </c>
      <c r="C20" s="915">
        <v>0</v>
      </c>
      <c r="D20" s="915">
        <v>13</v>
      </c>
      <c r="E20" s="915">
        <v>16</v>
      </c>
      <c r="F20" s="915">
        <v>13</v>
      </c>
      <c r="G20" s="915">
        <v>16</v>
      </c>
      <c r="H20" s="915">
        <v>17</v>
      </c>
      <c r="I20" s="915">
        <v>16</v>
      </c>
      <c r="J20" s="915">
        <v>21</v>
      </c>
      <c r="K20" s="915">
        <v>15</v>
      </c>
      <c r="L20" s="915">
        <v>16</v>
      </c>
      <c r="M20" s="915">
        <v>13</v>
      </c>
      <c r="N20" s="915">
        <v>14</v>
      </c>
      <c r="O20" s="893">
        <f t="shared" si="0"/>
        <v>144</v>
      </c>
      <c r="P20" s="893">
        <f t="shared" si="1"/>
        <v>170</v>
      </c>
      <c r="Q20" s="856">
        <f t="shared" ref="Q20:Q21" si="4">IF(O20=0,"-",P20/O20)</f>
        <v>1.1805555555555556</v>
      </c>
    </row>
    <row r="21" spans="1:17" s="659" customFormat="1" ht="18.75" customHeight="1" x14ac:dyDescent="0.2">
      <c r="A21" s="920" t="s">
        <v>557</v>
      </c>
      <c r="B21" s="921">
        <v>8</v>
      </c>
      <c r="C21" s="915">
        <v>0</v>
      </c>
      <c r="D21" s="915">
        <v>11</v>
      </c>
      <c r="E21" s="915">
        <v>13</v>
      </c>
      <c r="F21" s="915">
        <v>10</v>
      </c>
      <c r="G21" s="915">
        <v>9</v>
      </c>
      <c r="H21" s="915">
        <v>10</v>
      </c>
      <c r="I21" s="915">
        <v>10</v>
      </c>
      <c r="J21" s="915">
        <v>11</v>
      </c>
      <c r="K21" s="915">
        <v>10</v>
      </c>
      <c r="L21" s="915">
        <v>9</v>
      </c>
      <c r="M21" s="915">
        <v>7</v>
      </c>
      <c r="N21" s="915">
        <v>8</v>
      </c>
      <c r="O21" s="893">
        <f t="shared" si="0"/>
        <v>96</v>
      </c>
      <c r="P21" s="893">
        <f t="shared" si="1"/>
        <v>108</v>
      </c>
      <c r="Q21" s="856">
        <f t="shared" si="4"/>
        <v>1.125</v>
      </c>
    </row>
    <row r="22" spans="1:17" s="659" customFormat="1" ht="18.75" customHeight="1" x14ac:dyDescent="0.2">
      <c r="A22" s="920" t="s">
        <v>561</v>
      </c>
      <c r="B22" s="921">
        <v>96</v>
      </c>
      <c r="C22" s="915">
        <v>49</v>
      </c>
      <c r="D22" s="915">
        <v>26</v>
      </c>
      <c r="E22" s="915">
        <v>12</v>
      </c>
      <c r="F22" s="915">
        <v>86</v>
      </c>
      <c r="G22" s="915">
        <v>74</v>
      </c>
      <c r="H22" s="915">
        <v>87</v>
      </c>
      <c r="I22" s="915">
        <v>43</v>
      </c>
      <c r="J22" s="915">
        <v>39</v>
      </c>
      <c r="K22" s="915">
        <v>33</v>
      </c>
      <c r="L22" s="915">
        <v>79</v>
      </c>
      <c r="M22" s="915">
        <v>57</v>
      </c>
      <c r="N22" s="915">
        <v>80</v>
      </c>
      <c r="O22" s="893">
        <f t="shared" si="0"/>
        <v>1152</v>
      </c>
      <c r="P22" s="893">
        <f t="shared" si="1"/>
        <v>665</v>
      </c>
      <c r="Q22" s="856">
        <f t="shared" ref="Q22:Q27" si="5">IF(O22=0,"-",P22/O22)</f>
        <v>0.57725694444444442</v>
      </c>
    </row>
    <row r="23" spans="1:17" s="659" customFormat="1" ht="18.75" customHeight="1" x14ac:dyDescent="0.2">
      <c r="A23" s="920" t="s">
        <v>554</v>
      </c>
      <c r="B23" s="921">
        <v>16</v>
      </c>
      <c r="C23" s="915">
        <v>5</v>
      </c>
      <c r="D23" s="915">
        <v>7</v>
      </c>
      <c r="E23" s="915">
        <v>3</v>
      </c>
      <c r="F23" s="915">
        <v>11</v>
      </c>
      <c r="G23" s="915">
        <v>3</v>
      </c>
      <c r="H23" s="915">
        <v>14</v>
      </c>
      <c r="I23" s="915">
        <v>6</v>
      </c>
      <c r="J23" s="915">
        <v>4</v>
      </c>
      <c r="K23" s="915">
        <v>8</v>
      </c>
      <c r="L23" s="915">
        <v>7</v>
      </c>
      <c r="M23" s="915">
        <v>12</v>
      </c>
      <c r="N23" s="915">
        <v>14</v>
      </c>
      <c r="O23" s="893">
        <f t="shared" si="0"/>
        <v>192</v>
      </c>
      <c r="P23" s="893">
        <f t="shared" si="1"/>
        <v>94</v>
      </c>
      <c r="Q23" s="856">
        <f t="shared" si="5"/>
        <v>0.48958333333333331</v>
      </c>
    </row>
    <row r="24" spans="1:17" s="659" customFormat="1" ht="18.75" customHeight="1" x14ac:dyDescent="0.2">
      <c r="A24" s="920" t="s">
        <v>566</v>
      </c>
      <c r="B24" s="921">
        <v>60</v>
      </c>
      <c r="C24" s="915">
        <v>63</v>
      </c>
      <c r="D24" s="915">
        <v>18</v>
      </c>
      <c r="E24" s="915">
        <v>65</v>
      </c>
      <c r="F24" s="915">
        <v>62</v>
      </c>
      <c r="G24" s="915">
        <v>65</v>
      </c>
      <c r="H24" s="915">
        <v>52</v>
      </c>
      <c r="I24" s="915">
        <v>78</v>
      </c>
      <c r="J24" s="915">
        <v>85</v>
      </c>
      <c r="K24" s="915">
        <v>8</v>
      </c>
      <c r="L24" s="915">
        <v>3</v>
      </c>
      <c r="M24" s="915">
        <v>0</v>
      </c>
      <c r="N24" s="915">
        <v>0</v>
      </c>
      <c r="O24" s="893">
        <f t="shared" si="0"/>
        <v>720</v>
      </c>
      <c r="P24" s="893">
        <f t="shared" si="1"/>
        <v>499</v>
      </c>
      <c r="Q24" s="856">
        <f t="shared" si="5"/>
        <v>0.69305555555555554</v>
      </c>
    </row>
    <row r="25" spans="1:17" s="659" customFormat="1" ht="18.75" customHeight="1" x14ac:dyDescent="0.2">
      <c r="A25" s="920" t="s">
        <v>559</v>
      </c>
      <c r="B25" s="921">
        <v>40</v>
      </c>
      <c r="C25" s="915">
        <v>35</v>
      </c>
      <c r="D25" s="915">
        <v>15</v>
      </c>
      <c r="E25" s="915">
        <v>36</v>
      </c>
      <c r="F25" s="915">
        <v>55</v>
      </c>
      <c r="G25" s="915">
        <v>33</v>
      </c>
      <c r="H25" s="915">
        <v>39</v>
      </c>
      <c r="I25" s="915">
        <v>32</v>
      </c>
      <c r="J25" s="915">
        <v>25</v>
      </c>
      <c r="K25" s="915">
        <v>6</v>
      </c>
      <c r="L25" s="915">
        <v>0</v>
      </c>
      <c r="M25" s="915">
        <v>0</v>
      </c>
      <c r="N25" s="915">
        <v>0</v>
      </c>
      <c r="O25" s="893">
        <f t="shared" si="0"/>
        <v>480</v>
      </c>
      <c r="P25" s="893">
        <f t="shared" si="1"/>
        <v>276</v>
      </c>
      <c r="Q25" s="856">
        <f t="shared" si="5"/>
        <v>0.57499999999999996</v>
      </c>
    </row>
    <row r="26" spans="1:17" s="659" customFormat="1" ht="18.75" customHeight="1" x14ac:dyDescent="0.2">
      <c r="A26" s="920" t="s">
        <v>680</v>
      </c>
      <c r="B26" s="921">
        <v>92</v>
      </c>
      <c r="C26" s="915">
        <v>120</v>
      </c>
      <c r="D26" s="915">
        <v>97</v>
      </c>
      <c r="E26" s="915">
        <v>100</v>
      </c>
      <c r="F26" s="915">
        <v>69</v>
      </c>
      <c r="G26" s="915">
        <v>63</v>
      </c>
      <c r="H26" s="915">
        <v>96</v>
      </c>
      <c r="I26" s="915">
        <v>109</v>
      </c>
      <c r="J26" s="915">
        <v>113</v>
      </c>
      <c r="K26" s="915">
        <v>106</v>
      </c>
      <c r="L26" s="915">
        <v>118</v>
      </c>
      <c r="M26" s="915">
        <v>79</v>
      </c>
      <c r="N26" s="915">
        <v>74</v>
      </c>
      <c r="O26" s="893">
        <f t="shared" si="0"/>
        <v>1104</v>
      </c>
      <c r="P26" s="893">
        <f t="shared" si="1"/>
        <v>1144</v>
      </c>
      <c r="Q26" s="856">
        <f t="shared" si="5"/>
        <v>1.036231884057971</v>
      </c>
    </row>
    <row r="27" spans="1:17" s="659" customFormat="1" ht="18.75" customHeight="1" x14ac:dyDescent="0.2">
      <c r="A27" s="920" t="s">
        <v>681</v>
      </c>
      <c r="B27" s="921">
        <v>60</v>
      </c>
      <c r="C27" s="915">
        <v>44</v>
      </c>
      <c r="D27" s="915">
        <v>44</v>
      </c>
      <c r="E27" s="915">
        <v>49</v>
      </c>
      <c r="F27" s="915">
        <v>24</v>
      </c>
      <c r="G27" s="915">
        <v>33</v>
      </c>
      <c r="H27" s="915">
        <v>42</v>
      </c>
      <c r="I27" s="915">
        <v>52</v>
      </c>
      <c r="J27" s="915">
        <v>55</v>
      </c>
      <c r="K27" s="915">
        <v>50</v>
      </c>
      <c r="L27" s="915">
        <v>64</v>
      </c>
      <c r="M27" s="915">
        <v>42</v>
      </c>
      <c r="N27" s="915">
        <v>25</v>
      </c>
      <c r="O27" s="893">
        <f t="shared" si="0"/>
        <v>720</v>
      </c>
      <c r="P27" s="893">
        <f t="shared" si="1"/>
        <v>524</v>
      </c>
      <c r="Q27" s="856">
        <f t="shared" si="5"/>
        <v>0.72777777777777775</v>
      </c>
    </row>
    <row r="28" spans="1:17" s="659" customFormat="1" ht="18.75" customHeight="1" x14ac:dyDescent="0.2">
      <c r="A28" s="920" t="s">
        <v>627</v>
      </c>
      <c r="B28" s="921">
        <v>120</v>
      </c>
      <c r="C28" s="915">
        <v>113</v>
      </c>
      <c r="D28" s="915">
        <v>123</v>
      </c>
      <c r="E28" s="915">
        <v>100</v>
      </c>
      <c r="F28" s="915">
        <v>127</v>
      </c>
      <c r="G28" s="915">
        <v>124</v>
      </c>
      <c r="H28" s="915">
        <v>128</v>
      </c>
      <c r="I28" s="915">
        <v>129</v>
      </c>
      <c r="J28" s="915">
        <v>126</v>
      </c>
      <c r="K28" s="915">
        <v>135</v>
      </c>
      <c r="L28" s="915">
        <v>152</v>
      </c>
      <c r="M28" s="915">
        <v>147</v>
      </c>
      <c r="N28" s="915">
        <v>120</v>
      </c>
      <c r="O28" s="893">
        <f t="shared" si="0"/>
        <v>1440</v>
      </c>
      <c r="P28" s="893">
        <f t="shared" si="1"/>
        <v>1524</v>
      </c>
      <c r="Q28" s="856">
        <f t="shared" si="2"/>
        <v>1.0583333333333333</v>
      </c>
    </row>
    <row r="29" spans="1:17" s="659" customFormat="1" ht="18.75" customHeight="1" x14ac:dyDescent="0.2">
      <c r="A29" s="920" t="s">
        <v>676</v>
      </c>
      <c r="B29" s="921">
        <v>7</v>
      </c>
      <c r="C29" s="915">
        <v>0</v>
      </c>
      <c r="D29" s="915">
        <v>5</v>
      </c>
      <c r="E29" s="915">
        <v>0</v>
      </c>
      <c r="F29" s="915">
        <v>0</v>
      </c>
      <c r="G29" s="915">
        <v>15</v>
      </c>
      <c r="H29" s="915">
        <v>23</v>
      </c>
      <c r="I29" s="915">
        <v>15</v>
      </c>
      <c r="J29" s="915">
        <v>10</v>
      </c>
      <c r="K29" s="915">
        <v>9</v>
      </c>
      <c r="L29" s="915">
        <v>10</v>
      </c>
      <c r="M29" s="915">
        <v>8</v>
      </c>
      <c r="N29" s="915">
        <v>8</v>
      </c>
      <c r="O29" s="893">
        <f t="shared" si="0"/>
        <v>84</v>
      </c>
      <c r="P29" s="893">
        <f t="shared" si="1"/>
        <v>103</v>
      </c>
      <c r="Q29" s="856">
        <f t="shared" si="2"/>
        <v>1.2261904761904763</v>
      </c>
    </row>
    <row r="30" spans="1:17" s="659" customFormat="1" ht="18.75" customHeight="1" thickBot="1" x14ac:dyDescent="0.25">
      <c r="A30" s="929" t="s">
        <v>555</v>
      </c>
      <c r="B30" s="930">
        <v>10</v>
      </c>
      <c r="C30" s="931">
        <v>16</v>
      </c>
      <c r="D30" s="931">
        <v>19</v>
      </c>
      <c r="E30" s="931">
        <v>13</v>
      </c>
      <c r="F30" s="931">
        <v>21</v>
      </c>
      <c r="G30" s="931">
        <v>19</v>
      </c>
      <c r="H30" s="931">
        <v>48</v>
      </c>
      <c r="I30" s="931">
        <v>35</v>
      </c>
      <c r="J30" s="931">
        <v>18</v>
      </c>
      <c r="K30" s="931">
        <v>35</v>
      </c>
      <c r="L30" s="931">
        <v>32</v>
      </c>
      <c r="M30" s="931">
        <v>24</v>
      </c>
      <c r="N30" s="931">
        <v>25</v>
      </c>
      <c r="O30" s="932">
        <f t="shared" si="0"/>
        <v>120</v>
      </c>
      <c r="P30" s="932">
        <f t="shared" si="1"/>
        <v>305</v>
      </c>
      <c r="Q30" s="933">
        <f t="shared" si="2"/>
        <v>2.5416666666666665</v>
      </c>
    </row>
    <row r="31" spans="1:17" s="888" customFormat="1" ht="18" customHeight="1" x14ac:dyDescent="0.25">
      <c r="A31" s="926" t="s">
        <v>6</v>
      </c>
      <c r="B31" s="854">
        <f t="shared" ref="B31:N31" si="6">SUM(B9:B30)</f>
        <v>3417</v>
      </c>
      <c r="C31" s="854">
        <f t="shared" si="6"/>
        <v>3123</v>
      </c>
      <c r="D31" s="854">
        <f t="shared" si="6"/>
        <v>2820</v>
      </c>
      <c r="E31" s="854">
        <f t="shared" si="6"/>
        <v>2941</v>
      </c>
      <c r="F31" s="854">
        <f t="shared" si="6"/>
        <v>3600</v>
      </c>
      <c r="G31" s="854">
        <f t="shared" si="6"/>
        <v>2974</v>
      </c>
      <c r="H31" s="854">
        <f t="shared" si="6"/>
        <v>3190</v>
      </c>
      <c r="I31" s="854">
        <f t="shared" si="6"/>
        <v>3204</v>
      </c>
      <c r="J31" s="854">
        <f t="shared" si="6"/>
        <v>3077</v>
      </c>
      <c r="K31" s="854">
        <f>SUM(K9:K30)</f>
        <v>2768</v>
      </c>
      <c r="L31" s="854">
        <f t="shared" si="6"/>
        <v>3353</v>
      </c>
      <c r="M31" s="854">
        <f>SUM(M9:M30)</f>
        <v>2662</v>
      </c>
      <c r="N31" s="854">
        <f t="shared" si="6"/>
        <v>2491</v>
      </c>
      <c r="O31" s="854">
        <f>SUM(O9:O30)</f>
        <v>40588</v>
      </c>
      <c r="P31" s="854">
        <f>SUM(P9:P30)</f>
        <v>36203</v>
      </c>
      <c r="Q31" s="887">
        <f>IF(O31=0,"-",P31/O31)</f>
        <v>0.89196314181531489</v>
      </c>
    </row>
    <row r="32" spans="1:17" x14ac:dyDescent="0.25">
      <c r="O32" s="894"/>
      <c r="P32" s="894"/>
    </row>
    <row r="33" spans="1:16" x14ac:dyDescent="0.25">
      <c r="A33" s="881" t="s">
        <v>513</v>
      </c>
      <c r="O33" s="894"/>
      <c r="P33" s="894"/>
    </row>
    <row r="34" spans="1:16" ht="15.75" hidden="1" x14ac:dyDescent="0.25">
      <c r="A34" s="1034" t="s">
        <v>412</v>
      </c>
      <c r="B34" s="1035"/>
      <c r="C34" s="1035"/>
      <c r="D34" s="1035"/>
      <c r="E34" s="1035"/>
      <c r="F34" s="1035"/>
      <c r="G34" s="1035"/>
      <c r="H34" s="1035"/>
      <c r="O34" s="894"/>
      <c r="P34" s="894"/>
    </row>
    <row r="35" spans="1:16" ht="23.25" hidden="1" thickBot="1" x14ac:dyDescent="0.3">
      <c r="A35" s="841" t="s">
        <v>14</v>
      </c>
      <c r="B35" s="842" t="s">
        <v>198</v>
      </c>
      <c r="C35" s="841" t="str">
        <f>'UBS Izolina Mazzei'!C52</f>
        <v>Real.</v>
      </c>
      <c r="D35" s="841" t="str">
        <f>'UBS Izolina Mazzei'!D52</f>
        <v>Real.</v>
      </c>
      <c r="E35" s="841" t="str">
        <f>'UBS Izolina Mazzei'!E52</f>
        <v>Real.</v>
      </c>
      <c r="F35" s="841" t="str">
        <f>'UBS Izolina Mazzei'!F52</f>
        <v>Real.</v>
      </c>
      <c r="G35" s="841" t="str">
        <f>'UBS Izolina Mazzei'!G52</f>
        <v>Real.</v>
      </c>
      <c r="H35" s="841" t="str">
        <f>'UBS Izolina Mazzei'!H52</f>
        <v>Real.</v>
      </c>
      <c r="O35" s="894"/>
      <c r="P35" s="894"/>
    </row>
    <row r="36" spans="1:16" hidden="1" x14ac:dyDescent="0.25">
      <c r="A36" s="2" t="s">
        <v>33</v>
      </c>
      <c r="B36" s="244">
        <v>6</v>
      </c>
      <c r="C36" s="699">
        <v>5</v>
      </c>
      <c r="D36" s="11"/>
      <c r="E36" s="11"/>
      <c r="F36" s="11"/>
      <c r="G36" s="11"/>
      <c r="H36" s="11"/>
      <c r="O36" s="894"/>
      <c r="P36" s="894"/>
    </row>
    <row r="37" spans="1:16" hidden="1" x14ac:dyDescent="0.25">
      <c r="A37" s="2" t="s">
        <v>20</v>
      </c>
      <c r="B37" s="266">
        <v>2</v>
      </c>
      <c r="C37" s="700">
        <v>2</v>
      </c>
      <c r="D37" s="4"/>
      <c r="E37" s="4"/>
      <c r="F37" s="4"/>
      <c r="G37" s="4"/>
      <c r="H37" s="4"/>
      <c r="O37" s="894"/>
      <c r="P37" s="894"/>
    </row>
    <row r="38" spans="1:16" hidden="1" x14ac:dyDescent="0.25">
      <c r="A38" s="2" t="s">
        <v>43</v>
      </c>
      <c r="B38" s="266">
        <v>2</v>
      </c>
      <c r="C38" s="62">
        <v>1.9</v>
      </c>
      <c r="D38" s="62"/>
      <c r="E38" s="62"/>
      <c r="F38" s="62"/>
      <c r="G38" s="62"/>
      <c r="H38" s="62"/>
      <c r="O38" s="890"/>
      <c r="P38" s="890"/>
    </row>
    <row r="39" spans="1:16" hidden="1" x14ac:dyDescent="0.25">
      <c r="A39" s="2" t="s">
        <v>23</v>
      </c>
      <c r="B39" s="266">
        <v>2</v>
      </c>
      <c r="C39" s="703">
        <v>2</v>
      </c>
      <c r="D39" s="62"/>
      <c r="E39" s="62"/>
      <c r="F39" s="62"/>
      <c r="G39" s="62"/>
      <c r="H39" s="62"/>
      <c r="O39" s="890"/>
      <c r="P39" s="890"/>
    </row>
    <row r="40" spans="1:16" hidden="1" x14ac:dyDescent="0.25">
      <c r="A40" s="2" t="s">
        <v>24</v>
      </c>
      <c r="B40" s="876">
        <v>2</v>
      </c>
      <c r="C40" s="700">
        <v>2</v>
      </c>
      <c r="D40" s="4"/>
      <c r="E40" s="4"/>
      <c r="F40" s="4"/>
      <c r="G40" s="4"/>
      <c r="H40" s="4"/>
      <c r="O40" s="890"/>
      <c r="P40" s="890"/>
    </row>
    <row r="41" spans="1:16" hidden="1" x14ac:dyDescent="0.25">
      <c r="A41" s="2" t="s">
        <v>25</v>
      </c>
      <c r="B41" s="266">
        <v>5</v>
      </c>
      <c r="C41" s="703">
        <v>4.33</v>
      </c>
      <c r="D41" s="700"/>
      <c r="E41" s="703"/>
      <c r="F41" s="703"/>
      <c r="G41" s="62"/>
      <c r="H41" s="62"/>
      <c r="O41" s="890"/>
      <c r="P41" s="890"/>
    </row>
    <row r="42" spans="1:16" hidden="1" x14ac:dyDescent="0.25">
      <c r="A42" s="2" t="s">
        <v>26</v>
      </c>
      <c r="B42" s="266">
        <v>1</v>
      </c>
      <c r="C42" s="700">
        <v>1</v>
      </c>
      <c r="D42" s="4"/>
      <c r="E42" s="4"/>
      <c r="F42" s="4"/>
      <c r="G42" s="4"/>
      <c r="H42" s="4"/>
      <c r="O42" s="890"/>
      <c r="P42" s="890"/>
    </row>
    <row r="43" spans="1:16" hidden="1" x14ac:dyDescent="0.25">
      <c r="A43" s="2" t="s">
        <v>34</v>
      </c>
      <c r="B43" s="266">
        <v>1</v>
      </c>
      <c r="C43" s="700">
        <v>1</v>
      </c>
      <c r="D43" s="4"/>
      <c r="E43" s="4"/>
      <c r="F43" s="4"/>
      <c r="G43" s="4"/>
      <c r="H43" s="4"/>
      <c r="O43" s="890"/>
      <c r="P43" s="890"/>
    </row>
    <row r="44" spans="1:16" ht="15.75" hidden="1" thickBot="1" x14ac:dyDescent="0.3">
      <c r="A44" s="6" t="s">
        <v>7</v>
      </c>
      <c r="B44" s="23">
        <f>SUM(B36:B43)</f>
        <v>21</v>
      </c>
      <c r="C44" s="8">
        <f>SUM(C36:C43)</f>
        <v>19.23</v>
      </c>
      <c r="D44" s="8">
        <f>SUM(D36:D43)</f>
        <v>0</v>
      </c>
      <c r="E44" s="8">
        <f>SUM(E36:E43)</f>
        <v>0</v>
      </c>
      <c r="F44" s="8">
        <f>SUM(F36:F43)</f>
        <v>0</v>
      </c>
      <c r="G44" s="8">
        <f t="shared" ref="G44" si="7">SUM(G36:G43)</f>
        <v>0</v>
      </c>
      <c r="H44" s="8">
        <f t="shared" ref="H44" si="8">SUM(H36:H43)</f>
        <v>0</v>
      </c>
      <c r="O44" s="890"/>
      <c r="P44" s="890"/>
    </row>
    <row r="45" spans="1:16" x14ac:dyDescent="0.25">
      <c r="O45" s="890"/>
      <c r="P45" s="890"/>
    </row>
    <row r="46" spans="1:16" x14ac:dyDescent="0.25">
      <c r="O46" s="890"/>
      <c r="P46" s="890"/>
    </row>
    <row r="47" spans="1:16" x14ac:dyDescent="0.25">
      <c r="O47" s="890"/>
      <c r="P47" s="890"/>
    </row>
    <row r="48" spans="1:16" x14ac:dyDescent="0.25">
      <c r="O48" s="890"/>
      <c r="P48" s="890"/>
    </row>
    <row r="49" spans="15:16" x14ac:dyDescent="0.25">
      <c r="O49" s="890"/>
      <c r="P49" s="890"/>
    </row>
    <row r="50" spans="15:16" x14ac:dyDescent="0.25">
      <c r="O50" s="890"/>
      <c r="P50" s="890"/>
    </row>
    <row r="51" spans="15:16" x14ac:dyDescent="0.25">
      <c r="O51" s="890"/>
      <c r="P51" s="890"/>
    </row>
    <row r="52" spans="15:16" x14ac:dyDescent="0.25">
      <c r="O52" s="890"/>
      <c r="P52" s="890"/>
    </row>
    <row r="53" spans="15:16" x14ac:dyDescent="0.25">
      <c r="O53" s="890"/>
      <c r="P53" s="890"/>
    </row>
    <row r="54" spans="15:16" x14ac:dyDescent="0.25">
      <c r="O54" s="890"/>
      <c r="P54" s="890"/>
    </row>
    <row r="55" spans="15:16" x14ac:dyDescent="0.25">
      <c r="O55" s="890"/>
      <c r="P55" s="890"/>
    </row>
    <row r="56" spans="15:16" x14ac:dyDescent="0.25">
      <c r="O56" s="890"/>
      <c r="P56" s="890"/>
    </row>
    <row r="57" spans="15:16" x14ac:dyDescent="0.25">
      <c r="O57" s="890"/>
      <c r="P57" s="890"/>
    </row>
    <row r="58" spans="15:16" x14ac:dyDescent="0.25">
      <c r="O58" s="890"/>
      <c r="P58" s="890"/>
    </row>
    <row r="59" spans="15:16" x14ac:dyDescent="0.25">
      <c r="O59" s="890"/>
      <c r="P59" s="890"/>
    </row>
    <row r="60" spans="15:16" x14ac:dyDescent="0.25">
      <c r="O60" s="890"/>
      <c r="P60" s="890"/>
    </row>
    <row r="61" spans="15:16" x14ac:dyDescent="0.25">
      <c r="O61" s="890"/>
      <c r="P61" s="890"/>
    </row>
    <row r="62" spans="15:16" x14ac:dyDescent="0.25">
      <c r="O62" s="890"/>
      <c r="P62" s="890"/>
    </row>
    <row r="63" spans="15:16" x14ac:dyDescent="0.25">
      <c r="O63" s="890"/>
      <c r="P63" s="890"/>
    </row>
    <row r="64" spans="15:16" x14ac:dyDescent="0.25">
      <c r="O64" s="890"/>
      <c r="P64" s="890"/>
    </row>
    <row r="65" spans="15:16" x14ac:dyDescent="0.25">
      <c r="O65" s="890"/>
      <c r="P65" s="890"/>
    </row>
    <row r="66" spans="15:16" x14ac:dyDescent="0.25">
      <c r="O66" s="890"/>
      <c r="P66" s="890"/>
    </row>
    <row r="67" spans="15:16" x14ac:dyDescent="0.25">
      <c r="O67" s="890"/>
      <c r="P67" s="890"/>
    </row>
    <row r="68" spans="15:16" x14ac:dyDescent="0.25">
      <c r="O68" s="890"/>
      <c r="P68" s="890"/>
    </row>
    <row r="69" spans="15:16" x14ac:dyDescent="0.25">
      <c r="O69" s="890"/>
      <c r="P69" s="890"/>
    </row>
    <row r="70" spans="15:16" x14ac:dyDescent="0.25">
      <c r="O70" s="890"/>
      <c r="P70" s="890"/>
    </row>
    <row r="71" spans="15:16" x14ac:dyDescent="0.25">
      <c r="O71" s="890"/>
      <c r="P71" s="890"/>
    </row>
    <row r="72" spans="15:16" x14ac:dyDescent="0.25">
      <c r="O72" s="890"/>
      <c r="P72" s="890"/>
    </row>
    <row r="73" spans="15:16" x14ac:dyDescent="0.25">
      <c r="O73" s="890"/>
      <c r="P73" s="890"/>
    </row>
    <row r="74" spans="15:16" x14ac:dyDescent="0.25">
      <c r="O74" s="890"/>
      <c r="P74" s="890"/>
    </row>
    <row r="75" spans="15:16" x14ac:dyDescent="0.25">
      <c r="O75" s="890"/>
      <c r="P75" s="890"/>
    </row>
    <row r="76" spans="15:16" x14ac:dyDescent="0.25">
      <c r="O76" s="890"/>
      <c r="P76" s="890"/>
    </row>
    <row r="77" spans="15:16" x14ac:dyDescent="0.25">
      <c r="O77" s="890"/>
      <c r="P77" s="890"/>
    </row>
    <row r="78" spans="15:16" x14ac:dyDescent="0.25">
      <c r="O78" s="890"/>
      <c r="P78" s="890"/>
    </row>
    <row r="79" spans="15:16" x14ac:dyDescent="0.25">
      <c r="O79" s="890"/>
      <c r="P79" s="890"/>
    </row>
    <row r="80" spans="15:16" x14ac:dyDescent="0.25">
      <c r="O80" s="890"/>
      <c r="P80" s="890"/>
    </row>
    <row r="81" spans="15:16" x14ac:dyDescent="0.25">
      <c r="O81" s="890"/>
      <c r="P81" s="890"/>
    </row>
    <row r="82" spans="15:16" x14ac:dyDescent="0.25">
      <c r="O82" s="890"/>
      <c r="P82" s="890"/>
    </row>
    <row r="83" spans="15:16" x14ac:dyDescent="0.25">
      <c r="O83" s="890"/>
      <c r="P83" s="890"/>
    </row>
    <row r="84" spans="15:16" x14ac:dyDescent="0.25">
      <c r="O84" s="890"/>
      <c r="P84" s="890"/>
    </row>
    <row r="85" spans="15:16" x14ac:dyDescent="0.25">
      <c r="O85" s="890"/>
      <c r="P85" s="890"/>
    </row>
    <row r="86" spans="15:16" x14ac:dyDescent="0.25">
      <c r="O86" s="890"/>
      <c r="P86" s="890"/>
    </row>
    <row r="87" spans="15:16" x14ac:dyDescent="0.25">
      <c r="O87" s="890"/>
      <c r="P87" s="890"/>
    </row>
    <row r="88" spans="15:16" x14ac:dyDescent="0.25">
      <c r="O88" s="890"/>
      <c r="P88" s="890"/>
    </row>
    <row r="89" spans="15:16" x14ac:dyDescent="0.25">
      <c r="O89" s="890"/>
      <c r="P89" s="890"/>
    </row>
    <row r="90" spans="15:16" x14ac:dyDescent="0.25">
      <c r="O90" s="890"/>
      <c r="P90" s="890"/>
    </row>
    <row r="91" spans="15:16" x14ac:dyDescent="0.25">
      <c r="O91" s="890"/>
      <c r="P91" s="890"/>
    </row>
    <row r="92" spans="15:16" x14ac:dyDescent="0.25">
      <c r="O92" s="890"/>
      <c r="P92" s="890"/>
    </row>
    <row r="93" spans="15:16" x14ac:dyDescent="0.25">
      <c r="O93" s="890"/>
      <c r="P93" s="890"/>
    </row>
    <row r="94" spans="15:16" x14ac:dyDescent="0.25">
      <c r="O94" s="890"/>
      <c r="P94" s="890"/>
    </row>
    <row r="95" spans="15:16" x14ac:dyDescent="0.25">
      <c r="O95" s="890"/>
      <c r="P95" s="890"/>
    </row>
    <row r="96" spans="15:16" x14ac:dyDescent="0.25">
      <c r="O96" s="890"/>
      <c r="P96" s="890"/>
    </row>
    <row r="97" spans="15:16" x14ac:dyDescent="0.25">
      <c r="O97" s="890"/>
      <c r="P97" s="890"/>
    </row>
    <row r="98" spans="15:16" x14ac:dyDescent="0.25">
      <c r="O98" s="890"/>
      <c r="P98" s="890"/>
    </row>
    <row r="99" spans="15:16" x14ac:dyDescent="0.25">
      <c r="O99" s="890"/>
      <c r="P99" s="890"/>
    </row>
    <row r="100" spans="15:16" x14ac:dyDescent="0.25">
      <c r="O100" s="890"/>
      <c r="P100" s="890"/>
    </row>
    <row r="101" spans="15:16" x14ac:dyDescent="0.25">
      <c r="O101" s="890"/>
      <c r="P101" s="890"/>
    </row>
    <row r="102" spans="15:16" x14ac:dyDescent="0.25">
      <c r="O102" s="890"/>
      <c r="P102" s="890"/>
    </row>
    <row r="103" spans="15:16" x14ac:dyDescent="0.25">
      <c r="O103" s="890"/>
      <c r="P103" s="890"/>
    </row>
    <row r="104" spans="15:16" x14ac:dyDescent="0.25">
      <c r="O104" s="890"/>
      <c r="P104" s="890"/>
    </row>
    <row r="105" spans="15:16" x14ac:dyDescent="0.25">
      <c r="O105" s="890"/>
      <c r="P105" s="890"/>
    </row>
    <row r="106" spans="15:16" x14ac:dyDescent="0.25">
      <c r="O106" s="890"/>
      <c r="P106" s="890"/>
    </row>
    <row r="107" spans="15:16" x14ac:dyDescent="0.25">
      <c r="O107" s="890"/>
      <c r="P107" s="890"/>
    </row>
    <row r="108" spans="15:16" x14ac:dyDescent="0.25">
      <c r="O108" s="890"/>
      <c r="P108" s="890"/>
    </row>
    <row r="109" spans="15:16" x14ac:dyDescent="0.25">
      <c r="O109" s="890"/>
      <c r="P109" s="890"/>
    </row>
    <row r="110" spans="15:16" x14ac:dyDescent="0.25">
      <c r="O110" s="890"/>
      <c r="P110" s="890"/>
    </row>
    <row r="111" spans="15:16" x14ac:dyDescent="0.25">
      <c r="O111" s="890"/>
      <c r="P111" s="890"/>
    </row>
    <row r="112" spans="15:16" x14ac:dyDescent="0.25">
      <c r="O112" s="890"/>
      <c r="P112" s="890"/>
    </row>
    <row r="113" spans="15:16" x14ac:dyDescent="0.25">
      <c r="O113" s="890"/>
      <c r="P113" s="890"/>
    </row>
    <row r="114" spans="15:16" x14ac:dyDescent="0.25">
      <c r="O114" s="890"/>
      <c r="P114" s="890"/>
    </row>
    <row r="115" spans="15:16" x14ac:dyDescent="0.25">
      <c r="O115" s="890"/>
      <c r="P115" s="890"/>
    </row>
    <row r="116" spans="15:16" x14ac:dyDescent="0.25">
      <c r="O116" s="890"/>
      <c r="P116" s="890"/>
    </row>
    <row r="117" spans="15:16" x14ac:dyDescent="0.25">
      <c r="O117" s="890"/>
      <c r="P117" s="890"/>
    </row>
    <row r="118" spans="15:16" x14ac:dyDescent="0.25">
      <c r="O118" s="890"/>
      <c r="P118" s="890"/>
    </row>
    <row r="119" spans="15:16" x14ac:dyDescent="0.25">
      <c r="O119" s="890"/>
      <c r="P119" s="890"/>
    </row>
    <row r="120" spans="15:16" x14ac:dyDescent="0.25">
      <c r="O120" s="890"/>
      <c r="P120" s="890"/>
    </row>
    <row r="121" spans="15:16" x14ac:dyDescent="0.25">
      <c r="O121" s="890"/>
      <c r="P121" s="890"/>
    </row>
    <row r="122" spans="15:16" x14ac:dyDescent="0.25">
      <c r="O122" s="890"/>
      <c r="P122" s="890"/>
    </row>
    <row r="123" spans="15:16" x14ac:dyDescent="0.25">
      <c r="O123" s="890"/>
      <c r="P123" s="890"/>
    </row>
    <row r="124" spans="15:16" x14ac:dyDescent="0.25">
      <c r="O124" s="890"/>
      <c r="P124" s="890"/>
    </row>
    <row r="125" spans="15:16" x14ac:dyDescent="0.25">
      <c r="O125" s="890"/>
      <c r="P125" s="890"/>
    </row>
    <row r="126" spans="15:16" x14ac:dyDescent="0.25">
      <c r="O126" s="890"/>
      <c r="P126" s="890"/>
    </row>
    <row r="127" spans="15:16" x14ac:dyDescent="0.25">
      <c r="O127" s="890"/>
      <c r="P127" s="890"/>
    </row>
    <row r="128" spans="15:16" x14ac:dyDescent="0.25">
      <c r="O128" s="890"/>
      <c r="P128" s="890"/>
    </row>
    <row r="129" spans="15:16" x14ac:dyDescent="0.25">
      <c r="O129" s="890"/>
      <c r="P129" s="890"/>
    </row>
    <row r="130" spans="15:16" x14ac:dyDescent="0.25">
      <c r="O130" s="890"/>
      <c r="P130" s="890"/>
    </row>
    <row r="131" spans="15:16" x14ac:dyDescent="0.25">
      <c r="O131" s="890"/>
      <c r="P131" s="890"/>
    </row>
    <row r="132" spans="15:16" x14ac:dyDescent="0.25">
      <c r="O132" s="890"/>
      <c r="P132" s="890"/>
    </row>
    <row r="133" spans="15:16" x14ac:dyDescent="0.25">
      <c r="O133" s="890"/>
      <c r="P133" s="890"/>
    </row>
    <row r="134" spans="15:16" x14ac:dyDescent="0.25">
      <c r="O134" s="890"/>
      <c r="P134" s="890"/>
    </row>
    <row r="135" spans="15:16" x14ac:dyDescent="0.25">
      <c r="O135" s="890"/>
      <c r="P135" s="890"/>
    </row>
    <row r="136" spans="15:16" x14ac:dyDescent="0.25">
      <c r="O136" s="890"/>
      <c r="P136" s="890"/>
    </row>
    <row r="137" spans="15:16" x14ac:dyDescent="0.25">
      <c r="O137" s="890"/>
      <c r="P137" s="890"/>
    </row>
    <row r="138" spans="15:16" x14ac:dyDescent="0.25">
      <c r="O138" s="890"/>
      <c r="P138" s="890"/>
    </row>
    <row r="139" spans="15:16" x14ac:dyDescent="0.25">
      <c r="O139" s="890"/>
      <c r="P139" s="890"/>
    </row>
    <row r="140" spans="15:16" x14ac:dyDescent="0.25">
      <c r="O140" s="890"/>
      <c r="P140" s="890"/>
    </row>
    <row r="141" spans="15:16" x14ac:dyDescent="0.25">
      <c r="O141" s="890"/>
      <c r="P141" s="890"/>
    </row>
    <row r="142" spans="15:16" x14ac:dyDescent="0.25">
      <c r="O142" s="890"/>
      <c r="P142" s="890"/>
    </row>
    <row r="143" spans="15:16" x14ac:dyDescent="0.25">
      <c r="O143" s="890"/>
      <c r="P143" s="890"/>
    </row>
    <row r="144" spans="15:16" x14ac:dyDescent="0.25">
      <c r="O144" s="890"/>
      <c r="P144" s="890"/>
    </row>
    <row r="145" spans="15:16" x14ac:dyDescent="0.25">
      <c r="O145" s="890"/>
      <c r="P145" s="890"/>
    </row>
    <row r="146" spans="15:16" x14ac:dyDescent="0.25">
      <c r="O146" s="890"/>
      <c r="P146" s="890"/>
    </row>
    <row r="147" spans="15:16" x14ac:dyDescent="0.25">
      <c r="O147" s="890"/>
      <c r="P147" s="890"/>
    </row>
    <row r="148" spans="15:16" x14ac:dyDescent="0.25">
      <c r="O148" s="890"/>
      <c r="P148" s="890"/>
    </row>
    <row r="149" spans="15:16" x14ac:dyDescent="0.25">
      <c r="O149" s="890"/>
      <c r="P149" s="890"/>
    </row>
    <row r="150" spans="15:16" x14ac:dyDescent="0.25">
      <c r="O150" s="890"/>
      <c r="P150" s="890"/>
    </row>
    <row r="151" spans="15:16" x14ac:dyDescent="0.25">
      <c r="O151" s="890"/>
      <c r="P151" s="890"/>
    </row>
    <row r="152" spans="15:16" x14ac:dyDescent="0.25">
      <c r="O152" s="890"/>
      <c r="P152" s="890"/>
    </row>
    <row r="153" spans="15:16" x14ac:dyDescent="0.25">
      <c r="O153" s="890"/>
      <c r="P153" s="890"/>
    </row>
    <row r="154" spans="15:16" x14ac:dyDescent="0.25">
      <c r="O154" s="890"/>
      <c r="P154" s="890"/>
    </row>
    <row r="155" spans="15:16" x14ac:dyDescent="0.25">
      <c r="O155" s="890"/>
      <c r="P155" s="890"/>
    </row>
    <row r="156" spans="15:16" x14ac:dyDescent="0.25">
      <c r="O156" s="890"/>
      <c r="P156" s="890"/>
    </row>
    <row r="157" spans="15:16" x14ac:dyDescent="0.25">
      <c r="O157" s="890"/>
      <c r="P157" s="890"/>
    </row>
    <row r="158" spans="15:16" x14ac:dyDescent="0.25">
      <c r="O158" s="890"/>
      <c r="P158" s="890"/>
    </row>
    <row r="159" spans="15:16" x14ac:dyDescent="0.25">
      <c r="O159" s="890"/>
      <c r="P159" s="890"/>
    </row>
    <row r="160" spans="15:16" x14ac:dyDescent="0.25">
      <c r="O160" s="890"/>
      <c r="P160" s="890"/>
    </row>
    <row r="161" spans="15:16" x14ac:dyDescent="0.25">
      <c r="O161" s="890"/>
      <c r="P161" s="890"/>
    </row>
    <row r="162" spans="15:16" x14ac:dyDescent="0.25">
      <c r="O162" s="890"/>
      <c r="P162" s="890"/>
    </row>
    <row r="163" spans="15:16" x14ac:dyDescent="0.25">
      <c r="O163" s="890"/>
      <c r="P163" s="890"/>
    </row>
    <row r="164" spans="15:16" x14ac:dyDescent="0.25">
      <c r="O164" s="890"/>
      <c r="P164" s="890"/>
    </row>
    <row r="165" spans="15:16" x14ac:dyDescent="0.25">
      <c r="O165" s="890"/>
      <c r="P165" s="890"/>
    </row>
    <row r="166" spans="15:16" x14ac:dyDescent="0.25">
      <c r="O166" s="890"/>
      <c r="P166" s="890"/>
    </row>
    <row r="167" spans="15:16" x14ac:dyDescent="0.25">
      <c r="O167" s="890"/>
      <c r="P167" s="890"/>
    </row>
    <row r="168" spans="15:16" x14ac:dyDescent="0.25">
      <c r="O168" s="890"/>
      <c r="P168" s="890"/>
    </row>
    <row r="169" spans="15:16" x14ac:dyDescent="0.25">
      <c r="O169" s="890"/>
      <c r="P169" s="890"/>
    </row>
    <row r="170" spans="15:16" x14ac:dyDescent="0.25">
      <c r="O170" s="890"/>
      <c r="P170" s="890"/>
    </row>
    <row r="171" spans="15:16" x14ac:dyDescent="0.25">
      <c r="O171" s="890"/>
      <c r="P171" s="890"/>
    </row>
    <row r="172" spans="15:16" x14ac:dyDescent="0.25">
      <c r="O172" s="890"/>
      <c r="P172" s="890"/>
    </row>
    <row r="173" spans="15:16" x14ac:dyDescent="0.25">
      <c r="O173" s="890"/>
      <c r="P173" s="890"/>
    </row>
    <row r="174" spans="15:16" x14ac:dyDescent="0.25">
      <c r="O174" s="890"/>
      <c r="P174" s="890"/>
    </row>
    <row r="175" spans="15:16" x14ac:dyDescent="0.25">
      <c r="O175" s="890"/>
      <c r="P175" s="890"/>
    </row>
    <row r="176" spans="15:16" x14ac:dyDescent="0.25">
      <c r="O176" s="890"/>
      <c r="P176" s="890"/>
    </row>
    <row r="177" spans="15:16" x14ac:dyDescent="0.25">
      <c r="O177" s="890"/>
      <c r="P177" s="890"/>
    </row>
    <row r="178" spans="15:16" x14ac:dyDescent="0.25">
      <c r="O178" s="890"/>
      <c r="P178" s="890"/>
    </row>
    <row r="179" spans="15:16" x14ac:dyDescent="0.25">
      <c r="O179" s="890"/>
      <c r="P179" s="890"/>
    </row>
    <row r="180" spans="15:16" x14ac:dyDescent="0.25">
      <c r="O180" s="890"/>
      <c r="P180" s="890"/>
    </row>
    <row r="181" spans="15:16" x14ac:dyDescent="0.25">
      <c r="O181" s="890"/>
      <c r="P181" s="890"/>
    </row>
    <row r="182" spans="15:16" x14ac:dyDescent="0.25">
      <c r="O182" s="890"/>
      <c r="P182" s="890"/>
    </row>
    <row r="183" spans="15:16" x14ac:dyDescent="0.25">
      <c r="O183" s="890"/>
      <c r="P183" s="890"/>
    </row>
    <row r="184" spans="15:16" x14ac:dyDescent="0.25">
      <c r="O184" s="890"/>
      <c r="P184" s="890"/>
    </row>
    <row r="185" spans="15:16" x14ac:dyDescent="0.25">
      <c r="O185" s="890"/>
      <c r="P185" s="890"/>
    </row>
    <row r="186" spans="15:16" x14ac:dyDescent="0.25">
      <c r="O186" s="890"/>
      <c r="P186" s="890"/>
    </row>
    <row r="187" spans="15:16" x14ac:dyDescent="0.25">
      <c r="O187" s="890"/>
      <c r="P187" s="890"/>
    </row>
    <row r="188" spans="15:16" x14ac:dyDescent="0.25">
      <c r="O188" s="890"/>
      <c r="P188" s="890"/>
    </row>
    <row r="189" spans="15:16" x14ac:dyDescent="0.25">
      <c r="O189" s="890"/>
      <c r="P189" s="890"/>
    </row>
    <row r="190" spans="15:16" x14ac:dyDescent="0.25">
      <c r="O190" s="890"/>
      <c r="P190" s="890"/>
    </row>
    <row r="191" spans="15:16" x14ac:dyDescent="0.25">
      <c r="O191" s="890"/>
      <c r="P191" s="890"/>
    </row>
    <row r="192" spans="15:16" x14ac:dyDescent="0.25">
      <c r="O192" s="890"/>
      <c r="P192" s="890"/>
    </row>
    <row r="193" spans="15:16" x14ac:dyDescent="0.25">
      <c r="O193" s="890"/>
      <c r="P193" s="890"/>
    </row>
    <row r="194" spans="15:16" x14ac:dyDescent="0.25">
      <c r="O194" s="890"/>
      <c r="P194" s="890"/>
    </row>
    <row r="195" spans="15:16" x14ac:dyDescent="0.25">
      <c r="O195" s="890"/>
      <c r="P195" s="890"/>
    </row>
    <row r="196" spans="15:16" x14ac:dyDescent="0.25">
      <c r="O196" s="890"/>
      <c r="P196" s="890"/>
    </row>
    <row r="197" spans="15:16" x14ac:dyDescent="0.25">
      <c r="O197" s="890"/>
      <c r="P197" s="890"/>
    </row>
    <row r="198" spans="15:16" x14ac:dyDescent="0.25">
      <c r="O198" s="890"/>
      <c r="P198" s="890"/>
    </row>
    <row r="199" spans="15:16" x14ac:dyDescent="0.25">
      <c r="O199" s="890"/>
      <c r="P199" s="890"/>
    </row>
    <row r="200" spans="15:16" x14ac:dyDescent="0.25">
      <c r="O200" s="890"/>
      <c r="P200" s="890"/>
    </row>
    <row r="201" spans="15:16" x14ac:dyDescent="0.25">
      <c r="O201" s="890"/>
      <c r="P201" s="890"/>
    </row>
    <row r="202" spans="15:16" x14ac:dyDescent="0.25">
      <c r="O202" s="890"/>
      <c r="P202" s="890"/>
    </row>
    <row r="203" spans="15:16" x14ac:dyDescent="0.25">
      <c r="O203" s="890"/>
      <c r="P203" s="890"/>
    </row>
    <row r="204" spans="15:16" x14ac:dyDescent="0.25">
      <c r="O204" s="890"/>
      <c r="P204" s="890"/>
    </row>
    <row r="205" spans="15:16" x14ac:dyDescent="0.25">
      <c r="O205" s="890"/>
      <c r="P205" s="890"/>
    </row>
    <row r="206" spans="15:16" x14ac:dyDescent="0.25">
      <c r="O206" s="890"/>
      <c r="P206" s="890"/>
    </row>
    <row r="207" spans="15:16" x14ac:dyDescent="0.25">
      <c r="O207" s="890"/>
      <c r="P207" s="890"/>
    </row>
    <row r="208" spans="15:16" x14ac:dyDescent="0.25">
      <c r="O208" s="890"/>
      <c r="P208" s="890"/>
    </row>
    <row r="209" spans="15:16" x14ac:dyDescent="0.25">
      <c r="O209" s="890"/>
      <c r="P209" s="890"/>
    </row>
    <row r="210" spans="15:16" x14ac:dyDescent="0.25">
      <c r="O210" s="890"/>
      <c r="P210" s="890"/>
    </row>
    <row r="211" spans="15:16" x14ac:dyDescent="0.25">
      <c r="O211" s="890"/>
      <c r="P211" s="890"/>
    </row>
    <row r="212" spans="15:16" x14ac:dyDescent="0.25">
      <c r="O212" s="890"/>
      <c r="P212" s="890"/>
    </row>
    <row r="213" spans="15:16" x14ac:dyDescent="0.25">
      <c r="O213" s="890"/>
      <c r="P213" s="890"/>
    </row>
    <row r="214" spans="15:16" x14ac:dyDescent="0.25">
      <c r="O214" s="890"/>
      <c r="P214" s="890"/>
    </row>
    <row r="215" spans="15:16" x14ac:dyDescent="0.25">
      <c r="O215" s="890"/>
      <c r="P215" s="890"/>
    </row>
    <row r="216" spans="15:16" x14ac:dyDescent="0.25">
      <c r="O216" s="890"/>
      <c r="P216" s="890"/>
    </row>
    <row r="217" spans="15:16" x14ac:dyDescent="0.25">
      <c r="O217" s="890"/>
      <c r="P217" s="890"/>
    </row>
    <row r="218" spans="15:16" x14ac:dyDescent="0.25">
      <c r="O218" s="890"/>
      <c r="P218" s="890"/>
    </row>
    <row r="219" spans="15:16" x14ac:dyDescent="0.25">
      <c r="O219" s="890"/>
      <c r="P219" s="890"/>
    </row>
    <row r="220" spans="15:16" x14ac:dyDescent="0.25">
      <c r="O220" s="890"/>
      <c r="P220" s="890"/>
    </row>
    <row r="221" spans="15:16" x14ac:dyDescent="0.25">
      <c r="O221" s="890"/>
      <c r="P221" s="890"/>
    </row>
    <row r="222" spans="15:16" x14ac:dyDescent="0.25">
      <c r="O222" s="890"/>
      <c r="P222" s="890"/>
    </row>
    <row r="223" spans="15:16" x14ac:dyDescent="0.25">
      <c r="O223" s="890"/>
      <c r="P223" s="890"/>
    </row>
    <row r="224" spans="15:16" x14ac:dyDescent="0.25">
      <c r="O224" s="890"/>
      <c r="P224" s="890"/>
    </row>
    <row r="225" spans="15:16" x14ac:dyDescent="0.25">
      <c r="O225" s="890"/>
      <c r="P225" s="890"/>
    </row>
    <row r="226" spans="15:16" x14ac:dyDescent="0.25">
      <c r="O226" s="890"/>
      <c r="P226" s="890"/>
    </row>
    <row r="227" spans="15:16" x14ac:dyDescent="0.25">
      <c r="O227" s="890"/>
      <c r="P227" s="890"/>
    </row>
    <row r="228" spans="15:16" x14ac:dyDescent="0.25">
      <c r="O228" s="890"/>
      <c r="P228" s="890"/>
    </row>
    <row r="229" spans="15:16" x14ac:dyDescent="0.25">
      <c r="O229" s="890"/>
      <c r="P229" s="890"/>
    </row>
    <row r="230" spans="15:16" x14ac:dyDescent="0.25">
      <c r="O230" s="890"/>
      <c r="P230" s="890"/>
    </row>
    <row r="231" spans="15:16" x14ac:dyDescent="0.25">
      <c r="O231" s="890"/>
      <c r="P231" s="890"/>
    </row>
    <row r="232" spans="15:16" x14ac:dyDescent="0.25">
      <c r="O232" s="890"/>
      <c r="P232" s="890"/>
    </row>
    <row r="233" spans="15:16" x14ac:dyDescent="0.25">
      <c r="O233" s="890"/>
      <c r="P233" s="890"/>
    </row>
    <row r="234" spans="15:16" x14ac:dyDescent="0.25">
      <c r="O234" s="890"/>
      <c r="P234" s="890"/>
    </row>
    <row r="235" spans="15:16" x14ac:dyDescent="0.25">
      <c r="O235" s="890"/>
      <c r="P235" s="890"/>
    </row>
    <row r="236" spans="15:16" x14ac:dyDescent="0.25">
      <c r="O236" s="890"/>
      <c r="P236" s="890"/>
    </row>
    <row r="237" spans="15:16" x14ac:dyDescent="0.25">
      <c r="O237" s="890"/>
      <c r="P237" s="890"/>
    </row>
    <row r="238" spans="15:16" x14ac:dyDescent="0.25">
      <c r="O238" s="890"/>
      <c r="P238" s="890"/>
    </row>
    <row r="239" spans="15:16" x14ac:dyDescent="0.25">
      <c r="O239" s="890"/>
      <c r="P239" s="890"/>
    </row>
    <row r="240" spans="15:16" x14ac:dyDescent="0.25">
      <c r="O240" s="890"/>
      <c r="P240" s="890"/>
    </row>
    <row r="241" spans="15:16" x14ac:dyDescent="0.25">
      <c r="O241" s="890"/>
      <c r="P241" s="890"/>
    </row>
    <row r="242" spans="15:16" x14ac:dyDescent="0.25">
      <c r="O242" s="890"/>
      <c r="P242" s="890"/>
    </row>
    <row r="243" spans="15:16" x14ac:dyDescent="0.25">
      <c r="O243" s="890"/>
      <c r="P243" s="890"/>
    </row>
    <row r="244" spans="15:16" x14ac:dyDescent="0.25">
      <c r="O244" s="890"/>
      <c r="P244" s="890"/>
    </row>
    <row r="245" spans="15:16" x14ac:dyDescent="0.25">
      <c r="O245" s="890"/>
      <c r="P245" s="890"/>
    </row>
    <row r="246" spans="15:16" x14ac:dyDescent="0.25">
      <c r="O246" s="890"/>
      <c r="P246" s="890"/>
    </row>
    <row r="247" spans="15:16" x14ac:dyDescent="0.25">
      <c r="O247" s="890"/>
      <c r="P247" s="890"/>
    </row>
    <row r="248" spans="15:16" x14ac:dyDescent="0.25">
      <c r="O248" s="890"/>
      <c r="P248" s="890"/>
    </row>
    <row r="249" spans="15:16" x14ac:dyDescent="0.25">
      <c r="O249" s="890"/>
      <c r="P249" s="890"/>
    </row>
    <row r="250" spans="15:16" x14ac:dyDescent="0.25">
      <c r="O250" s="890"/>
      <c r="P250" s="890"/>
    </row>
    <row r="251" spans="15:16" x14ac:dyDescent="0.25">
      <c r="O251" s="890"/>
      <c r="P251" s="890"/>
    </row>
    <row r="252" spans="15:16" x14ac:dyDescent="0.25">
      <c r="O252" s="890"/>
      <c r="P252" s="890"/>
    </row>
    <row r="253" spans="15:16" x14ac:dyDescent="0.25">
      <c r="O253" s="890"/>
      <c r="P253" s="890"/>
    </row>
    <row r="254" spans="15:16" x14ac:dyDescent="0.25">
      <c r="O254" s="890"/>
      <c r="P254" s="890"/>
    </row>
    <row r="255" spans="15:16" x14ac:dyDescent="0.25">
      <c r="O255" s="890"/>
      <c r="P255" s="890"/>
    </row>
    <row r="256" spans="15:16" x14ac:dyDescent="0.25">
      <c r="O256" s="890"/>
      <c r="P256" s="890"/>
    </row>
    <row r="257" spans="15:16" x14ac:dyDescent="0.25">
      <c r="O257" s="890"/>
      <c r="P257" s="890"/>
    </row>
    <row r="258" spans="15:16" x14ac:dyDescent="0.25">
      <c r="O258" s="890"/>
      <c r="P258" s="890"/>
    </row>
    <row r="259" spans="15:16" x14ac:dyDescent="0.25">
      <c r="O259" s="890"/>
      <c r="P259" s="890"/>
    </row>
    <row r="260" spans="15:16" x14ac:dyDescent="0.25">
      <c r="O260" s="890"/>
      <c r="P260" s="890"/>
    </row>
    <row r="261" spans="15:16" x14ac:dyDescent="0.25">
      <c r="O261" s="890"/>
      <c r="P261" s="890"/>
    </row>
    <row r="262" spans="15:16" x14ac:dyDescent="0.25">
      <c r="O262" s="890"/>
      <c r="P262" s="890"/>
    </row>
    <row r="263" spans="15:16" x14ac:dyDescent="0.25">
      <c r="O263" s="890"/>
      <c r="P263" s="890"/>
    </row>
    <row r="264" spans="15:16" x14ac:dyDescent="0.25">
      <c r="O264" s="890"/>
      <c r="P264" s="890"/>
    </row>
    <row r="265" spans="15:16" x14ac:dyDescent="0.25">
      <c r="O265" s="890"/>
      <c r="P265" s="890"/>
    </row>
    <row r="266" spans="15:16" x14ac:dyDescent="0.25">
      <c r="O266" s="890"/>
      <c r="P266" s="890"/>
    </row>
    <row r="267" spans="15:16" x14ac:dyDescent="0.25">
      <c r="O267" s="890"/>
      <c r="P267" s="890"/>
    </row>
    <row r="268" spans="15:16" x14ac:dyDescent="0.25">
      <c r="O268" s="890"/>
      <c r="P268" s="890"/>
    </row>
    <row r="269" spans="15:16" x14ac:dyDescent="0.25">
      <c r="O269" s="890"/>
      <c r="P269" s="890"/>
    </row>
    <row r="270" spans="15:16" x14ac:dyDescent="0.25">
      <c r="O270" s="890"/>
      <c r="P270" s="890"/>
    </row>
    <row r="271" spans="15:16" x14ac:dyDescent="0.25">
      <c r="O271" s="890"/>
      <c r="P271" s="890"/>
    </row>
  </sheetData>
  <mergeCells count="8">
    <mergeCell ref="A2:G2"/>
    <mergeCell ref="A3:G3"/>
    <mergeCell ref="A34:H34"/>
    <mergeCell ref="A6:Q6"/>
    <mergeCell ref="A5:Q5"/>
    <mergeCell ref="O7:Q7"/>
    <mergeCell ref="A7:A8"/>
    <mergeCell ref="B7:B8"/>
  </mergeCells>
  <phoneticPr fontId="53" type="noConversion"/>
  <pageMargins left="0.35433070866141736" right="0.23622047244094491" top="0.27559055118110237" bottom="0.35433070866141736" header="0.19685039370078741" footer="0.11811023622047245"/>
  <pageSetup paperSize="9" scale="64" orientation="landscape" r:id="rId1"/>
  <headerFooter>
    <oddFooter>&amp;R&amp;12pag. &amp;P</oddFooter>
  </headerFooter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00"/>
    <pageSetUpPr fitToPage="1"/>
  </sheetPr>
  <dimension ref="A1:Q266"/>
  <sheetViews>
    <sheetView showGridLines="0" zoomScaleNormal="100" workbookViewId="0">
      <pane xSplit="1" topLeftCell="B1" activePane="topRight" state="frozen"/>
      <selection activeCell="R6" sqref="R6"/>
      <selection pane="topRight" activeCell="R6" sqref="R6"/>
    </sheetView>
  </sheetViews>
  <sheetFormatPr defaultColWidth="8.85546875" defaultRowHeight="15" x14ac:dyDescent="0.25"/>
  <cols>
    <col min="1" max="1" width="42.28515625" customWidth="1"/>
    <col min="2" max="2" width="11.85546875" customWidth="1"/>
    <col min="3" max="14" width="11.5703125" customWidth="1"/>
    <col min="15" max="15" width="7.28515625" bestFit="1" customWidth="1"/>
    <col min="16" max="16" width="8" customWidth="1"/>
    <col min="17" max="17" width="8.140625" customWidth="1"/>
  </cols>
  <sheetData>
    <row r="1" spans="1:17" ht="42" customHeight="1" x14ac:dyDescent="0.25"/>
    <row r="2" spans="1:17" ht="18" x14ac:dyDescent="0.35">
      <c r="A2" s="1020"/>
      <c r="B2" s="1020"/>
      <c r="C2" s="1020"/>
      <c r="D2" s="1020"/>
      <c r="E2" s="1020"/>
      <c r="F2" s="1020"/>
      <c r="G2" s="1020"/>
      <c r="H2" s="1"/>
    </row>
    <row r="3" spans="1:17" ht="18" x14ac:dyDescent="0.35">
      <c r="A3" s="1020"/>
      <c r="B3" s="1020"/>
      <c r="C3" s="1020"/>
      <c r="D3" s="1020"/>
      <c r="E3" s="1020"/>
      <c r="F3" s="1020"/>
      <c r="G3" s="1020"/>
      <c r="H3" s="1"/>
    </row>
    <row r="5" spans="1:17" ht="20.25" customHeight="1" x14ac:dyDescent="0.25">
      <c r="A5" s="1023" t="s">
        <v>510</v>
      </c>
      <c r="B5" s="1023"/>
      <c r="C5" s="1023"/>
      <c r="D5" s="1023"/>
      <c r="E5" s="1023"/>
      <c r="F5" s="1023"/>
      <c r="G5" s="1023"/>
      <c r="H5" s="1023"/>
      <c r="I5" s="1023"/>
      <c r="J5" s="1023"/>
      <c r="K5" s="1023"/>
      <c r="L5" s="1023"/>
      <c r="M5" s="1023"/>
      <c r="N5" s="1023"/>
      <c r="O5" s="1023"/>
      <c r="P5" s="1023"/>
      <c r="Q5" s="1023"/>
    </row>
    <row r="6" spans="1:17" ht="20.25" customHeight="1" x14ac:dyDescent="0.25">
      <c r="A6" s="1023" t="s">
        <v>642</v>
      </c>
      <c r="B6" s="1023"/>
      <c r="C6" s="1023"/>
      <c r="D6" s="1023"/>
      <c r="E6" s="1023"/>
      <c r="F6" s="1023"/>
      <c r="G6" s="1023"/>
      <c r="H6" s="1023"/>
      <c r="I6" s="1023"/>
      <c r="J6" s="1023"/>
      <c r="K6" s="1023"/>
      <c r="L6" s="1023"/>
      <c r="M6" s="1023"/>
      <c r="N6" s="1023"/>
      <c r="O6" s="1023"/>
      <c r="P6" s="1023"/>
      <c r="Q6" s="1023"/>
    </row>
    <row r="7" spans="1:17" ht="20.25" customHeight="1" x14ac:dyDescent="0.25">
      <c r="A7" s="1029" t="s">
        <v>14</v>
      </c>
      <c r="B7" s="1027" t="s">
        <v>529</v>
      </c>
      <c r="C7" s="882" t="s">
        <v>514</v>
      </c>
      <c r="D7" s="882" t="s">
        <v>515</v>
      </c>
      <c r="E7" s="882" t="s">
        <v>516</v>
      </c>
      <c r="F7" s="882" t="s">
        <v>517</v>
      </c>
      <c r="G7" s="882" t="s">
        <v>518</v>
      </c>
      <c r="H7" s="882" t="s">
        <v>519</v>
      </c>
      <c r="I7" s="882" t="s">
        <v>520</v>
      </c>
      <c r="J7" s="882" t="s">
        <v>521</v>
      </c>
      <c r="K7" s="882" t="s">
        <v>522</v>
      </c>
      <c r="L7" s="882" t="s">
        <v>523</v>
      </c>
      <c r="M7" s="882" t="s">
        <v>524</v>
      </c>
      <c r="N7" s="882" t="s">
        <v>525</v>
      </c>
      <c r="O7" s="1024" t="s">
        <v>526</v>
      </c>
      <c r="P7" s="1025"/>
      <c r="Q7" s="1026"/>
    </row>
    <row r="8" spans="1:17" x14ac:dyDescent="0.25">
      <c r="A8" s="1030"/>
      <c r="B8" s="1028"/>
      <c r="C8" s="836" t="s">
        <v>527</v>
      </c>
      <c r="D8" s="836" t="s">
        <v>527</v>
      </c>
      <c r="E8" s="836" t="s">
        <v>527</v>
      </c>
      <c r="F8" s="836" t="s">
        <v>527</v>
      </c>
      <c r="G8" s="836" t="s">
        <v>527</v>
      </c>
      <c r="H8" s="836" t="s">
        <v>527</v>
      </c>
      <c r="I8" s="836" t="s">
        <v>527</v>
      </c>
      <c r="J8" s="836" t="s">
        <v>527</v>
      </c>
      <c r="K8" s="836" t="s">
        <v>527</v>
      </c>
      <c r="L8" s="836" t="s">
        <v>527</v>
      </c>
      <c r="M8" s="836" t="s">
        <v>527</v>
      </c>
      <c r="N8" s="836" t="s">
        <v>527</v>
      </c>
      <c r="O8" s="836" t="s">
        <v>528</v>
      </c>
      <c r="P8" s="836" t="s">
        <v>527</v>
      </c>
      <c r="Q8" s="836" t="s">
        <v>1</v>
      </c>
    </row>
    <row r="9" spans="1:17" ht="20.25" customHeight="1" x14ac:dyDescent="0.25">
      <c r="A9" s="832" t="s">
        <v>547</v>
      </c>
      <c r="B9" s="854">
        <v>522</v>
      </c>
      <c r="C9" s="855">
        <v>571</v>
      </c>
      <c r="D9" s="855">
        <v>572</v>
      </c>
      <c r="E9" s="855">
        <v>667</v>
      </c>
      <c r="F9" s="855">
        <v>561</v>
      </c>
      <c r="G9" s="855">
        <v>535</v>
      </c>
      <c r="H9" s="855">
        <v>641</v>
      </c>
      <c r="I9" s="855">
        <v>748</v>
      </c>
      <c r="J9" s="855">
        <v>654</v>
      </c>
      <c r="K9" s="855">
        <v>619</v>
      </c>
      <c r="L9" s="855">
        <v>662</v>
      </c>
      <c r="M9" s="855">
        <v>579</v>
      </c>
      <c r="N9" s="855">
        <v>529</v>
      </c>
      <c r="O9" s="893">
        <f t="shared" ref="O9:O25" si="0">B9*(IF(C9="",0,1)+IF(D9="",0,1)+IF(E9="",0,1)+IF(F9="",0,1)+IF(G9="",0,1)+IF(H9="",0,1)+IF(I9="",0,1)+IF(J9="",0,1)+IF(K9="",0,1)+IF(L9="",0,1)+IF(M9="",0,1)+IF(N9="",0,1))</f>
        <v>6264</v>
      </c>
      <c r="P9" s="893">
        <f>SUM(C9:N9)</f>
        <v>7338</v>
      </c>
      <c r="Q9" s="856">
        <f>IF(O9=0,"-",P9/O9)</f>
        <v>1.171455938697318</v>
      </c>
    </row>
    <row r="10" spans="1:17" ht="20.25" customHeight="1" x14ac:dyDescent="0.25">
      <c r="A10" s="832" t="s">
        <v>677</v>
      </c>
      <c r="B10" s="854">
        <v>78</v>
      </c>
      <c r="C10" s="855">
        <v>133</v>
      </c>
      <c r="D10" s="855">
        <v>97</v>
      </c>
      <c r="E10" s="855">
        <v>121</v>
      </c>
      <c r="F10" s="855">
        <v>83</v>
      </c>
      <c r="G10" s="855">
        <v>70</v>
      </c>
      <c r="H10" s="855">
        <v>94</v>
      </c>
      <c r="I10" s="855">
        <v>144</v>
      </c>
      <c r="J10" s="855">
        <v>111</v>
      </c>
      <c r="K10" s="855">
        <v>78</v>
      </c>
      <c r="L10" s="855">
        <v>90</v>
      </c>
      <c r="M10" s="855">
        <v>100</v>
      </c>
      <c r="N10" s="855">
        <v>86</v>
      </c>
      <c r="O10" s="893">
        <f t="shared" si="0"/>
        <v>936</v>
      </c>
      <c r="P10" s="893">
        <f t="shared" ref="P10:P24" si="1">SUM(C10:N10)</f>
        <v>1207</v>
      </c>
      <c r="Q10" s="856">
        <f t="shared" ref="Q10:Q26" si="2">IF(O10=0,"-",P10/O10)</f>
        <v>1.2895299145299146</v>
      </c>
    </row>
    <row r="11" spans="1:17" ht="21" customHeight="1" x14ac:dyDescent="0.25">
      <c r="A11" s="832" t="s">
        <v>548</v>
      </c>
      <c r="B11" s="921">
        <v>24</v>
      </c>
      <c r="C11" s="915">
        <v>22</v>
      </c>
      <c r="D11" s="915">
        <v>23</v>
      </c>
      <c r="E11" s="915">
        <v>18</v>
      </c>
      <c r="F11" s="915">
        <v>20</v>
      </c>
      <c r="G11" s="915">
        <v>22</v>
      </c>
      <c r="H11" s="915">
        <v>18</v>
      </c>
      <c r="I11" s="915">
        <v>19</v>
      </c>
      <c r="J11" s="915">
        <v>22</v>
      </c>
      <c r="K11" s="915">
        <v>26</v>
      </c>
      <c r="L11" s="915">
        <v>22</v>
      </c>
      <c r="M11" s="915">
        <v>18</v>
      </c>
      <c r="N11" s="915">
        <v>15</v>
      </c>
      <c r="O11" s="893">
        <f>B11*(IF(C11="",0,1)+IF(D11="",0,1)+IF(E11="",0,1)+IF(F11="",0,1)+IF(G11="",0,1)+IF(H11="",0,1)+IF(I11="",0,1)+IF(J11="",0,1)+IF(K11="",0,1)+IF(L11="",0,1)+IF(M11="",0,1)+IF(N11="",0,1))</f>
        <v>288</v>
      </c>
      <c r="P11" s="893">
        <f t="shared" ref="P11" si="3">SUM(C11:N11)</f>
        <v>245</v>
      </c>
      <c r="Q11" s="856">
        <f t="shared" si="2"/>
        <v>0.85069444444444442</v>
      </c>
    </row>
    <row r="12" spans="1:17" ht="21" customHeight="1" x14ac:dyDescent="0.25">
      <c r="A12" s="832" t="s">
        <v>615</v>
      </c>
      <c r="B12" s="854">
        <v>792</v>
      </c>
      <c r="C12" s="855">
        <v>532</v>
      </c>
      <c r="D12" s="855">
        <v>662</v>
      </c>
      <c r="E12" s="855">
        <v>478</v>
      </c>
      <c r="F12" s="855">
        <v>884</v>
      </c>
      <c r="G12" s="855">
        <v>810</v>
      </c>
      <c r="H12" s="855">
        <v>777</v>
      </c>
      <c r="I12" s="855">
        <v>649</v>
      </c>
      <c r="J12" s="855">
        <v>733</v>
      </c>
      <c r="K12" s="855">
        <v>662</v>
      </c>
      <c r="L12" s="855">
        <v>737</v>
      </c>
      <c r="M12" s="855">
        <v>685</v>
      </c>
      <c r="N12" s="855">
        <v>662</v>
      </c>
      <c r="O12" s="893">
        <f>B12*(IF(C12="",0,1)+IF(D12="",0,1)+IF(E12="",0,1)+IF(F12="",0,1)+IF(G12="",0,1)+IF(H12="",0,1)+IF(I12="",0,1)+IF(J12="",0,1)+IF(K12="",0,1)+IF(L12="",0,1)+IF(M12="",0,1)+IF(N12="",0,1))</f>
        <v>9504</v>
      </c>
      <c r="P12" s="893">
        <f t="shared" si="1"/>
        <v>8271</v>
      </c>
      <c r="Q12" s="856">
        <f t="shared" si="2"/>
        <v>0.87026515151515149</v>
      </c>
    </row>
    <row r="13" spans="1:17" ht="21.75" customHeight="1" x14ac:dyDescent="0.25">
      <c r="A13" s="832" t="s">
        <v>503</v>
      </c>
      <c r="B13" s="854">
        <v>396</v>
      </c>
      <c r="C13" s="855">
        <v>240</v>
      </c>
      <c r="D13" s="855">
        <v>237</v>
      </c>
      <c r="E13" s="855">
        <v>222</v>
      </c>
      <c r="F13" s="855">
        <v>185</v>
      </c>
      <c r="G13" s="855">
        <v>352</v>
      </c>
      <c r="H13" s="855">
        <v>330</v>
      </c>
      <c r="I13" s="855">
        <v>277</v>
      </c>
      <c r="J13" s="855">
        <v>318</v>
      </c>
      <c r="K13" s="855">
        <v>333</v>
      </c>
      <c r="L13" s="855">
        <v>368</v>
      </c>
      <c r="M13" s="855">
        <v>301</v>
      </c>
      <c r="N13" s="855">
        <v>228</v>
      </c>
      <c r="O13" s="893">
        <f t="shared" si="0"/>
        <v>4752</v>
      </c>
      <c r="P13" s="893">
        <f t="shared" si="1"/>
        <v>3391</v>
      </c>
      <c r="Q13" s="856">
        <f t="shared" si="2"/>
        <v>0.71359427609427606</v>
      </c>
    </row>
    <row r="14" spans="1:17" ht="20.25" customHeight="1" x14ac:dyDescent="0.25">
      <c r="A14" s="832" t="s">
        <v>505</v>
      </c>
      <c r="B14" s="854">
        <v>528</v>
      </c>
      <c r="C14" s="855">
        <v>158</v>
      </c>
      <c r="D14" s="855">
        <v>242</v>
      </c>
      <c r="E14" s="855">
        <v>346</v>
      </c>
      <c r="F14" s="855">
        <v>177</v>
      </c>
      <c r="G14" s="855">
        <v>193</v>
      </c>
      <c r="H14" s="855">
        <v>134</v>
      </c>
      <c r="I14" s="855">
        <v>112</v>
      </c>
      <c r="J14" s="855">
        <v>143</v>
      </c>
      <c r="K14" s="855">
        <v>166</v>
      </c>
      <c r="L14" s="855">
        <v>154</v>
      </c>
      <c r="M14" s="855">
        <v>158</v>
      </c>
      <c r="N14" s="855">
        <v>148</v>
      </c>
      <c r="O14" s="893">
        <f t="shared" si="0"/>
        <v>6336</v>
      </c>
      <c r="P14" s="893">
        <f>SUM(C14:N14)</f>
        <v>2131</v>
      </c>
      <c r="Q14" s="856">
        <f t="shared" si="2"/>
        <v>0.33633207070707072</v>
      </c>
    </row>
    <row r="15" spans="1:17" s="659" customFormat="1" ht="18.75" customHeight="1" x14ac:dyDescent="0.2">
      <c r="A15" s="920" t="s">
        <v>550</v>
      </c>
      <c r="B15" s="921">
        <v>540</v>
      </c>
      <c r="C15" s="915">
        <v>602</v>
      </c>
      <c r="D15" s="915">
        <v>598</v>
      </c>
      <c r="E15" s="915">
        <v>541</v>
      </c>
      <c r="F15" s="915">
        <v>530</v>
      </c>
      <c r="G15" s="915">
        <v>596</v>
      </c>
      <c r="H15" s="915">
        <v>496</v>
      </c>
      <c r="I15" s="915">
        <v>389</v>
      </c>
      <c r="J15" s="915">
        <v>524</v>
      </c>
      <c r="K15" s="915">
        <v>774</v>
      </c>
      <c r="L15" s="915">
        <v>888</v>
      </c>
      <c r="M15" s="915">
        <v>766</v>
      </c>
      <c r="N15" s="915">
        <v>649</v>
      </c>
      <c r="O15" s="893">
        <f t="shared" si="0"/>
        <v>6480</v>
      </c>
      <c r="P15" s="893">
        <f t="shared" si="1"/>
        <v>7353</v>
      </c>
      <c r="Q15" s="856">
        <f t="shared" si="2"/>
        <v>1.1347222222222222</v>
      </c>
    </row>
    <row r="16" spans="1:17" s="659" customFormat="1" ht="18.75" customHeight="1" x14ac:dyDescent="0.2">
      <c r="A16" s="920" t="s">
        <v>551</v>
      </c>
      <c r="B16" s="921">
        <v>30</v>
      </c>
      <c r="C16" s="915">
        <v>30</v>
      </c>
      <c r="D16" s="915">
        <v>22</v>
      </c>
      <c r="E16" s="915">
        <v>19</v>
      </c>
      <c r="F16" s="915">
        <v>31</v>
      </c>
      <c r="G16" s="915">
        <v>63</v>
      </c>
      <c r="H16" s="915">
        <v>36</v>
      </c>
      <c r="I16" s="915">
        <v>58</v>
      </c>
      <c r="J16" s="915">
        <v>74</v>
      </c>
      <c r="K16" s="915">
        <v>48</v>
      </c>
      <c r="L16" s="915">
        <v>50</v>
      </c>
      <c r="M16" s="915">
        <v>39</v>
      </c>
      <c r="N16" s="915">
        <v>29</v>
      </c>
      <c r="O16" s="893">
        <f t="shared" si="0"/>
        <v>360</v>
      </c>
      <c r="P16" s="893">
        <f t="shared" si="1"/>
        <v>499</v>
      </c>
      <c r="Q16" s="856">
        <f t="shared" si="2"/>
        <v>1.3861111111111111</v>
      </c>
    </row>
    <row r="17" spans="1:17" s="659" customFormat="1" ht="19.5" customHeight="1" x14ac:dyDescent="0.2">
      <c r="A17" s="920" t="s">
        <v>552</v>
      </c>
      <c r="B17" s="921">
        <v>61</v>
      </c>
      <c r="C17" s="915">
        <v>10</v>
      </c>
      <c r="D17" s="915">
        <v>64</v>
      </c>
      <c r="E17" s="915">
        <v>54</v>
      </c>
      <c r="F17" s="915">
        <v>76</v>
      </c>
      <c r="G17" s="915">
        <v>56</v>
      </c>
      <c r="H17" s="915">
        <v>75</v>
      </c>
      <c r="I17" s="915">
        <v>80</v>
      </c>
      <c r="J17" s="915">
        <v>64</v>
      </c>
      <c r="K17" s="915">
        <v>65</v>
      </c>
      <c r="L17" s="915">
        <v>24</v>
      </c>
      <c r="M17" s="915">
        <v>69</v>
      </c>
      <c r="N17" s="915">
        <v>54</v>
      </c>
      <c r="O17" s="893">
        <f t="shared" si="0"/>
        <v>732</v>
      </c>
      <c r="P17" s="893">
        <f t="shared" si="1"/>
        <v>691</v>
      </c>
      <c r="Q17" s="856">
        <f t="shared" si="2"/>
        <v>0.94398907103825136</v>
      </c>
    </row>
    <row r="18" spans="1:17" s="659" customFormat="1" ht="18.75" customHeight="1" x14ac:dyDescent="0.2">
      <c r="A18" s="920" t="s">
        <v>553</v>
      </c>
      <c r="B18" s="921">
        <v>15</v>
      </c>
      <c r="C18" s="915">
        <v>0</v>
      </c>
      <c r="D18" s="915">
        <v>10</v>
      </c>
      <c r="E18" s="915">
        <v>12</v>
      </c>
      <c r="F18" s="915">
        <v>20</v>
      </c>
      <c r="G18" s="915">
        <v>9</v>
      </c>
      <c r="H18" s="915">
        <v>15</v>
      </c>
      <c r="I18" s="915">
        <v>8</v>
      </c>
      <c r="J18" s="915">
        <v>4</v>
      </c>
      <c r="K18" s="915">
        <v>13</v>
      </c>
      <c r="L18" s="915">
        <v>7</v>
      </c>
      <c r="M18" s="915">
        <v>15</v>
      </c>
      <c r="N18" s="915">
        <v>15</v>
      </c>
      <c r="O18" s="893">
        <f t="shared" si="0"/>
        <v>180</v>
      </c>
      <c r="P18" s="893">
        <f t="shared" si="1"/>
        <v>128</v>
      </c>
      <c r="Q18" s="856">
        <f t="shared" si="2"/>
        <v>0.71111111111111114</v>
      </c>
    </row>
    <row r="19" spans="1:17" s="659" customFormat="1" ht="18.75" customHeight="1" x14ac:dyDescent="0.2">
      <c r="A19" s="920" t="s">
        <v>561</v>
      </c>
      <c r="B19" s="921">
        <v>96</v>
      </c>
      <c r="C19" s="915">
        <v>79</v>
      </c>
      <c r="D19" s="915">
        <v>72</v>
      </c>
      <c r="E19" s="915">
        <v>75</v>
      </c>
      <c r="F19" s="915">
        <v>96</v>
      </c>
      <c r="G19" s="915">
        <v>96</v>
      </c>
      <c r="H19" s="915">
        <v>79</v>
      </c>
      <c r="I19" s="915">
        <v>54</v>
      </c>
      <c r="J19" s="915">
        <v>83</v>
      </c>
      <c r="K19" s="915">
        <v>86</v>
      </c>
      <c r="L19" s="915">
        <v>20</v>
      </c>
      <c r="M19" s="915">
        <v>12</v>
      </c>
      <c r="N19" s="915">
        <v>63</v>
      </c>
      <c r="O19" s="893">
        <f t="shared" si="0"/>
        <v>1152</v>
      </c>
      <c r="P19" s="893">
        <f t="shared" ref="P19:P23" si="4">SUM(C19:N19)</f>
        <v>815</v>
      </c>
      <c r="Q19" s="856">
        <f t="shared" ref="Q19:Q22" si="5">IF(O19=0,"-",P19/O19)</f>
        <v>0.70746527777777779</v>
      </c>
    </row>
    <row r="20" spans="1:17" s="659" customFormat="1" ht="18.75" customHeight="1" x14ac:dyDescent="0.2">
      <c r="A20" s="920" t="s">
        <v>554</v>
      </c>
      <c r="B20" s="921">
        <v>16</v>
      </c>
      <c r="C20" s="915">
        <v>9</v>
      </c>
      <c r="D20" s="915">
        <v>5</v>
      </c>
      <c r="E20" s="915">
        <v>9</v>
      </c>
      <c r="F20" s="915">
        <v>24</v>
      </c>
      <c r="G20" s="915">
        <v>20</v>
      </c>
      <c r="H20" s="915">
        <v>18</v>
      </c>
      <c r="I20" s="915">
        <v>8</v>
      </c>
      <c r="J20" s="915">
        <v>11</v>
      </c>
      <c r="K20" s="915">
        <v>15</v>
      </c>
      <c r="L20" s="915">
        <v>11</v>
      </c>
      <c r="M20" s="915">
        <v>6</v>
      </c>
      <c r="N20" s="915">
        <v>14</v>
      </c>
      <c r="O20" s="893">
        <f t="shared" si="0"/>
        <v>192</v>
      </c>
      <c r="P20" s="893">
        <f t="shared" si="4"/>
        <v>150</v>
      </c>
      <c r="Q20" s="856">
        <f t="shared" si="5"/>
        <v>0.78125</v>
      </c>
    </row>
    <row r="21" spans="1:17" s="659" customFormat="1" ht="18.75" customHeight="1" x14ac:dyDescent="0.2">
      <c r="A21" s="920" t="s">
        <v>680</v>
      </c>
      <c r="B21" s="921">
        <v>92</v>
      </c>
      <c r="C21" s="915">
        <v>56</v>
      </c>
      <c r="D21" s="915">
        <v>62</v>
      </c>
      <c r="E21" s="915">
        <v>51</v>
      </c>
      <c r="F21" s="915">
        <v>85</v>
      </c>
      <c r="G21" s="915">
        <v>17</v>
      </c>
      <c r="H21" s="915">
        <v>48</v>
      </c>
      <c r="I21" s="915">
        <v>47</v>
      </c>
      <c r="J21" s="915">
        <v>7</v>
      </c>
      <c r="K21" s="915">
        <v>0</v>
      </c>
      <c r="L21" s="915">
        <v>10</v>
      </c>
      <c r="M21" s="915">
        <v>100</v>
      </c>
      <c r="N21" s="915">
        <v>99</v>
      </c>
      <c r="O21" s="893">
        <f>B21*(IF(K21="",0,1)+IF(L21="",0,1)+IF(M21="",0,1)+IF(N21="",0,1))+368</f>
        <v>736</v>
      </c>
      <c r="P21" s="893">
        <f t="shared" si="4"/>
        <v>582</v>
      </c>
      <c r="Q21" s="856">
        <f t="shared" si="5"/>
        <v>0.79076086956521741</v>
      </c>
    </row>
    <row r="22" spans="1:17" s="659" customFormat="1" ht="18" customHeight="1" x14ac:dyDescent="0.2">
      <c r="A22" s="920" t="s">
        <v>681</v>
      </c>
      <c r="B22" s="921">
        <v>60</v>
      </c>
      <c r="C22" s="915">
        <v>10</v>
      </c>
      <c r="D22" s="915">
        <v>18</v>
      </c>
      <c r="E22" s="915">
        <v>17</v>
      </c>
      <c r="F22" s="915">
        <v>29</v>
      </c>
      <c r="G22" s="915">
        <v>4</v>
      </c>
      <c r="H22" s="915">
        <v>27</v>
      </c>
      <c r="I22" s="915">
        <v>22</v>
      </c>
      <c r="J22" s="915">
        <v>4</v>
      </c>
      <c r="K22" s="915">
        <v>0</v>
      </c>
      <c r="L22" s="915">
        <v>0</v>
      </c>
      <c r="M22" s="915">
        <v>39</v>
      </c>
      <c r="N22" s="915">
        <v>45</v>
      </c>
      <c r="O22" s="893">
        <f>B22*(IF(K22="",0,1)+IF(L22="",0,1)+IF(M22="",0,1)+IF(N22="",0,1))+240</f>
        <v>480</v>
      </c>
      <c r="P22" s="893">
        <f t="shared" si="4"/>
        <v>215</v>
      </c>
      <c r="Q22" s="856">
        <f t="shared" si="5"/>
        <v>0.44791666666666669</v>
      </c>
    </row>
    <row r="23" spans="1:17" s="659" customFormat="1" ht="18.75" customHeight="1" x14ac:dyDescent="0.2">
      <c r="A23" s="920" t="s">
        <v>627</v>
      </c>
      <c r="B23" s="921">
        <v>120</v>
      </c>
      <c r="C23" s="915">
        <v>123</v>
      </c>
      <c r="D23" s="915">
        <v>119</v>
      </c>
      <c r="E23" s="915">
        <v>111</v>
      </c>
      <c r="F23" s="915">
        <v>124</v>
      </c>
      <c r="G23" s="915">
        <v>143</v>
      </c>
      <c r="H23" s="915">
        <v>125</v>
      </c>
      <c r="I23" s="915">
        <v>137</v>
      </c>
      <c r="J23" s="915">
        <v>123</v>
      </c>
      <c r="K23" s="915">
        <v>120</v>
      </c>
      <c r="L23" s="915">
        <v>83</v>
      </c>
      <c r="M23" s="915">
        <v>124</v>
      </c>
      <c r="N23" s="915">
        <v>109</v>
      </c>
      <c r="O23" s="893">
        <f t="shared" si="0"/>
        <v>1440</v>
      </c>
      <c r="P23" s="893">
        <f t="shared" si="4"/>
        <v>1441</v>
      </c>
      <c r="Q23" s="856">
        <f t="shared" si="2"/>
        <v>1.0006944444444446</v>
      </c>
    </row>
    <row r="24" spans="1:17" s="659" customFormat="1" ht="18.75" customHeight="1" x14ac:dyDescent="0.2">
      <c r="A24" s="920" t="s">
        <v>676</v>
      </c>
      <c r="B24" s="921">
        <v>7</v>
      </c>
      <c r="C24" s="915">
        <v>22</v>
      </c>
      <c r="D24" s="915">
        <v>10</v>
      </c>
      <c r="E24" s="915">
        <v>4</v>
      </c>
      <c r="F24" s="915">
        <v>5</v>
      </c>
      <c r="G24" s="915">
        <v>7</v>
      </c>
      <c r="H24" s="915">
        <v>6</v>
      </c>
      <c r="I24" s="915">
        <v>5</v>
      </c>
      <c r="J24" s="915">
        <v>3</v>
      </c>
      <c r="K24" s="915">
        <v>5</v>
      </c>
      <c r="L24" s="915">
        <v>13</v>
      </c>
      <c r="M24" s="915">
        <v>4</v>
      </c>
      <c r="N24" s="915">
        <v>6</v>
      </c>
      <c r="O24" s="893">
        <f t="shared" si="0"/>
        <v>84</v>
      </c>
      <c r="P24" s="893">
        <f t="shared" si="1"/>
        <v>90</v>
      </c>
      <c r="Q24" s="856">
        <f t="shared" si="2"/>
        <v>1.0714285714285714</v>
      </c>
    </row>
    <row r="25" spans="1:17" s="659" customFormat="1" ht="18.75" customHeight="1" thickBot="1" x14ac:dyDescent="0.25">
      <c r="A25" s="929" t="s">
        <v>555</v>
      </c>
      <c r="B25" s="930">
        <v>10</v>
      </c>
      <c r="C25" s="931">
        <v>20</v>
      </c>
      <c r="D25" s="931">
        <v>17</v>
      </c>
      <c r="E25" s="931">
        <v>27</v>
      </c>
      <c r="F25" s="931">
        <v>20</v>
      </c>
      <c r="G25" s="931">
        <v>15</v>
      </c>
      <c r="H25" s="931">
        <v>9</v>
      </c>
      <c r="I25" s="931">
        <v>17</v>
      </c>
      <c r="J25" s="931">
        <v>16</v>
      </c>
      <c r="K25" s="931">
        <v>16</v>
      </c>
      <c r="L25" s="931">
        <v>17</v>
      </c>
      <c r="M25" s="931">
        <v>9</v>
      </c>
      <c r="N25" s="931">
        <v>4</v>
      </c>
      <c r="O25" s="932">
        <f t="shared" si="0"/>
        <v>120</v>
      </c>
      <c r="P25" s="932">
        <f>SUM(C25:N25)</f>
        <v>187</v>
      </c>
      <c r="Q25" s="933">
        <f t="shared" si="2"/>
        <v>1.5583333333333333</v>
      </c>
    </row>
    <row r="26" spans="1:17" s="888" customFormat="1" ht="17.25" customHeight="1" x14ac:dyDescent="0.25">
      <c r="A26" s="926" t="s">
        <v>6</v>
      </c>
      <c r="B26" s="854">
        <f>SUM(B9:B25)</f>
        <v>3387</v>
      </c>
      <c r="C26" s="854">
        <f>SUM(C9:C25)</f>
        <v>2617</v>
      </c>
      <c r="D26" s="854">
        <f t="shared" ref="D26:N26" si="6">SUM(D9:D25)</f>
        <v>2830</v>
      </c>
      <c r="E26" s="854">
        <f t="shared" si="6"/>
        <v>2772</v>
      </c>
      <c r="F26" s="854">
        <f t="shared" si="6"/>
        <v>2950</v>
      </c>
      <c r="G26" s="854">
        <f t="shared" si="6"/>
        <v>3008</v>
      </c>
      <c r="H26" s="854">
        <f t="shared" si="6"/>
        <v>2928</v>
      </c>
      <c r="I26" s="854">
        <f t="shared" si="6"/>
        <v>2774</v>
      </c>
      <c r="J26" s="854">
        <f t="shared" si="6"/>
        <v>2894</v>
      </c>
      <c r="K26" s="854">
        <f t="shared" si="6"/>
        <v>3026</v>
      </c>
      <c r="L26" s="854">
        <f t="shared" si="6"/>
        <v>3156</v>
      </c>
      <c r="M26" s="854">
        <f>SUM(M9:M25)</f>
        <v>3024</v>
      </c>
      <c r="N26" s="854">
        <f t="shared" si="6"/>
        <v>2755</v>
      </c>
      <c r="O26" s="854">
        <f>SUM(O9:O25)</f>
        <v>40036</v>
      </c>
      <c r="P26" s="854">
        <f>SUM(P9:P25)</f>
        <v>34734</v>
      </c>
      <c r="Q26" s="887">
        <f t="shared" si="2"/>
        <v>0.86756918773104208</v>
      </c>
    </row>
    <row r="27" spans="1:17" x14ac:dyDescent="0.25">
      <c r="O27" s="894"/>
      <c r="P27" s="894"/>
    </row>
    <row r="28" spans="1:17" x14ac:dyDescent="0.25">
      <c r="A28" s="881" t="s">
        <v>513</v>
      </c>
      <c r="O28" s="894"/>
      <c r="P28" s="894"/>
    </row>
    <row r="29" spans="1:17" ht="15.75" hidden="1" x14ac:dyDescent="0.25">
      <c r="A29" s="1034" t="s">
        <v>413</v>
      </c>
      <c r="B29" s="1035"/>
      <c r="C29" s="1035"/>
      <c r="D29" s="1035"/>
      <c r="E29" s="1035"/>
      <c r="F29" s="1035"/>
      <c r="G29" s="1035"/>
      <c r="H29" s="1035"/>
      <c r="O29" s="894"/>
      <c r="P29" s="894"/>
    </row>
    <row r="30" spans="1:17" ht="23.25" hidden="1" thickBot="1" x14ac:dyDescent="0.3">
      <c r="A30" s="841" t="s">
        <v>14</v>
      </c>
      <c r="B30" s="842" t="s">
        <v>198</v>
      </c>
      <c r="C30" s="841" t="str">
        <f>'UBS Izolina Mazzei'!C52</f>
        <v>Real.</v>
      </c>
      <c r="D30" s="841" t="str">
        <f>'UBS Izolina Mazzei'!D52</f>
        <v>Real.</v>
      </c>
      <c r="E30" s="841" t="str">
        <f>'UBS Izolina Mazzei'!E52</f>
        <v>Real.</v>
      </c>
      <c r="F30" s="841" t="str">
        <f>'UBS Izolina Mazzei'!F52</f>
        <v>Real.</v>
      </c>
      <c r="G30" s="841" t="str">
        <f>'UBS Izolina Mazzei'!G52</f>
        <v>Real.</v>
      </c>
      <c r="H30" s="841" t="str">
        <f>'UBS Izolina Mazzei'!H52</f>
        <v>Real.</v>
      </c>
      <c r="O30" s="894"/>
      <c r="P30" s="894"/>
    </row>
    <row r="31" spans="1:17" hidden="1" x14ac:dyDescent="0.25">
      <c r="A31" s="2" t="s">
        <v>33</v>
      </c>
      <c r="B31" s="244">
        <v>6</v>
      </c>
      <c r="C31" s="699">
        <v>6</v>
      </c>
      <c r="D31" s="11"/>
      <c r="E31" s="11"/>
      <c r="F31" s="11"/>
      <c r="G31" s="11"/>
      <c r="H31" s="11"/>
      <c r="O31" s="894"/>
      <c r="P31" s="894"/>
    </row>
    <row r="32" spans="1:17" hidden="1" x14ac:dyDescent="0.25">
      <c r="A32" s="2" t="s">
        <v>20</v>
      </c>
      <c r="B32" s="266">
        <v>3</v>
      </c>
      <c r="C32" s="700">
        <v>2</v>
      </c>
      <c r="D32" s="4"/>
      <c r="E32" s="4"/>
      <c r="F32" s="4"/>
      <c r="G32" s="4"/>
      <c r="H32" s="4"/>
      <c r="O32" s="894"/>
      <c r="P32" s="894"/>
    </row>
    <row r="33" spans="1:16" hidden="1" x14ac:dyDescent="0.25">
      <c r="A33" s="2" t="s">
        <v>43</v>
      </c>
      <c r="B33" s="266">
        <v>2</v>
      </c>
      <c r="C33" s="700">
        <v>2</v>
      </c>
      <c r="D33" s="4"/>
      <c r="E33" s="4"/>
      <c r="F33" s="4"/>
      <c r="G33" s="4"/>
      <c r="H33" s="4"/>
      <c r="O33" s="890"/>
      <c r="P33" s="890"/>
    </row>
    <row r="34" spans="1:16" hidden="1" x14ac:dyDescent="0.25">
      <c r="A34" s="2" t="s">
        <v>23</v>
      </c>
      <c r="B34" s="266">
        <v>2</v>
      </c>
      <c r="C34" s="700">
        <v>2</v>
      </c>
      <c r="D34" s="4"/>
      <c r="E34" s="4"/>
      <c r="F34" s="4"/>
      <c r="G34" s="4"/>
      <c r="H34" s="4"/>
      <c r="O34" s="890"/>
      <c r="P34" s="890"/>
    </row>
    <row r="35" spans="1:16" hidden="1" x14ac:dyDescent="0.25">
      <c r="A35" s="2" t="s">
        <v>24</v>
      </c>
      <c r="B35" s="266">
        <v>1</v>
      </c>
      <c r="C35" s="700">
        <v>1</v>
      </c>
      <c r="D35" s="4"/>
      <c r="E35" s="4"/>
      <c r="F35" s="4"/>
      <c r="G35" s="4"/>
      <c r="H35" s="4"/>
      <c r="O35" s="890"/>
      <c r="P35" s="890"/>
    </row>
    <row r="36" spans="1:16" hidden="1" x14ac:dyDescent="0.25">
      <c r="A36" s="2" t="s">
        <v>25</v>
      </c>
      <c r="B36" s="266">
        <v>4</v>
      </c>
      <c r="C36" s="703">
        <v>5</v>
      </c>
      <c r="D36" s="703"/>
      <c r="E36" s="703"/>
      <c r="F36" s="703"/>
      <c r="G36" s="703"/>
      <c r="H36" s="62"/>
      <c r="O36" s="890"/>
      <c r="P36" s="890"/>
    </row>
    <row r="37" spans="1:16" hidden="1" x14ac:dyDescent="0.25">
      <c r="A37" s="2" t="s">
        <v>26</v>
      </c>
      <c r="B37" s="266">
        <v>1</v>
      </c>
      <c r="C37" s="700">
        <v>1</v>
      </c>
      <c r="D37" s="4"/>
      <c r="E37" s="4"/>
      <c r="F37" s="4"/>
      <c r="G37" s="4"/>
      <c r="H37" s="4"/>
      <c r="O37" s="890"/>
      <c r="P37" s="890"/>
    </row>
    <row r="38" spans="1:16" ht="15.75" hidden="1" thickBot="1" x14ac:dyDescent="0.3">
      <c r="A38" s="6" t="s">
        <v>7</v>
      </c>
      <c r="B38" s="23">
        <f>SUM(B31:B37)</f>
        <v>19</v>
      </c>
      <c r="C38" s="8">
        <f>SUM(C31:C37)</f>
        <v>19</v>
      </c>
      <c r="D38" s="8">
        <f>SUM(D31:D37)</f>
        <v>0</v>
      </c>
      <c r="E38" s="8">
        <f>SUM(E31:E37)</f>
        <v>0</v>
      </c>
      <c r="F38" s="8">
        <f>SUM(F31:F37)</f>
        <v>0</v>
      </c>
      <c r="G38" s="8">
        <f t="shared" ref="G38" si="7">SUM(G31:G37)</f>
        <v>0</v>
      </c>
      <c r="H38" s="8">
        <f t="shared" ref="H38" si="8">SUM(H31:H37)</f>
        <v>0</v>
      </c>
      <c r="O38" s="890"/>
      <c r="P38" s="890"/>
    </row>
    <row r="39" spans="1:16" hidden="1" x14ac:dyDescent="0.25">
      <c r="O39" s="890"/>
      <c r="P39" s="890"/>
    </row>
    <row r="40" spans="1:16" x14ac:dyDescent="0.25">
      <c r="O40" s="890"/>
      <c r="P40" s="890"/>
    </row>
    <row r="41" spans="1:16" x14ac:dyDescent="0.25">
      <c r="O41" s="890"/>
      <c r="P41" s="890"/>
    </row>
    <row r="42" spans="1:16" x14ac:dyDescent="0.25">
      <c r="O42" s="890"/>
      <c r="P42" s="890"/>
    </row>
    <row r="43" spans="1:16" x14ac:dyDescent="0.25">
      <c r="O43" s="890"/>
      <c r="P43" s="890"/>
    </row>
    <row r="44" spans="1:16" x14ac:dyDescent="0.25">
      <c r="O44" s="890"/>
      <c r="P44" s="890"/>
    </row>
    <row r="45" spans="1:16" x14ac:dyDescent="0.25">
      <c r="O45" s="890"/>
      <c r="P45" s="890"/>
    </row>
    <row r="46" spans="1:16" x14ac:dyDescent="0.25">
      <c r="O46" s="890"/>
      <c r="P46" s="890"/>
    </row>
    <row r="47" spans="1:16" x14ac:dyDescent="0.25">
      <c r="O47" s="890"/>
      <c r="P47" s="890"/>
    </row>
    <row r="48" spans="1:16" x14ac:dyDescent="0.25">
      <c r="O48" s="890"/>
      <c r="P48" s="890"/>
    </row>
    <row r="49" spans="15:16" x14ac:dyDescent="0.25">
      <c r="O49" s="890"/>
      <c r="P49" s="890"/>
    </row>
    <row r="50" spans="15:16" x14ac:dyDescent="0.25">
      <c r="O50" s="890"/>
      <c r="P50" s="890"/>
    </row>
    <row r="51" spans="15:16" x14ac:dyDescent="0.25">
      <c r="O51" s="890"/>
      <c r="P51" s="890"/>
    </row>
    <row r="52" spans="15:16" x14ac:dyDescent="0.25">
      <c r="O52" s="890"/>
      <c r="P52" s="890"/>
    </row>
    <row r="53" spans="15:16" x14ac:dyDescent="0.25">
      <c r="O53" s="890"/>
      <c r="P53" s="890"/>
    </row>
    <row r="54" spans="15:16" x14ac:dyDescent="0.25">
      <c r="O54" s="890"/>
      <c r="P54" s="890"/>
    </row>
    <row r="55" spans="15:16" x14ac:dyDescent="0.25">
      <c r="O55" s="890"/>
      <c r="P55" s="890"/>
    </row>
    <row r="56" spans="15:16" x14ac:dyDescent="0.25">
      <c r="O56" s="890"/>
      <c r="P56" s="890"/>
    </row>
    <row r="57" spans="15:16" x14ac:dyDescent="0.25">
      <c r="O57" s="890"/>
      <c r="P57" s="890"/>
    </row>
    <row r="58" spans="15:16" x14ac:dyDescent="0.25">
      <c r="O58" s="890"/>
      <c r="P58" s="890"/>
    </row>
    <row r="59" spans="15:16" x14ac:dyDescent="0.25">
      <c r="O59" s="890"/>
      <c r="P59" s="890"/>
    </row>
    <row r="60" spans="15:16" x14ac:dyDescent="0.25">
      <c r="O60" s="890"/>
      <c r="P60" s="890"/>
    </row>
    <row r="61" spans="15:16" x14ac:dyDescent="0.25">
      <c r="O61" s="890"/>
      <c r="P61" s="890"/>
    </row>
    <row r="62" spans="15:16" x14ac:dyDescent="0.25">
      <c r="O62" s="890"/>
      <c r="P62" s="890"/>
    </row>
    <row r="63" spans="15:16" x14ac:dyDescent="0.25">
      <c r="O63" s="890"/>
      <c r="P63" s="890"/>
    </row>
    <row r="64" spans="15:16" x14ac:dyDescent="0.25">
      <c r="O64" s="890"/>
      <c r="P64" s="890"/>
    </row>
    <row r="65" spans="15:16" x14ac:dyDescent="0.25">
      <c r="O65" s="890"/>
      <c r="P65" s="890"/>
    </row>
    <row r="66" spans="15:16" x14ac:dyDescent="0.25">
      <c r="O66" s="890"/>
      <c r="P66" s="890"/>
    </row>
    <row r="67" spans="15:16" x14ac:dyDescent="0.25">
      <c r="O67" s="890"/>
      <c r="P67" s="890"/>
    </row>
    <row r="68" spans="15:16" x14ac:dyDescent="0.25">
      <c r="O68" s="890"/>
      <c r="P68" s="890"/>
    </row>
    <row r="69" spans="15:16" x14ac:dyDescent="0.25">
      <c r="O69" s="890"/>
      <c r="P69" s="890"/>
    </row>
    <row r="70" spans="15:16" x14ac:dyDescent="0.25">
      <c r="O70" s="890"/>
      <c r="P70" s="890"/>
    </row>
    <row r="71" spans="15:16" x14ac:dyDescent="0.25">
      <c r="O71" s="890"/>
      <c r="P71" s="890"/>
    </row>
    <row r="72" spans="15:16" x14ac:dyDescent="0.25">
      <c r="O72" s="890"/>
      <c r="P72" s="890"/>
    </row>
    <row r="73" spans="15:16" x14ac:dyDescent="0.25">
      <c r="O73" s="890"/>
      <c r="P73" s="890"/>
    </row>
    <row r="74" spans="15:16" x14ac:dyDescent="0.25">
      <c r="O74" s="890"/>
      <c r="P74" s="890"/>
    </row>
    <row r="75" spans="15:16" x14ac:dyDescent="0.25">
      <c r="O75" s="890"/>
      <c r="P75" s="890"/>
    </row>
    <row r="76" spans="15:16" x14ac:dyDescent="0.25">
      <c r="O76" s="890"/>
      <c r="P76" s="890"/>
    </row>
    <row r="77" spans="15:16" x14ac:dyDescent="0.25">
      <c r="O77" s="890"/>
      <c r="P77" s="890"/>
    </row>
    <row r="78" spans="15:16" x14ac:dyDescent="0.25">
      <c r="O78" s="890"/>
      <c r="P78" s="890"/>
    </row>
    <row r="79" spans="15:16" x14ac:dyDescent="0.25">
      <c r="O79" s="890"/>
      <c r="P79" s="890"/>
    </row>
    <row r="80" spans="15:16" x14ac:dyDescent="0.25">
      <c r="O80" s="890"/>
      <c r="P80" s="890"/>
    </row>
    <row r="81" spans="15:16" x14ac:dyDescent="0.25">
      <c r="O81" s="890"/>
      <c r="P81" s="890"/>
    </row>
    <row r="82" spans="15:16" x14ac:dyDescent="0.25">
      <c r="O82" s="890"/>
      <c r="P82" s="890"/>
    </row>
    <row r="83" spans="15:16" x14ac:dyDescent="0.25">
      <c r="O83" s="890"/>
      <c r="P83" s="890"/>
    </row>
    <row r="84" spans="15:16" x14ac:dyDescent="0.25">
      <c r="O84" s="890"/>
      <c r="P84" s="890"/>
    </row>
    <row r="85" spans="15:16" x14ac:dyDescent="0.25">
      <c r="O85" s="890"/>
      <c r="P85" s="890"/>
    </row>
    <row r="86" spans="15:16" x14ac:dyDescent="0.25">
      <c r="O86" s="890"/>
      <c r="P86" s="890"/>
    </row>
    <row r="87" spans="15:16" x14ac:dyDescent="0.25">
      <c r="O87" s="890"/>
      <c r="P87" s="890"/>
    </row>
    <row r="88" spans="15:16" x14ac:dyDescent="0.25">
      <c r="O88" s="890"/>
      <c r="P88" s="890"/>
    </row>
    <row r="89" spans="15:16" x14ac:dyDescent="0.25">
      <c r="O89" s="890"/>
      <c r="P89" s="890"/>
    </row>
    <row r="90" spans="15:16" x14ac:dyDescent="0.25">
      <c r="O90" s="890"/>
      <c r="P90" s="890"/>
    </row>
    <row r="91" spans="15:16" x14ac:dyDescent="0.25">
      <c r="O91" s="890"/>
      <c r="P91" s="890"/>
    </row>
    <row r="92" spans="15:16" x14ac:dyDescent="0.25">
      <c r="O92" s="890"/>
      <c r="P92" s="890"/>
    </row>
    <row r="93" spans="15:16" x14ac:dyDescent="0.25">
      <c r="O93" s="890"/>
      <c r="P93" s="890"/>
    </row>
    <row r="94" spans="15:16" x14ac:dyDescent="0.25">
      <c r="O94" s="890"/>
      <c r="P94" s="890"/>
    </row>
    <row r="95" spans="15:16" x14ac:dyDescent="0.25">
      <c r="O95" s="890"/>
      <c r="P95" s="890"/>
    </row>
    <row r="96" spans="15:16" x14ac:dyDescent="0.25">
      <c r="O96" s="890"/>
      <c r="P96" s="890"/>
    </row>
    <row r="97" spans="15:16" x14ac:dyDescent="0.25">
      <c r="O97" s="890"/>
      <c r="P97" s="890"/>
    </row>
    <row r="98" spans="15:16" x14ac:dyDescent="0.25">
      <c r="O98" s="890"/>
      <c r="P98" s="890"/>
    </row>
    <row r="99" spans="15:16" x14ac:dyDescent="0.25">
      <c r="O99" s="890"/>
      <c r="P99" s="890"/>
    </row>
    <row r="100" spans="15:16" x14ac:dyDescent="0.25">
      <c r="O100" s="890"/>
      <c r="P100" s="890"/>
    </row>
    <row r="101" spans="15:16" x14ac:dyDescent="0.25">
      <c r="O101" s="890"/>
      <c r="P101" s="890"/>
    </row>
    <row r="102" spans="15:16" x14ac:dyDescent="0.25">
      <c r="O102" s="890"/>
      <c r="P102" s="890"/>
    </row>
    <row r="103" spans="15:16" x14ac:dyDescent="0.25">
      <c r="O103" s="890"/>
      <c r="P103" s="890"/>
    </row>
    <row r="104" spans="15:16" x14ac:dyDescent="0.25">
      <c r="O104" s="890"/>
      <c r="P104" s="890"/>
    </row>
    <row r="105" spans="15:16" x14ac:dyDescent="0.25">
      <c r="O105" s="890"/>
      <c r="P105" s="890"/>
    </row>
    <row r="106" spans="15:16" x14ac:dyDescent="0.25">
      <c r="O106" s="890"/>
      <c r="P106" s="890"/>
    </row>
    <row r="107" spans="15:16" x14ac:dyDescent="0.25">
      <c r="O107" s="890"/>
      <c r="P107" s="890"/>
    </row>
    <row r="108" spans="15:16" x14ac:dyDescent="0.25">
      <c r="O108" s="890"/>
      <c r="P108" s="890"/>
    </row>
    <row r="109" spans="15:16" x14ac:dyDescent="0.25">
      <c r="O109" s="890"/>
      <c r="P109" s="890"/>
    </row>
    <row r="110" spans="15:16" x14ac:dyDescent="0.25">
      <c r="O110" s="890"/>
      <c r="P110" s="890"/>
    </row>
    <row r="111" spans="15:16" x14ac:dyDescent="0.25">
      <c r="O111" s="890"/>
      <c r="P111" s="890"/>
    </row>
    <row r="112" spans="15:16" x14ac:dyDescent="0.25">
      <c r="O112" s="890"/>
      <c r="P112" s="890"/>
    </row>
    <row r="113" spans="15:16" x14ac:dyDescent="0.25">
      <c r="O113" s="890"/>
      <c r="P113" s="890"/>
    </row>
    <row r="114" spans="15:16" x14ac:dyDescent="0.25">
      <c r="O114" s="890"/>
      <c r="P114" s="890"/>
    </row>
    <row r="115" spans="15:16" x14ac:dyDescent="0.25">
      <c r="O115" s="890"/>
      <c r="P115" s="890"/>
    </row>
    <row r="116" spans="15:16" x14ac:dyDescent="0.25">
      <c r="O116" s="890"/>
      <c r="P116" s="890"/>
    </row>
    <row r="117" spans="15:16" x14ac:dyDescent="0.25">
      <c r="O117" s="890"/>
      <c r="P117" s="890"/>
    </row>
    <row r="118" spans="15:16" x14ac:dyDescent="0.25">
      <c r="O118" s="890"/>
      <c r="P118" s="890"/>
    </row>
    <row r="119" spans="15:16" x14ac:dyDescent="0.25">
      <c r="O119" s="890"/>
      <c r="P119" s="890"/>
    </row>
    <row r="120" spans="15:16" x14ac:dyDescent="0.25">
      <c r="O120" s="890"/>
      <c r="P120" s="890"/>
    </row>
    <row r="121" spans="15:16" x14ac:dyDescent="0.25">
      <c r="O121" s="890"/>
      <c r="P121" s="890"/>
    </row>
    <row r="122" spans="15:16" x14ac:dyDescent="0.25">
      <c r="O122" s="890"/>
      <c r="P122" s="890"/>
    </row>
    <row r="123" spans="15:16" x14ac:dyDescent="0.25">
      <c r="O123" s="890"/>
      <c r="P123" s="890"/>
    </row>
    <row r="124" spans="15:16" x14ac:dyDescent="0.25">
      <c r="O124" s="890"/>
      <c r="P124" s="890"/>
    </row>
    <row r="125" spans="15:16" x14ac:dyDescent="0.25">
      <c r="O125" s="890"/>
      <c r="P125" s="890"/>
    </row>
    <row r="126" spans="15:16" x14ac:dyDescent="0.25">
      <c r="O126" s="890"/>
      <c r="P126" s="890"/>
    </row>
    <row r="127" spans="15:16" x14ac:dyDescent="0.25">
      <c r="O127" s="890"/>
      <c r="P127" s="890"/>
    </row>
    <row r="128" spans="15:16" x14ac:dyDescent="0.25">
      <c r="O128" s="890"/>
      <c r="P128" s="890"/>
    </row>
    <row r="129" spans="15:16" x14ac:dyDescent="0.25">
      <c r="O129" s="890"/>
      <c r="P129" s="890"/>
    </row>
    <row r="130" spans="15:16" x14ac:dyDescent="0.25">
      <c r="O130" s="890"/>
      <c r="P130" s="890"/>
    </row>
    <row r="131" spans="15:16" x14ac:dyDescent="0.25">
      <c r="O131" s="890"/>
      <c r="P131" s="890"/>
    </row>
    <row r="132" spans="15:16" x14ac:dyDescent="0.25">
      <c r="O132" s="890"/>
      <c r="P132" s="890"/>
    </row>
    <row r="133" spans="15:16" x14ac:dyDescent="0.25">
      <c r="O133" s="890"/>
      <c r="P133" s="890"/>
    </row>
    <row r="134" spans="15:16" x14ac:dyDescent="0.25">
      <c r="O134" s="890"/>
      <c r="P134" s="890"/>
    </row>
    <row r="135" spans="15:16" x14ac:dyDescent="0.25">
      <c r="O135" s="890"/>
      <c r="P135" s="890"/>
    </row>
    <row r="136" spans="15:16" x14ac:dyDescent="0.25">
      <c r="O136" s="890"/>
      <c r="P136" s="890"/>
    </row>
    <row r="137" spans="15:16" x14ac:dyDescent="0.25">
      <c r="O137" s="890"/>
      <c r="P137" s="890"/>
    </row>
    <row r="138" spans="15:16" x14ac:dyDescent="0.25">
      <c r="O138" s="890"/>
      <c r="P138" s="890"/>
    </row>
    <row r="139" spans="15:16" x14ac:dyDescent="0.25">
      <c r="O139" s="890"/>
      <c r="P139" s="890"/>
    </row>
    <row r="140" spans="15:16" x14ac:dyDescent="0.25">
      <c r="O140" s="890"/>
      <c r="P140" s="890"/>
    </row>
    <row r="141" spans="15:16" x14ac:dyDescent="0.25">
      <c r="O141" s="890"/>
      <c r="P141" s="890"/>
    </row>
    <row r="142" spans="15:16" x14ac:dyDescent="0.25">
      <c r="O142" s="890"/>
      <c r="P142" s="890"/>
    </row>
    <row r="143" spans="15:16" x14ac:dyDescent="0.25">
      <c r="O143" s="890"/>
      <c r="P143" s="890"/>
    </row>
    <row r="144" spans="15:16" x14ac:dyDescent="0.25">
      <c r="O144" s="890"/>
      <c r="P144" s="890"/>
    </row>
    <row r="145" spans="15:16" x14ac:dyDescent="0.25">
      <c r="O145" s="890"/>
      <c r="P145" s="890"/>
    </row>
    <row r="146" spans="15:16" x14ac:dyDescent="0.25">
      <c r="O146" s="890"/>
      <c r="P146" s="890"/>
    </row>
    <row r="147" spans="15:16" x14ac:dyDescent="0.25">
      <c r="O147" s="890"/>
      <c r="P147" s="890"/>
    </row>
    <row r="148" spans="15:16" x14ac:dyDescent="0.25">
      <c r="O148" s="890"/>
      <c r="P148" s="890"/>
    </row>
    <row r="149" spans="15:16" x14ac:dyDescent="0.25">
      <c r="O149" s="890"/>
      <c r="P149" s="890"/>
    </row>
    <row r="150" spans="15:16" x14ac:dyDescent="0.25">
      <c r="O150" s="890"/>
      <c r="P150" s="890"/>
    </row>
    <row r="151" spans="15:16" x14ac:dyDescent="0.25">
      <c r="O151" s="890"/>
      <c r="P151" s="890"/>
    </row>
    <row r="152" spans="15:16" x14ac:dyDescent="0.25">
      <c r="O152" s="890"/>
      <c r="P152" s="890"/>
    </row>
    <row r="153" spans="15:16" x14ac:dyDescent="0.25">
      <c r="O153" s="890"/>
      <c r="P153" s="890"/>
    </row>
    <row r="154" spans="15:16" x14ac:dyDescent="0.25">
      <c r="O154" s="890"/>
      <c r="P154" s="890"/>
    </row>
    <row r="155" spans="15:16" x14ac:dyDescent="0.25">
      <c r="O155" s="890"/>
      <c r="P155" s="890"/>
    </row>
    <row r="156" spans="15:16" x14ac:dyDescent="0.25">
      <c r="O156" s="890"/>
      <c r="P156" s="890"/>
    </row>
    <row r="157" spans="15:16" x14ac:dyDescent="0.25">
      <c r="O157" s="890"/>
      <c r="P157" s="890"/>
    </row>
    <row r="158" spans="15:16" x14ac:dyDescent="0.25">
      <c r="O158" s="890"/>
      <c r="P158" s="890"/>
    </row>
    <row r="159" spans="15:16" x14ac:dyDescent="0.25">
      <c r="O159" s="890"/>
      <c r="P159" s="890"/>
    </row>
    <row r="160" spans="15:16" x14ac:dyDescent="0.25">
      <c r="O160" s="890"/>
      <c r="P160" s="890"/>
    </row>
    <row r="161" spans="15:16" x14ac:dyDescent="0.25">
      <c r="O161" s="890"/>
      <c r="P161" s="890"/>
    </row>
    <row r="162" spans="15:16" x14ac:dyDescent="0.25">
      <c r="O162" s="890"/>
      <c r="P162" s="890"/>
    </row>
    <row r="163" spans="15:16" x14ac:dyDescent="0.25">
      <c r="O163" s="890"/>
      <c r="P163" s="890"/>
    </row>
    <row r="164" spans="15:16" x14ac:dyDescent="0.25">
      <c r="O164" s="890"/>
      <c r="P164" s="890"/>
    </row>
    <row r="165" spans="15:16" x14ac:dyDescent="0.25">
      <c r="O165" s="890"/>
      <c r="P165" s="890"/>
    </row>
    <row r="166" spans="15:16" x14ac:dyDescent="0.25">
      <c r="O166" s="890"/>
      <c r="P166" s="890"/>
    </row>
    <row r="167" spans="15:16" x14ac:dyDescent="0.25">
      <c r="O167" s="890"/>
      <c r="P167" s="890"/>
    </row>
    <row r="168" spans="15:16" x14ac:dyDescent="0.25">
      <c r="O168" s="890"/>
      <c r="P168" s="890"/>
    </row>
    <row r="169" spans="15:16" x14ac:dyDescent="0.25">
      <c r="O169" s="890"/>
      <c r="P169" s="890"/>
    </row>
    <row r="170" spans="15:16" x14ac:dyDescent="0.25">
      <c r="O170" s="890"/>
      <c r="P170" s="890"/>
    </row>
    <row r="171" spans="15:16" x14ac:dyDescent="0.25">
      <c r="O171" s="890"/>
      <c r="P171" s="890"/>
    </row>
    <row r="172" spans="15:16" x14ac:dyDescent="0.25">
      <c r="O172" s="890"/>
      <c r="P172" s="890"/>
    </row>
    <row r="173" spans="15:16" x14ac:dyDescent="0.25">
      <c r="O173" s="890"/>
      <c r="P173" s="890"/>
    </row>
    <row r="174" spans="15:16" x14ac:dyDescent="0.25">
      <c r="O174" s="890"/>
      <c r="P174" s="890"/>
    </row>
    <row r="175" spans="15:16" x14ac:dyDescent="0.25">
      <c r="O175" s="890"/>
      <c r="P175" s="890"/>
    </row>
    <row r="176" spans="15:16" x14ac:dyDescent="0.25">
      <c r="O176" s="890"/>
      <c r="P176" s="890"/>
    </row>
    <row r="177" spans="15:16" x14ac:dyDescent="0.25">
      <c r="O177" s="890"/>
      <c r="P177" s="890"/>
    </row>
    <row r="178" spans="15:16" x14ac:dyDescent="0.25">
      <c r="O178" s="890"/>
      <c r="P178" s="890"/>
    </row>
    <row r="179" spans="15:16" x14ac:dyDescent="0.25">
      <c r="O179" s="890"/>
      <c r="P179" s="890"/>
    </row>
    <row r="180" spans="15:16" x14ac:dyDescent="0.25">
      <c r="O180" s="890"/>
      <c r="P180" s="890"/>
    </row>
    <row r="181" spans="15:16" x14ac:dyDescent="0.25">
      <c r="O181" s="890"/>
      <c r="P181" s="890"/>
    </row>
    <row r="182" spans="15:16" x14ac:dyDescent="0.25">
      <c r="O182" s="890"/>
      <c r="P182" s="890"/>
    </row>
    <row r="183" spans="15:16" x14ac:dyDescent="0.25">
      <c r="O183" s="890"/>
      <c r="P183" s="890"/>
    </row>
    <row r="184" spans="15:16" x14ac:dyDescent="0.25">
      <c r="O184" s="890"/>
      <c r="P184" s="890"/>
    </row>
    <row r="185" spans="15:16" x14ac:dyDescent="0.25">
      <c r="O185" s="890"/>
      <c r="P185" s="890"/>
    </row>
    <row r="186" spans="15:16" x14ac:dyDescent="0.25">
      <c r="O186" s="890"/>
      <c r="P186" s="890"/>
    </row>
    <row r="187" spans="15:16" x14ac:dyDescent="0.25">
      <c r="O187" s="890"/>
      <c r="P187" s="890"/>
    </row>
    <row r="188" spans="15:16" x14ac:dyDescent="0.25">
      <c r="O188" s="890"/>
      <c r="P188" s="890"/>
    </row>
    <row r="189" spans="15:16" x14ac:dyDescent="0.25">
      <c r="O189" s="890"/>
      <c r="P189" s="890"/>
    </row>
    <row r="190" spans="15:16" x14ac:dyDescent="0.25">
      <c r="O190" s="890"/>
      <c r="P190" s="890"/>
    </row>
    <row r="191" spans="15:16" x14ac:dyDescent="0.25">
      <c r="O191" s="890"/>
      <c r="P191" s="890"/>
    </row>
    <row r="192" spans="15:16" x14ac:dyDescent="0.25">
      <c r="O192" s="890"/>
      <c r="P192" s="890"/>
    </row>
    <row r="193" spans="15:16" x14ac:dyDescent="0.25">
      <c r="O193" s="890"/>
      <c r="P193" s="890"/>
    </row>
    <row r="194" spans="15:16" x14ac:dyDescent="0.25">
      <c r="O194" s="890"/>
      <c r="P194" s="890"/>
    </row>
    <row r="195" spans="15:16" x14ac:dyDescent="0.25">
      <c r="O195" s="890"/>
      <c r="P195" s="890"/>
    </row>
    <row r="196" spans="15:16" x14ac:dyDescent="0.25">
      <c r="O196" s="890"/>
      <c r="P196" s="890"/>
    </row>
    <row r="197" spans="15:16" x14ac:dyDescent="0.25">
      <c r="O197" s="890"/>
      <c r="P197" s="890"/>
    </row>
    <row r="198" spans="15:16" x14ac:dyDescent="0.25">
      <c r="O198" s="890"/>
      <c r="P198" s="890"/>
    </row>
    <row r="199" spans="15:16" x14ac:dyDescent="0.25">
      <c r="O199" s="890"/>
      <c r="P199" s="890"/>
    </row>
    <row r="200" spans="15:16" x14ac:dyDescent="0.25">
      <c r="O200" s="890"/>
      <c r="P200" s="890"/>
    </row>
    <row r="201" spans="15:16" x14ac:dyDescent="0.25">
      <c r="O201" s="890"/>
      <c r="P201" s="890"/>
    </row>
    <row r="202" spans="15:16" x14ac:dyDescent="0.25">
      <c r="O202" s="890"/>
      <c r="P202" s="890"/>
    </row>
    <row r="203" spans="15:16" x14ac:dyDescent="0.25">
      <c r="O203" s="890"/>
      <c r="P203" s="890"/>
    </row>
    <row r="204" spans="15:16" x14ac:dyDescent="0.25">
      <c r="O204" s="890"/>
      <c r="P204" s="890"/>
    </row>
    <row r="205" spans="15:16" x14ac:dyDescent="0.25">
      <c r="O205" s="890"/>
      <c r="P205" s="890"/>
    </row>
    <row r="206" spans="15:16" x14ac:dyDescent="0.25">
      <c r="O206" s="890"/>
      <c r="P206" s="890"/>
    </row>
    <row r="207" spans="15:16" x14ac:dyDescent="0.25">
      <c r="O207" s="890"/>
      <c r="P207" s="890"/>
    </row>
    <row r="208" spans="15:16" x14ac:dyDescent="0.25">
      <c r="O208" s="890"/>
      <c r="P208" s="890"/>
    </row>
    <row r="209" spans="15:16" x14ac:dyDescent="0.25">
      <c r="O209" s="890"/>
      <c r="P209" s="890"/>
    </row>
    <row r="210" spans="15:16" x14ac:dyDescent="0.25">
      <c r="O210" s="890"/>
      <c r="P210" s="890"/>
    </row>
    <row r="211" spans="15:16" x14ac:dyDescent="0.25">
      <c r="O211" s="890"/>
      <c r="P211" s="890"/>
    </row>
    <row r="212" spans="15:16" x14ac:dyDescent="0.25">
      <c r="O212" s="890"/>
      <c r="P212" s="890"/>
    </row>
    <row r="213" spans="15:16" x14ac:dyDescent="0.25">
      <c r="O213" s="890"/>
      <c r="P213" s="890"/>
    </row>
    <row r="214" spans="15:16" x14ac:dyDescent="0.25">
      <c r="O214" s="890"/>
      <c r="P214" s="890"/>
    </row>
    <row r="215" spans="15:16" x14ac:dyDescent="0.25">
      <c r="O215" s="890"/>
      <c r="P215" s="890"/>
    </row>
    <row r="216" spans="15:16" x14ac:dyDescent="0.25">
      <c r="O216" s="890"/>
      <c r="P216" s="890"/>
    </row>
    <row r="217" spans="15:16" x14ac:dyDescent="0.25">
      <c r="O217" s="890"/>
      <c r="P217" s="890"/>
    </row>
    <row r="218" spans="15:16" x14ac:dyDescent="0.25">
      <c r="O218" s="890"/>
      <c r="P218" s="890"/>
    </row>
    <row r="219" spans="15:16" x14ac:dyDescent="0.25">
      <c r="O219" s="890"/>
      <c r="P219" s="890"/>
    </row>
    <row r="220" spans="15:16" x14ac:dyDescent="0.25">
      <c r="O220" s="890"/>
      <c r="P220" s="890"/>
    </row>
    <row r="221" spans="15:16" x14ac:dyDescent="0.25">
      <c r="O221" s="890"/>
      <c r="P221" s="890"/>
    </row>
    <row r="222" spans="15:16" x14ac:dyDescent="0.25">
      <c r="O222" s="890"/>
      <c r="P222" s="890"/>
    </row>
    <row r="223" spans="15:16" x14ac:dyDescent="0.25">
      <c r="O223" s="890"/>
      <c r="P223" s="890"/>
    </row>
    <row r="224" spans="15:16" x14ac:dyDescent="0.25">
      <c r="O224" s="890"/>
      <c r="P224" s="890"/>
    </row>
    <row r="225" spans="15:16" x14ac:dyDescent="0.25">
      <c r="O225" s="890"/>
      <c r="P225" s="890"/>
    </row>
    <row r="226" spans="15:16" x14ac:dyDescent="0.25">
      <c r="O226" s="890"/>
      <c r="P226" s="890"/>
    </row>
    <row r="227" spans="15:16" x14ac:dyDescent="0.25">
      <c r="O227" s="890"/>
      <c r="P227" s="890"/>
    </row>
    <row r="228" spans="15:16" x14ac:dyDescent="0.25">
      <c r="O228" s="890"/>
      <c r="P228" s="890"/>
    </row>
    <row r="229" spans="15:16" x14ac:dyDescent="0.25">
      <c r="O229" s="890"/>
      <c r="P229" s="890"/>
    </row>
    <row r="230" spans="15:16" x14ac:dyDescent="0.25">
      <c r="O230" s="890"/>
      <c r="P230" s="890"/>
    </row>
    <row r="231" spans="15:16" x14ac:dyDescent="0.25">
      <c r="O231" s="890"/>
      <c r="P231" s="890"/>
    </row>
    <row r="232" spans="15:16" x14ac:dyDescent="0.25">
      <c r="O232" s="890"/>
      <c r="P232" s="890"/>
    </row>
    <row r="233" spans="15:16" x14ac:dyDescent="0.25">
      <c r="O233" s="890"/>
      <c r="P233" s="890"/>
    </row>
    <row r="234" spans="15:16" x14ac:dyDescent="0.25">
      <c r="O234" s="890"/>
      <c r="P234" s="890"/>
    </row>
    <row r="235" spans="15:16" x14ac:dyDescent="0.25">
      <c r="O235" s="890"/>
      <c r="P235" s="890"/>
    </row>
    <row r="236" spans="15:16" x14ac:dyDescent="0.25">
      <c r="O236" s="890"/>
      <c r="P236" s="890"/>
    </row>
    <row r="237" spans="15:16" x14ac:dyDescent="0.25">
      <c r="O237" s="890"/>
      <c r="P237" s="890"/>
    </row>
    <row r="238" spans="15:16" x14ac:dyDescent="0.25">
      <c r="O238" s="890"/>
      <c r="P238" s="890"/>
    </row>
    <row r="239" spans="15:16" x14ac:dyDescent="0.25">
      <c r="O239" s="890"/>
      <c r="P239" s="890"/>
    </row>
    <row r="240" spans="15:16" x14ac:dyDescent="0.25">
      <c r="O240" s="890"/>
      <c r="P240" s="890"/>
    </row>
    <row r="241" spans="15:16" x14ac:dyDescent="0.25">
      <c r="O241" s="890"/>
      <c r="P241" s="890"/>
    </row>
    <row r="242" spans="15:16" x14ac:dyDescent="0.25">
      <c r="O242" s="890"/>
      <c r="P242" s="890"/>
    </row>
    <row r="243" spans="15:16" x14ac:dyDescent="0.25">
      <c r="O243" s="890"/>
      <c r="P243" s="890"/>
    </row>
    <row r="244" spans="15:16" x14ac:dyDescent="0.25">
      <c r="O244" s="890"/>
      <c r="P244" s="890"/>
    </row>
    <row r="245" spans="15:16" x14ac:dyDescent="0.25">
      <c r="O245" s="890"/>
      <c r="P245" s="890"/>
    </row>
    <row r="246" spans="15:16" x14ac:dyDescent="0.25">
      <c r="O246" s="890"/>
      <c r="P246" s="890"/>
    </row>
    <row r="247" spans="15:16" x14ac:dyDescent="0.25">
      <c r="O247" s="890"/>
      <c r="P247" s="890"/>
    </row>
    <row r="248" spans="15:16" x14ac:dyDescent="0.25">
      <c r="O248" s="890"/>
      <c r="P248" s="890"/>
    </row>
    <row r="249" spans="15:16" x14ac:dyDescent="0.25">
      <c r="O249" s="890"/>
      <c r="P249" s="890"/>
    </row>
    <row r="250" spans="15:16" x14ac:dyDescent="0.25">
      <c r="O250" s="890"/>
      <c r="P250" s="890"/>
    </row>
    <row r="251" spans="15:16" x14ac:dyDescent="0.25">
      <c r="O251" s="890"/>
      <c r="P251" s="890"/>
    </row>
    <row r="252" spans="15:16" x14ac:dyDescent="0.25">
      <c r="O252" s="890"/>
      <c r="P252" s="890"/>
    </row>
    <row r="253" spans="15:16" x14ac:dyDescent="0.25">
      <c r="O253" s="890"/>
      <c r="P253" s="890"/>
    </row>
    <row r="254" spans="15:16" x14ac:dyDescent="0.25">
      <c r="O254" s="890"/>
      <c r="P254" s="890"/>
    </row>
    <row r="255" spans="15:16" x14ac:dyDescent="0.25">
      <c r="O255" s="890"/>
      <c r="P255" s="890"/>
    </row>
    <row r="256" spans="15:16" x14ac:dyDescent="0.25">
      <c r="O256" s="890"/>
      <c r="P256" s="890"/>
    </row>
    <row r="257" spans="15:16" x14ac:dyDescent="0.25">
      <c r="O257" s="890"/>
      <c r="P257" s="890"/>
    </row>
    <row r="258" spans="15:16" x14ac:dyDescent="0.25">
      <c r="O258" s="890"/>
      <c r="P258" s="890"/>
    </row>
    <row r="259" spans="15:16" x14ac:dyDescent="0.25">
      <c r="O259" s="890"/>
      <c r="P259" s="890"/>
    </row>
    <row r="260" spans="15:16" x14ac:dyDescent="0.25">
      <c r="O260" s="890"/>
      <c r="P260" s="890"/>
    </row>
    <row r="261" spans="15:16" x14ac:dyDescent="0.25">
      <c r="O261" s="890"/>
      <c r="P261" s="890"/>
    </row>
    <row r="262" spans="15:16" x14ac:dyDescent="0.25">
      <c r="O262" s="890"/>
      <c r="P262" s="890"/>
    </row>
    <row r="263" spans="15:16" x14ac:dyDescent="0.25">
      <c r="O263" s="890"/>
      <c r="P263" s="890"/>
    </row>
    <row r="264" spans="15:16" x14ac:dyDescent="0.25">
      <c r="O264" s="890"/>
      <c r="P264" s="890"/>
    </row>
    <row r="265" spans="15:16" x14ac:dyDescent="0.25">
      <c r="O265" s="890"/>
      <c r="P265" s="890"/>
    </row>
    <row r="266" spans="15:16" x14ac:dyDescent="0.25">
      <c r="O266" s="890"/>
      <c r="P266" s="890"/>
    </row>
  </sheetData>
  <mergeCells count="8">
    <mergeCell ref="A2:G2"/>
    <mergeCell ref="A3:G3"/>
    <mergeCell ref="A29:H29"/>
    <mergeCell ref="A6:Q6"/>
    <mergeCell ref="A5:Q5"/>
    <mergeCell ref="O7:Q7"/>
    <mergeCell ref="A7:A8"/>
    <mergeCell ref="B7:B8"/>
  </mergeCells>
  <phoneticPr fontId="53" type="noConversion"/>
  <pageMargins left="0.35433070866141736" right="0.23622047244094491" top="0.27559055118110237" bottom="0.35433070866141736" header="0.19685039370078741" footer="0.11811023622047245"/>
  <pageSetup paperSize="9" scale="65" orientation="landscape" r:id="rId1"/>
  <headerFooter>
    <oddFooter>&amp;R&amp;12pag. &amp;P</oddFooter>
  </headerFooter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  <pageSetUpPr fitToPage="1"/>
  </sheetPr>
  <dimension ref="A1:Q267"/>
  <sheetViews>
    <sheetView showGridLines="0" zoomScaleNormal="100" workbookViewId="0">
      <pane xSplit="1" topLeftCell="B1" activePane="topRight" state="frozen"/>
      <selection activeCell="R6" sqref="R6"/>
      <selection pane="topRight" activeCell="R6" sqref="R6"/>
    </sheetView>
  </sheetViews>
  <sheetFormatPr defaultColWidth="8.85546875" defaultRowHeight="15" x14ac:dyDescent="0.25"/>
  <cols>
    <col min="1" max="1" width="42.7109375" customWidth="1"/>
    <col min="2" max="2" width="11.85546875" customWidth="1"/>
    <col min="3" max="14" width="11.5703125" customWidth="1"/>
    <col min="15" max="15" width="10.140625" customWidth="1"/>
    <col min="16" max="16" width="8" customWidth="1"/>
    <col min="17" max="17" width="8.5703125" customWidth="1"/>
    <col min="18" max="18" width="5.5703125" customWidth="1"/>
  </cols>
  <sheetData>
    <row r="1" spans="1:17" ht="42" customHeight="1" x14ac:dyDescent="0.25"/>
    <row r="2" spans="1:17" ht="18" x14ac:dyDescent="0.35">
      <c r="A2" s="1020"/>
      <c r="B2" s="1020"/>
      <c r="C2" s="1020"/>
      <c r="D2" s="1020"/>
      <c r="E2" s="1020"/>
      <c r="F2" s="1020"/>
      <c r="G2" s="1020"/>
      <c r="H2" s="1"/>
    </row>
    <row r="3" spans="1:17" ht="18" x14ac:dyDescent="0.35">
      <c r="A3" s="1020"/>
      <c r="B3" s="1020"/>
      <c r="C3" s="1020"/>
      <c r="D3" s="1020"/>
      <c r="E3" s="1020"/>
      <c r="F3" s="1020"/>
      <c r="G3" s="1020"/>
      <c r="H3" s="1"/>
    </row>
    <row r="5" spans="1:17" ht="20.25" customHeight="1" x14ac:dyDescent="0.25">
      <c r="A5" s="1023" t="s">
        <v>510</v>
      </c>
      <c r="B5" s="1023"/>
      <c r="C5" s="1023"/>
      <c r="D5" s="1023"/>
      <c r="E5" s="1023"/>
      <c r="F5" s="1023"/>
      <c r="G5" s="1023"/>
      <c r="H5" s="1023"/>
      <c r="I5" s="1023"/>
      <c r="J5" s="1023"/>
      <c r="K5" s="1023"/>
      <c r="L5" s="1023"/>
      <c r="M5" s="1023"/>
      <c r="N5" s="1023"/>
      <c r="O5" s="1023"/>
      <c r="P5" s="1023"/>
      <c r="Q5" s="1023"/>
    </row>
    <row r="6" spans="1:17" ht="20.25" customHeight="1" x14ac:dyDescent="0.25">
      <c r="A6" s="1023" t="s">
        <v>643</v>
      </c>
      <c r="B6" s="1023"/>
      <c r="C6" s="1023"/>
      <c r="D6" s="1023"/>
      <c r="E6" s="1023"/>
      <c r="F6" s="1023"/>
      <c r="G6" s="1023"/>
      <c r="H6" s="1023"/>
      <c r="I6" s="1023"/>
      <c r="J6" s="1023"/>
      <c r="K6" s="1023"/>
      <c r="L6" s="1023"/>
      <c r="M6" s="1023"/>
      <c r="N6" s="1023"/>
      <c r="O6" s="1023"/>
      <c r="P6" s="1023"/>
      <c r="Q6" s="1023"/>
    </row>
    <row r="7" spans="1:17" ht="20.25" customHeight="1" x14ac:dyDescent="0.25">
      <c r="A7" s="1029" t="s">
        <v>14</v>
      </c>
      <c r="B7" s="1027" t="s">
        <v>529</v>
      </c>
      <c r="C7" s="882" t="s">
        <v>514</v>
      </c>
      <c r="D7" s="882" t="s">
        <v>515</v>
      </c>
      <c r="E7" s="882" t="s">
        <v>516</v>
      </c>
      <c r="F7" s="882" t="s">
        <v>517</v>
      </c>
      <c r="G7" s="882" t="s">
        <v>518</v>
      </c>
      <c r="H7" s="882" t="s">
        <v>519</v>
      </c>
      <c r="I7" s="882" t="s">
        <v>520</v>
      </c>
      <c r="J7" s="882" t="s">
        <v>521</v>
      </c>
      <c r="K7" s="882" t="s">
        <v>522</v>
      </c>
      <c r="L7" s="882" t="s">
        <v>523</v>
      </c>
      <c r="M7" s="882" t="s">
        <v>524</v>
      </c>
      <c r="N7" s="882" t="s">
        <v>525</v>
      </c>
      <c r="O7" s="1024" t="s">
        <v>526</v>
      </c>
      <c r="P7" s="1025"/>
      <c r="Q7" s="1026"/>
    </row>
    <row r="8" spans="1:17" x14ac:dyDescent="0.25">
      <c r="A8" s="1030"/>
      <c r="B8" s="1028"/>
      <c r="C8" s="836" t="s">
        <v>527</v>
      </c>
      <c r="D8" s="836" t="s">
        <v>527</v>
      </c>
      <c r="E8" s="836" t="s">
        <v>527</v>
      </c>
      <c r="F8" s="836" t="s">
        <v>527</v>
      </c>
      <c r="G8" s="836" t="s">
        <v>527</v>
      </c>
      <c r="H8" s="836" t="s">
        <v>527</v>
      </c>
      <c r="I8" s="836" t="s">
        <v>527</v>
      </c>
      <c r="J8" s="836" t="s">
        <v>527</v>
      </c>
      <c r="K8" s="836" t="s">
        <v>527</v>
      </c>
      <c r="L8" s="836" t="s">
        <v>527</v>
      </c>
      <c r="M8" s="836" t="s">
        <v>527</v>
      </c>
      <c r="N8" s="836" t="s">
        <v>527</v>
      </c>
      <c r="O8" s="836" t="s">
        <v>528</v>
      </c>
      <c r="P8" s="836" t="s">
        <v>527</v>
      </c>
      <c r="Q8" s="836" t="s">
        <v>1</v>
      </c>
    </row>
    <row r="9" spans="1:17" ht="21" customHeight="1" x14ac:dyDescent="0.25">
      <c r="A9" s="832" t="s">
        <v>547</v>
      </c>
      <c r="B9" s="854">
        <v>783</v>
      </c>
      <c r="C9" s="855">
        <v>905</v>
      </c>
      <c r="D9" s="855">
        <v>793</v>
      </c>
      <c r="E9" s="855">
        <v>745</v>
      </c>
      <c r="F9" s="855">
        <v>892</v>
      </c>
      <c r="G9" s="855">
        <v>791</v>
      </c>
      <c r="H9" s="855">
        <v>847</v>
      </c>
      <c r="I9" s="855">
        <v>861</v>
      </c>
      <c r="J9" s="855">
        <v>830</v>
      </c>
      <c r="K9" s="855">
        <v>643</v>
      </c>
      <c r="L9" s="855">
        <v>753</v>
      </c>
      <c r="M9" s="855">
        <v>651</v>
      </c>
      <c r="N9" s="855">
        <v>559</v>
      </c>
      <c r="O9" s="893">
        <f t="shared" ref="O9:O28" si="0">B9*(IF(C9="",0,1)+IF(D9="",0,1)+IF(E9="",0,1)+IF(F9="",0,1)+IF(G9="",0,1)+IF(H9="",0,1)+IF(I9="",0,1)+IF(J9="",0,1)+IF(K9="",0,1)+IF(L9="",0,1)+IF(M9="",0,1)+IF(N9="",0,1))</f>
        <v>9396</v>
      </c>
      <c r="P9" s="893">
        <f t="shared" ref="P9:P27" si="1">SUM(C9:N9)</f>
        <v>9270</v>
      </c>
      <c r="Q9" s="856">
        <f>IF(O9=0,"-",P9/O9)</f>
        <v>0.98659003831417624</v>
      </c>
    </row>
    <row r="10" spans="1:17" ht="21" customHeight="1" x14ac:dyDescent="0.25">
      <c r="A10" s="832" t="s">
        <v>677</v>
      </c>
      <c r="B10" s="854">
        <v>117</v>
      </c>
      <c r="C10" s="855">
        <v>297</v>
      </c>
      <c r="D10" s="855">
        <v>185</v>
      </c>
      <c r="E10" s="855">
        <v>156</v>
      </c>
      <c r="F10" s="855">
        <v>161</v>
      </c>
      <c r="G10" s="855">
        <v>122</v>
      </c>
      <c r="H10" s="855">
        <v>154</v>
      </c>
      <c r="I10" s="855">
        <v>124</v>
      </c>
      <c r="J10" s="855">
        <v>135</v>
      </c>
      <c r="K10" s="855">
        <v>94</v>
      </c>
      <c r="L10" s="855">
        <v>123</v>
      </c>
      <c r="M10" s="855">
        <v>81</v>
      </c>
      <c r="N10" s="855">
        <v>84</v>
      </c>
      <c r="O10" s="893">
        <f t="shared" si="0"/>
        <v>1404</v>
      </c>
      <c r="P10" s="893">
        <f t="shared" si="1"/>
        <v>1716</v>
      </c>
      <c r="Q10" s="856">
        <f t="shared" ref="Q10:Q29" si="2">IF(O10=0,"-",P10/O10)</f>
        <v>1.2222222222222223</v>
      </c>
    </row>
    <row r="11" spans="1:17" ht="21" customHeight="1" x14ac:dyDescent="0.25">
      <c r="A11" s="832" t="s">
        <v>548</v>
      </c>
      <c r="B11" s="921">
        <v>36</v>
      </c>
      <c r="C11" s="915">
        <v>25</v>
      </c>
      <c r="D11" s="915">
        <v>22</v>
      </c>
      <c r="E11" s="915">
        <v>28</v>
      </c>
      <c r="F11" s="915">
        <v>20</v>
      </c>
      <c r="G11" s="915">
        <v>16</v>
      </c>
      <c r="H11" s="915">
        <v>24</v>
      </c>
      <c r="I11" s="915">
        <v>24</v>
      </c>
      <c r="J11" s="915">
        <v>31</v>
      </c>
      <c r="K11" s="915">
        <v>5</v>
      </c>
      <c r="L11" s="915">
        <v>33</v>
      </c>
      <c r="M11" s="915">
        <v>19</v>
      </c>
      <c r="N11" s="915">
        <v>9</v>
      </c>
      <c r="O11" s="893">
        <f t="shared" ref="O11" si="3">B11*(IF(C11="",0,1)+IF(D11="",0,1)+IF(E11="",0,1)+IF(F11="",0,1)+IF(G11="",0,1)+IF(H11="",0,1)+IF(I11="",0,1)+IF(J11="",0,1)+IF(K11="",0,1)+IF(L11="",0,1)+IF(M11="",0,1)+IF(N11="",0,1))</f>
        <v>432</v>
      </c>
      <c r="P11" s="893">
        <f t="shared" ref="P11" si="4">SUM(C11:N11)</f>
        <v>256</v>
      </c>
      <c r="Q11" s="856">
        <f t="shared" si="2"/>
        <v>0.59259259259259256</v>
      </c>
    </row>
    <row r="12" spans="1:17" ht="21" customHeight="1" x14ac:dyDescent="0.25">
      <c r="A12" s="832" t="s">
        <v>615</v>
      </c>
      <c r="B12" s="854">
        <v>792</v>
      </c>
      <c r="C12" s="855">
        <v>679</v>
      </c>
      <c r="D12" s="855">
        <v>659</v>
      </c>
      <c r="E12" s="855">
        <v>741</v>
      </c>
      <c r="F12" s="855">
        <v>607</v>
      </c>
      <c r="G12" s="855">
        <v>846</v>
      </c>
      <c r="H12" s="855">
        <v>818</v>
      </c>
      <c r="I12" s="855">
        <v>896</v>
      </c>
      <c r="J12" s="855">
        <v>681</v>
      </c>
      <c r="K12" s="855">
        <v>697</v>
      </c>
      <c r="L12" s="855">
        <v>796</v>
      </c>
      <c r="M12" s="855">
        <v>664</v>
      </c>
      <c r="N12" s="855">
        <v>506</v>
      </c>
      <c r="O12" s="893">
        <f t="shared" si="0"/>
        <v>9504</v>
      </c>
      <c r="P12" s="893">
        <f t="shared" si="1"/>
        <v>8590</v>
      </c>
      <c r="Q12" s="856">
        <f t="shared" si="2"/>
        <v>0.90382996632996637</v>
      </c>
    </row>
    <row r="13" spans="1:17" ht="21" customHeight="1" x14ac:dyDescent="0.25">
      <c r="A13" s="832" t="s">
        <v>715</v>
      </c>
      <c r="B13" s="854">
        <v>396</v>
      </c>
      <c r="C13" s="855">
        <v>173</v>
      </c>
      <c r="D13" s="855">
        <v>207</v>
      </c>
      <c r="E13" s="855">
        <v>134</v>
      </c>
      <c r="F13" s="855">
        <v>313</v>
      </c>
      <c r="G13" s="855">
        <v>291</v>
      </c>
      <c r="H13" s="855">
        <v>280</v>
      </c>
      <c r="I13" s="855">
        <v>254</v>
      </c>
      <c r="J13" s="855">
        <v>279</v>
      </c>
      <c r="K13" s="855">
        <v>245</v>
      </c>
      <c r="L13" s="855">
        <v>240</v>
      </c>
      <c r="M13" s="855">
        <v>262</v>
      </c>
      <c r="N13" s="855">
        <v>208</v>
      </c>
      <c r="O13" s="893">
        <f>B13*(IF(E13="",0,1)+IF(F13="",0,1)+IF(G13="",0,1)+IF(H13="",0,1)+IF(I13="",0,1)+IF(J13="",0,1)+IF(K13="",0,1)+IF(L13="",0,1)+IF(M13="",0,1)+IF(N13="",0,1))+528</f>
        <v>4488</v>
      </c>
      <c r="P13" s="893">
        <f t="shared" si="1"/>
        <v>2886</v>
      </c>
      <c r="Q13" s="856">
        <f t="shared" si="2"/>
        <v>0.64304812834224601</v>
      </c>
    </row>
    <row r="14" spans="1:17" ht="21" customHeight="1" x14ac:dyDescent="0.25">
      <c r="A14" s="832" t="s">
        <v>504</v>
      </c>
      <c r="B14" s="854">
        <v>160</v>
      </c>
      <c r="C14" s="855">
        <v>126</v>
      </c>
      <c r="D14" s="855">
        <v>150</v>
      </c>
      <c r="E14" s="855">
        <v>130</v>
      </c>
      <c r="F14" s="855">
        <v>149</v>
      </c>
      <c r="G14" s="855">
        <v>139</v>
      </c>
      <c r="H14" s="855">
        <v>143</v>
      </c>
      <c r="I14" s="855">
        <v>90</v>
      </c>
      <c r="J14" s="855">
        <v>167</v>
      </c>
      <c r="K14" s="855">
        <v>108</v>
      </c>
      <c r="L14" s="855">
        <v>148</v>
      </c>
      <c r="M14" s="855">
        <v>137</v>
      </c>
      <c r="N14" s="855">
        <v>126</v>
      </c>
      <c r="O14" s="893">
        <f t="shared" si="0"/>
        <v>1920</v>
      </c>
      <c r="P14" s="893">
        <f t="shared" si="1"/>
        <v>1613</v>
      </c>
      <c r="Q14" s="856">
        <f t="shared" si="2"/>
        <v>0.84010416666666665</v>
      </c>
    </row>
    <row r="15" spans="1:17" ht="21.75" customHeight="1" x14ac:dyDescent="0.25">
      <c r="A15" s="832" t="s">
        <v>508</v>
      </c>
      <c r="B15" s="854">
        <v>528</v>
      </c>
      <c r="C15" s="855">
        <v>390</v>
      </c>
      <c r="D15" s="855">
        <v>285</v>
      </c>
      <c r="E15" s="855">
        <v>317</v>
      </c>
      <c r="F15" s="855">
        <v>266</v>
      </c>
      <c r="G15" s="855">
        <v>256</v>
      </c>
      <c r="H15" s="855">
        <v>380</v>
      </c>
      <c r="I15" s="855">
        <v>383</v>
      </c>
      <c r="J15" s="855">
        <v>345</v>
      </c>
      <c r="K15" s="855">
        <v>299</v>
      </c>
      <c r="L15" s="855">
        <v>274</v>
      </c>
      <c r="M15" s="855">
        <v>255</v>
      </c>
      <c r="N15" s="855">
        <v>230</v>
      </c>
      <c r="O15" s="893">
        <f t="shared" si="0"/>
        <v>6336</v>
      </c>
      <c r="P15" s="893">
        <f t="shared" si="1"/>
        <v>3680</v>
      </c>
      <c r="Q15" s="856">
        <f t="shared" si="2"/>
        <v>0.58080808080808077</v>
      </c>
    </row>
    <row r="16" spans="1:17" ht="21.75" customHeight="1" x14ac:dyDescent="0.25">
      <c r="A16" s="832" t="s">
        <v>509</v>
      </c>
      <c r="B16" s="854">
        <v>120</v>
      </c>
      <c r="C16" s="855">
        <v>122</v>
      </c>
      <c r="D16" s="855">
        <v>70</v>
      </c>
      <c r="E16" s="855">
        <v>0</v>
      </c>
      <c r="F16" s="855">
        <v>107</v>
      </c>
      <c r="G16" s="855">
        <v>155</v>
      </c>
      <c r="H16" s="855">
        <v>123</v>
      </c>
      <c r="I16" s="855">
        <v>88</v>
      </c>
      <c r="J16" s="855">
        <v>153</v>
      </c>
      <c r="K16" s="855">
        <v>100</v>
      </c>
      <c r="L16" s="855">
        <v>106</v>
      </c>
      <c r="M16" s="855">
        <v>177</v>
      </c>
      <c r="N16" s="855">
        <v>28</v>
      </c>
      <c r="O16" s="893">
        <f t="shared" si="0"/>
        <v>1440</v>
      </c>
      <c r="P16" s="893">
        <f t="shared" si="1"/>
        <v>1229</v>
      </c>
      <c r="Q16" s="856">
        <f t="shared" si="2"/>
        <v>0.85347222222222219</v>
      </c>
    </row>
    <row r="17" spans="1:17" ht="21.75" customHeight="1" x14ac:dyDescent="0.25">
      <c r="A17" s="832" t="s">
        <v>533</v>
      </c>
      <c r="B17" s="854">
        <v>528</v>
      </c>
      <c r="C17" s="855">
        <v>369</v>
      </c>
      <c r="D17" s="855">
        <v>430</v>
      </c>
      <c r="E17" s="855">
        <v>511</v>
      </c>
      <c r="F17" s="855">
        <v>570</v>
      </c>
      <c r="G17" s="855">
        <v>424</v>
      </c>
      <c r="H17" s="855">
        <v>496</v>
      </c>
      <c r="I17" s="855">
        <v>396</v>
      </c>
      <c r="J17" s="855">
        <v>629</v>
      </c>
      <c r="K17" s="855">
        <v>506</v>
      </c>
      <c r="L17" s="855">
        <v>503</v>
      </c>
      <c r="M17" s="855">
        <v>492</v>
      </c>
      <c r="N17" s="855">
        <v>442</v>
      </c>
      <c r="O17" s="893">
        <f t="shared" si="0"/>
        <v>6336</v>
      </c>
      <c r="P17" s="893">
        <f t="shared" si="1"/>
        <v>5768</v>
      </c>
      <c r="Q17" s="856">
        <f t="shared" si="2"/>
        <v>0.91035353535353536</v>
      </c>
    </row>
    <row r="18" spans="1:17" s="659" customFormat="1" ht="18.75" customHeight="1" x14ac:dyDescent="0.2">
      <c r="A18" s="920" t="s">
        <v>550</v>
      </c>
      <c r="B18" s="921">
        <v>432</v>
      </c>
      <c r="C18" s="915">
        <v>301</v>
      </c>
      <c r="D18" s="915">
        <v>440</v>
      </c>
      <c r="E18" s="915">
        <v>496</v>
      </c>
      <c r="F18" s="915">
        <v>564</v>
      </c>
      <c r="G18" s="915">
        <v>521</v>
      </c>
      <c r="H18" s="915">
        <v>522</v>
      </c>
      <c r="I18" s="915">
        <v>368</v>
      </c>
      <c r="J18" s="915">
        <v>348</v>
      </c>
      <c r="K18" s="915">
        <v>324</v>
      </c>
      <c r="L18" s="915">
        <v>386</v>
      </c>
      <c r="M18" s="915">
        <v>281</v>
      </c>
      <c r="N18" s="915">
        <v>178</v>
      </c>
      <c r="O18" s="893">
        <f t="shared" si="0"/>
        <v>5184</v>
      </c>
      <c r="P18" s="893">
        <f t="shared" si="1"/>
        <v>4729</v>
      </c>
      <c r="Q18" s="856">
        <f t="shared" si="2"/>
        <v>0.91222993827160492</v>
      </c>
    </row>
    <row r="19" spans="1:17" s="659" customFormat="1" ht="18.75" customHeight="1" x14ac:dyDescent="0.2">
      <c r="A19" s="920" t="s">
        <v>551</v>
      </c>
      <c r="B19" s="921">
        <v>24</v>
      </c>
      <c r="C19" s="915">
        <v>25</v>
      </c>
      <c r="D19" s="915">
        <v>25</v>
      </c>
      <c r="E19" s="915">
        <v>34</v>
      </c>
      <c r="F19" s="915">
        <v>31</v>
      </c>
      <c r="G19" s="915">
        <v>35</v>
      </c>
      <c r="H19" s="915">
        <v>52</v>
      </c>
      <c r="I19" s="915">
        <v>22</v>
      </c>
      <c r="J19" s="915">
        <v>21</v>
      </c>
      <c r="K19" s="915">
        <v>32</v>
      </c>
      <c r="L19" s="915">
        <v>42</v>
      </c>
      <c r="M19" s="915">
        <v>44</v>
      </c>
      <c r="N19" s="915">
        <v>10</v>
      </c>
      <c r="O19" s="893">
        <f t="shared" si="0"/>
        <v>288</v>
      </c>
      <c r="P19" s="893">
        <f t="shared" si="1"/>
        <v>373</v>
      </c>
      <c r="Q19" s="856">
        <f t="shared" si="2"/>
        <v>1.2951388888888888</v>
      </c>
    </row>
    <row r="20" spans="1:17" s="659" customFormat="1" ht="19.5" customHeight="1" x14ac:dyDescent="0.2">
      <c r="A20" s="920" t="s">
        <v>552</v>
      </c>
      <c r="B20" s="921">
        <v>122</v>
      </c>
      <c r="C20" s="915">
        <v>71</v>
      </c>
      <c r="D20" s="915">
        <v>52</v>
      </c>
      <c r="E20" s="915">
        <v>152</v>
      </c>
      <c r="F20" s="915">
        <v>170</v>
      </c>
      <c r="G20" s="915">
        <v>69</v>
      </c>
      <c r="H20" s="915">
        <v>216</v>
      </c>
      <c r="I20" s="915">
        <v>151</v>
      </c>
      <c r="J20" s="915">
        <v>215</v>
      </c>
      <c r="K20" s="915">
        <v>234</v>
      </c>
      <c r="L20" s="915">
        <v>164</v>
      </c>
      <c r="M20" s="915">
        <v>192</v>
      </c>
      <c r="N20" s="915">
        <v>208</v>
      </c>
      <c r="O20" s="893">
        <f t="shared" si="0"/>
        <v>1464</v>
      </c>
      <c r="P20" s="893">
        <f t="shared" si="1"/>
        <v>1894</v>
      </c>
      <c r="Q20" s="856">
        <f t="shared" si="2"/>
        <v>1.2937158469945356</v>
      </c>
    </row>
    <row r="21" spans="1:17" s="659" customFormat="1" ht="18.75" customHeight="1" x14ac:dyDescent="0.2">
      <c r="A21" s="920" t="s">
        <v>553</v>
      </c>
      <c r="B21" s="921">
        <v>30</v>
      </c>
      <c r="C21" s="915">
        <v>9</v>
      </c>
      <c r="D21" s="915">
        <v>2</v>
      </c>
      <c r="E21" s="915">
        <v>30</v>
      </c>
      <c r="F21" s="915">
        <v>36</v>
      </c>
      <c r="G21" s="915">
        <v>9</v>
      </c>
      <c r="H21" s="915">
        <v>35</v>
      </c>
      <c r="I21" s="915">
        <v>31</v>
      </c>
      <c r="J21" s="915">
        <v>31</v>
      </c>
      <c r="K21" s="915">
        <v>28</v>
      </c>
      <c r="L21" s="915">
        <v>33</v>
      </c>
      <c r="M21" s="915">
        <v>27</v>
      </c>
      <c r="N21" s="915">
        <v>17</v>
      </c>
      <c r="O21" s="893">
        <f t="shared" si="0"/>
        <v>360</v>
      </c>
      <c r="P21" s="893">
        <f t="shared" si="1"/>
        <v>288</v>
      </c>
      <c r="Q21" s="856">
        <f t="shared" si="2"/>
        <v>0.8</v>
      </c>
    </row>
    <row r="22" spans="1:17" s="659" customFormat="1" ht="18.75" customHeight="1" x14ac:dyDescent="0.2">
      <c r="A22" s="920" t="s">
        <v>561</v>
      </c>
      <c r="B22" s="921">
        <v>96</v>
      </c>
      <c r="C22" s="915">
        <v>69</v>
      </c>
      <c r="D22" s="915">
        <v>67</v>
      </c>
      <c r="E22" s="915">
        <v>51</v>
      </c>
      <c r="F22" s="915">
        <v>11</v>
      </c>
      <c r="G22" s="915">
        <v>26</v>
      </c>
      <c r="H22" s="915">
        <v>45</v>
      </c>
      <c r="I22" s="915">
        <v>34</v>
      </c>
      <c r="J22" s="915">
        <v>74</v>
      </c>
      <c r="K22" s="915">
        <v>44</v>
      </c>
      <c r="L22" s="915">
        <v>47</v>
      </c>
      <c r="M22" s="915">
        <v>67</v>
      </c>
      <c r="N22" s="915">
        <v>44</v>
      </c>
      <c r="O22" s="893">
        <f t="shared" si="0"/>
        <v>1152</v>
      </c>
      <c r="P22" s="893">
        <f t="shared" si="1"/>
        <v>579</v>
      </c>
      <c r="Q22" s="856">
        <f t="shared" si="2"/>
        <v>0.50260416666666663</v>
      </c>
    </row>
    <row r="23" spans="1:17" s="659" customFormat="1" ht="18.75" customHeight="1" x14ac:dyDescent="0.2">
      <c r="A23" s="920" t="s">
        <v>554</v>
      </c>
      <c r="B23" s="921">
        <v>16</v>
      </c>
      <c r="C23" s="915">
        <v>4</v>
      </c>
      <c r="D23" s="915">
        <v>8</v>
      </c>
      <c r="E23" s="915">
        <v>10</v>
      </c>
      <c r="F23" s="915">
        <v>6</v>
      </c>
      <c r="G23" s="915">
        <v>8</v>
      </c>
      <c r="H23" s="915">
        <v>16</v>
      </c>
      <c r="I23" s="915">
        <v>16</v>
      </c>
      <c r="J23" s="915">
        <v>13</v>
      </c>
      <c r="K23" s="915">
        <v>10</v>
      </c>
      <c r="L23" s="915">
        <v>6</v>
      </c>
      <c r="M23" s="915">
        <v>6</v>
      </c>
      <c r="N23" s="915">
        <v>4</v>
      </c>
      <c r="O23" s="893">
        <f t="shared" si="0"/>
        <v>192</v>
      </c>
      <c r="P23" s="893">
        <f>SUM(C23:N23)</f>
        <v>107</v>
      </c>
      <c r="Q23" s="856">
        <f t="shared" si="2"/>
        <v>0.55729166666666663</v>
      </c>
    </row>
    <row r="24" spans="1:17" s="659" customFormat="1" ht="18.75" customHeight="1" x14ac:dyDescent="0.2">
      <c r="A24" s="920" t="s">
        <v>680</v>
      </c>
      <c r="B24" s="921">
        <v>92</v>
      </c>
      <c r="C24" s="915">
        <v>66</v>
      </c>
      <c r="D24" s="915">
        <v>95</v>
      </c>
      <c r="E24" s="915">
        <v>60</v>
      </c>
      <c r="F24" s="915">
        <v>61</v>
      </c>
      <c r="G24" s="915">
        <v>100</v>
      </c>
      <c r="H24" s="915">
        <v>98</v>
      </c>
      <c r="I24" s="915">
        <v>106</v>
      </c>
      <c r="J24" s="915">
        <v>124</v>
      </c>
      <c r="K24" s="915">
        <v>62</v>
      </c>
      <c r="L24" s="915">
        <v>88</v>
      </c>
      <c r="M24" s="915">
        <v>108</v>
      </c>
      <c r="N24" s="915">
        <v>73</v>
      </c>
      <c r="O24" s="893">
        <f>B24*(IF(C24="",0,1)+IF(D24="",0,1)+IF(E24="",0,1)+IF(F24="",0,1)+IF(G24="",0,1)+IF(H24="",0,1)+IF(I24="",0,1)+IF(J24="",0,1)+IF(K24="",0,1)+IF(L24="",0,1)+IF(M24="",0,1)+IF(N24="",0,1))</f>
        <v>1104</v>
      </c>
      <c r="P24" s="893">
        <f t="shared" si="1"/>
        <v>1041</v>
      </c>
      <c r="Q24" s="856">
        <f t="shared" si="2"/>
        <v>0.94293478260869568</v>
      </c>
    </row>
    <row r="25" spans="1:17" s="659" customFormat="1" ht="18.75" customHeight="1" x14ac:dyDescent="0.2">
      <c r="A25" s="920" t="s">
        <v>681</v>
      </c>
      <c r="B25" s="921">
        <v>60</v>
      </c>
      <c r="C25" s="915">
        <v>37</v>
      </c>
      <c r="D25" s="915">
        <v>40</v>
      </c>
      <c r="E25" s="915">
        <v>29</v>
      </c>
      <c r="F25" s="915">
        <v>33</v>
      </c>
      <c r="G25" s="915">
        <v>39</v>
      </c>
      <c r="H25" s="915">
        <v>43</v>
      </c>
      <c r="I25" s="915">
        <v>40</v>
      </c>
      <c r="J25" s="915">
        <v>48</v>
      </c>
      <c r="K25" s="915">
        <v>37</v>
      </c>
      <c r="L25" s="915">
        <v>31</v>
      </c>
      <c r="M25" s="915">
        <v>41</v>
      </c>
      <c r="N25" s="915">
        <v>21</v>
      </c>
      <c r="O25" s="893">
        <f>B25*(IF(C25="",0,1)+IF(D25="",0,1)+IF(E25="",0,1)+IF(F25="",0,1)+IF(G25="",0,1)+IF(H25="",0,1)+IF(I25="",0,1)+IF(J25="",0,1)+IF(K25="",0,1)+IF(L25="",0,1)+IF(M25="",0,1)+IF(N25="",0,1))</f>
        <v>720</v>
      </c>
      <c r="P25" s="893">
        <f t="shared" si="1"/>
        <v>439</v>
      </c>
      <c r="Q25" s="856">
        <f t="shared" si="2"/>
        <v>0.60972222222222228</v>
      </c>
    </row>
    <row r="26" spans="1:17" s="659" customFormat="1" ht="18.75" customHeight="1" x14ac:dyDescent="0.2">
      <c r="A26" s="920" t="s">
        <v>627</v>
      </c>
      <c r="B26" s="921">
        <v>120</v>
      </c>
      <c r="C26" s="915">
        <v>97</v>
      </c>
      <c r="D26" s="915">
        <v>95</v>
      </c>
      <c r="E26" s="915">
        <v>109</v>
      </c>
      <c r="F26" s="915">
        <v>108</v>
      </c>
      <c r="G26" s="915">
        <v>102</v>
      </c>
      <c r="H26" s="915">
        <v>131</v>
      </c>
      <c r="I26" s="915">
        <v>118</v>
      </c>
      <c r="J26" s="915">
        <v>95</v>
      </c>
      <c r="K26" s="915">
        <v>60</v>
      </c>
      <c r="L26" s="915">
        <v>95</v>
      </c>
      <c r="M26" s="915">
        <v>118</v>
      </c>
      <c r="N26" s="915">
        <v>36</v>
      </c>
      <c r="O26" s="893">
        <f t="shared" si="0"/>
        <v>1440</v>
      </c>
      <c r="P26" s="893">
        <f t="shared" si="1"/>
        <v>1164</v>
      </c>
      <c r="Q26" s="856">
        <f t="shared" si="2"/>
        <v>0.80833333333333335</v>
      </c>
    </row>
    <row r="27" spans="1:17" s="659" customFormat="1" ht="18.75" customHeight="1" x14ac:dyDescent="0.2">
      <c r="A27" s="920" t="s">
        <v>676</v>
      </c>
      <c r="B27" s="921">
        <v>7</v>
      </c>
      <c r="C27" s="915">
        <v>14</v>
      </c>
      <c r="D27" s="915">
        <v>9</v>
      </c>
      <c r="E27" s="915">
        <v>2</v>
      </c>
      <c r="F27" s="915">
        <v>1</v>
      </c>
      <c r="G27" s="915">
        <v>7</v>
      </c>
      <c r="H27" s="915">
        <v>12</v>
      </c>
      <c r="I27" s="915">
        <v>9</v>
      </c>
      <c r="J27" s="915">
        <v>3</v>
      </c>
      <c r="K27" s="915">
        <v>5</v>
      </c>
      <c r="L27" s="915">
        <v>9</v>
      </c>
      <c r="M27" s="915">
        <v>11</v>
      </c>
      <c r="N27" s="915">
        <v>10</v>
      </c>
      <c r="O27" s="893">
        <f t="shared" si="0"/>
        <v>84</v>
      </c>
      <c r="P27" s="893">
        <f t="shared" si="1"/>
        <v>92</v>
      </c>
      <c r="Q27" s="856">
        <f t="shared" si="2"/>
        <v>1.0952380952380953</v>
      </c>
    </row>
    <row r="28" spans="1:17" s="659" customFormat="1" ht="18.75" customHeight="1" thickBot="1" x14ac:dyDescent="0.25">
      <c r="A28" s="929" t="s">
        <v>555</v>
      </c>
      <c r="B28" s="930">
        <v>10</v>
      </c>
      <c r="C28" s="931">
        <v>40</v>
      </c>
      <c r="D28" s="931">
        <v>33</v>
      </c>
      <c r="E28" s="931">
        <v>54</v>
      </c>
      <c r="F28" s="931">
        <v>51</v>
      </c>
      <c r="G28" s="931">
        <v>61</v>
      </c>
      <c r="H28" s="931">
        <v>37</v>
      </c>
      <c r="I28" s="931">
        <v>28</v>
      </c>
      <c r="J28" s="931">
        <v>47</v>
      </c>
      <c r="K28" s="931">
        <v>36</v>
      </c>
      <c r="L28" s="931">
        <v>92</v>
      </c>
      <c r="M28" s="931">
        <v>85</v>
      </c>
      <c r="N28" s="931">
        <v>47</v>
      </c>
      <c r="O28" s="932">
        <f t="shared" si="0"/>
        <v>120</v>
      </c>
      <c r="P28" s="932">
        <f>SUM(C28:N28)</f>
        <v>611</v>
      </c>
      <c r="Q28" s="933">
        <f t="shared" si="2"/>
        <v>5.0916666666666668</v>
      </c>
    </row>
    <row r="29" spans="1:17" s="888" customFormat="1" ht="17.25" customHeight="1" x14ac:dyDescent="0.25">
      <c r="A29" s="926" t="s">
        <v>6</v>
      </c>
      <c r="B29" s="854">
        <f>SUM(B9:B28)</f>
        <v>4469</v>
      </c>
      <c r="C29" s="854">
        <f t="shared" ref="C29:N29" si="5">SUM(C9:C28)</f>
        <v>3819</v>
      </c>
      <c r="D29" s="854">
        <f t="shared" si="5"/>
        <v>3667</v>
      </c>
      <c r="E29" s="854">
        <f t="shared" si="5"/>
        <v>3789</v>
      </c>
      <c r="F29" s="854">
        <f t="shared" si="5"/>
        <v>4157</v>
      </c>
      <c r="G29" s="854">
        <f t="shared" si="5"/>
        <v>4017</v>
      </c>
      <c r="H29" s="854">
        <f t="shared" si="5"/>
        <v>4472</v>
      </c>
      <c r="I29" s="854">
        <f t="shared" si="5"/>
        <v>4039</v>
      </c>
      <c r="J29" s="854">
        <f t="shared" si="5"/>
        <v>4269</v>
      </c>
      <c r="K29" s="854">
        <f t="shared" si="5"/>
        <v>3569</v>
      </c>
      <c r="L29" s="854">
        <f t="shared" si="5"/>
        <v>3969</v>
      </c>
      <c r="M29" s="854">
        <f>SUM(M9:M28)</f>
        <v>3718</v>
      </c>
      <c r="N29" s="854">
        <f t="shared" si="5"/>
        <v>2840</v>
      </c>
      <c r="O29" s="854">
        <f>SUM(O9:O28)</f>
        <v>53364</v>
      </c>
      <c r="P29" s="854">
        <f>SUM(P9:P28)</f>
        <v>46325</v>
      </c>
      <c r="Q29" s="887">
        <f t="shared" si="2"/>
        <v>0.86809459560752567</v>
      </c>
    </row>
    <row r="30" spans="1:17" x14ac:dyDescent="0.25">
      <c r="O30" s="894"/>
      <c r="P30" s="894"/>
    </row>
    <row r="31" spans="1:17" x14ac:dyDescent="0.25">
      <c r="A31" s="881" t="s">
        <v>513</v>
      </c>
      <c r="O31" s="894"/>
      <c r="P31" s="894"/>
    </row>
    <row r="32" spans="1:17" ht="15.75" hidden="1" x14ac:dyDescent="0.25">
      <c r="A32" s="1034" t="s">
        <v>414</v>
      </c>
      <c r="B32" s="1035"/>
      <c r="C32" s="1035"/>
      <c r="D32" s="1035"/>
      <c r="E32" s="1035"/>
      <c r="F32" s="1035"/>
      <c r="G32" s="1035"/>
      <c r="H32" s="1035"/>
      <c r="O32" s="894"/>
      <c r="P32" s="894"/>
    </row>
    <row r="33" spans="1:16" ht="23.25" hidden="1" thickBot="1" x14ac:dyDescent="0.3">
      <c r="A33" s="841" t="s">
        <v>14</v>
      </c>
      <c r="B33" s="842" t="s">
        <v>198</v>
      </c>
      <c r="C33" s="841" t="str">
        <f>'UBS Izolina Mazzei'!C52</f>
        <v>Real.</v>
      </c>
      <c r="D33" s="841" t="str">
        <f>'UBS Izolina Mazzei'!D52</f>
        <v>Real.</v>
      </c>
      <c r="E33" s="841" t="str">
        <f>'UBS Izolina Mazzei'!E52</f>
        <v>Real.</v>
      </c>
      <c r="F33" s="841" t="str">
        <f>'UBS Izolina Mazzei'!F52</f>
        <v>Real.</v>
      </c>
      <c r="G33" s="841" t="str">
        <f>'UBS Izolina Mazzei'!G52</f>
        <v>Real.</v>
      </c>
      <c r="H33" s="841" t="str">
        <f>'UBS Izolina Mazzei'!H52</f>
        <v>Real.</v>
      </c>
      <c r="O33" s="894"/>
      <c r="P33" s="894"/>
    </row>
    <row r="34" spans="1:16" hidden="1" x14ac:dyDescent="0.25">
      <c r="A34" s="2" t="s">
        <v>33</v>
      </c>
      <c r="B34" s="244">
        <v>9</v>
      </c>
      <c r="C34" s="699">
        <v>7</v>
      </c>
      <c r="D34" s="11"/>
      <c r="E34" s="11"/>
      <c r="F34" s="11"/>
      <c r="G34" s="11"/>
      <c r="H34" s="11"/>
      <c r="O34" s="890"/>
      <c r="P34" s="890"/>
    </row>
    <row r="35" spans="1:16" hidden="1" x14ac:dyDescent="0.25">
      <c r="A35" s="2" t="s">
        <v>20</v>
      </c>
      <c r="B35" s="243">
        <v>4</v>
      </c>
      <c r="C35" s="700">
        <v>3</v>
      </c>
      <c r="D35" s="4"/>
      <c r="E35" s="4"/>
      <c r="F35" s="62"/>
      <c r="G35" s="62"/>
      <c r="H35" s="62"/>
      <c r="O35" s="890"/>
      <c r="P35" s="890"/>
    </row>
    <row r="36" spans="1:16" hidden="1" x14ac:dyDescent="0.25">
      <c r="A36" s="2" t="s">
        <v>43</v>
      </c>
      <c r="B36" s="243">
        <v>3</v>
      </c>
      <c r="C36" s="703">
        <v>2.5</v>
      </c>
      <c r="D36" s="4"/>
      <c r="E36" s="4"/>
      <c r="F36" s="4"/>
      <c r="G36" s="4"/>
      <c r="H36" s="62"/>
      <c r="O36" s="890"/>
      <c r="P36" s="890"/>
    </row>
    <row r="37" spans="1:16" hidden="1" x14ac:dyDescent="0.25">
      <c r="A37" s="2" t="s">
        <v>22</v>
      </c>
      <c r="B37" s="243">
        <v>1</v>
      </c>
      <c r="C37" s="703">
        <v>0.5</v>
      </c>
      <c r="D37" s="703"/>
      <c r="E37" s="703"/>
      <c r="F37" s="703"/>
      <c r="G37" s="703"/>
      <c r="H37" s="62"/>
      <c r="O37" s="890"/>
      <c r="P37" s="890"/>
    </row>
    <row r="38" spans="1:16" hidden="1" x14ac:dyDescent="0.25">
      <c r="A38" s="2" t="s">
        <v>50</v>
      </c>
      <c r="B38" s="243">
        <v>1</v>
      </c>
      <c r="C38" s="700"/>
      <c r="D38" s="4"/>
      <c r="E38" s="4"/>
      <c r="F38" s="4"/>
      <c r="G38" s="4"/>
      <c r="H38" s="4"/>
      <c r="O38" s="890"/>
      <c r="P38" s="890"/>
    </row>
    <row r="39" spans="1:16" hidden="1" x14ac:dyDescent="0.25">
      <c r="A39" s="2" t="s">
        <v>23</v>
      </c>
      <c r="B39" s="243">
        <v>2</v>
      </c>
      <c r="C39" s="700">
        <v>1</v>
      </c>
      <c r="D39" s="4"/>
      <c r="E39" s="4"/>
      <c r="F39" s="4"/>
      <c r="G39" s="4"/>
      <c r="H39" s="4"/>
      <c r="O39" s="890"/>
      <c r="P39" s="890"/>
    </row>
    <row r="40" spans="1:16" hidden="1" x14ac:dyDescent="0.25">
      <c r="A40" s="2" t="s">
        <v>201</v>
      </c>
      <c r="B40" s="243">
        <v>1</v>
      </c>
      <c r="C40" s="700">
        <v>1</v>
      </c>
      <c r="D40" s="4"/>
      <c r="E40" s="4"/>
      <c r="F40" s="4"/>
      <c r="G40" s="4"/>
      <c r="H40" s="62"/>
      <c r="O40" s="890"/>
      <c r="P40" s="890"/>
    </row>
    <row r="41" spans="1:16" hidden="1" x14ac:dyDescent="0.25">
      <c r="A41" s="2" t="s">
        <v>24</v>
      </c>
      <c r="B41" s="243">
        <v>1</v>
      </c>
      <c r="C41" s="700">
        <v>1</v>
      </c>
      <c r="D41" s="4"/>
      <c r="E41" s="4"/>
      <c r="F41" s="4"/>
      <c r="G41" s="4"/>
      <c r="H41" s="4"/>
      <c r="O41" s="890"/>
      <c r="P41" s="890"/>
    </row>
    <row r="42" spans="1:16" hidden="1" x14ac:dyDescent="0.25">
      <c r="A42" s="2" t="s">
        <v>25</v>
      </c>
      <c r="B42" s="243">
        <v>5</v>
      </c>
      <c r="C42" s="700">
        <v>5</v>
      </c>
      <c r="D42" s="700"/>
      <c r="E42" s="700"/>
      <c r="F42" s="703"/>
      <c r="G42" s="703"/>
      <c r="H42" s="62"/>
      <c r="O42" s="890"/>
      <c r="P42" s="890"/>
    </row>
    <row r="43" spans="1:16" hidden="1" x14ac:dyDescent="0.25">
      <c r="A43" s="2" t="s">
        <v>46</v>
      </c>
      <c r="B43" s="846">
        <v>1</v>
      </c>
      <c r="C43" s="700">
        <v>0</v>
      </c>
      <c r="D43" s="4"/>
      <c r="E43" s="4"/>
      <c r="F43" s="4"/>
      <c r="G43" s="4"/>
      <c r="H43" s="4"/>
      <c r="O43" s="890"/>
      <c r="P43" s="890"/>
    </row>
    <row r="44" spans="1:16" hidden="1" x14ac:dyDescent="0.25">
      <c r="A44" s="2" t="s">
        <v>26</v>
      </c>
      <c r="B44" s="243">
        <v>1</v>
      </c>
      <c r="C44" s="700">
        <v>1</v>
      </c>
      <c r="D44" s="4"/>
      <c r="E44" s="4"/>
      <c r="F44" s="4"/>
      <c r="G44" s="4"/>
      <c r="H44" s="4"/>
      <c r="O44" s="890"/>
      <c r="P44" s="890"/>
    </row>
    <row r="45" spans="1:16" hidden="1" x14ac:dyDescent="0.25">
      <c r="A45" s="2" t="s">
        <v>34</v>
      </c>
      <c r="B45" s="243">
        <v>1</v>
      </c>
      <c r="C45" s="700">
        <v>1</v>
      </c>
      <c r="D45" s="4"/>
      <c r="E45" s="4"/>
      <c r="F45" s="4"/>
      <c r="G45" s="4"/>
      <c r="H45" s="4"/>
      <c r="O45" s="890"/>
      <c r="P45" s="890"/>
    </row>
    <row r="46" spans="1:16" hidden="1" x14ac:dyDescent="0.25">
      <c r="A46" s="63" t="s">
        <v>51</v>
      </c>
      <c r="B46" s="270">
        <v>1</v>
      </c>
      <c r="C46" s="700">
        <v>0</v>
      </c>
      <c r="D46" s="65"/>
      <c r="E46" s="65"/>
      <c r="F46" s="65"/>
      <c r="G46" s="65"/>
      <c r="H46" s="65"/>
      <c r="O46" s="890"/>
      <c r="P46" s="890"/>
    </row>
    <row r="47" spans="1:16" ht="15.75" hidden="1" thickBot="1" x14ac:dyDescent="0.3">
      <c r="A47" s="369" t="s">
        <v>7</v>
      </c>
      <c r="B47" s="850">
        <f>SUM(B34:B46)</f>
        <v>31</v>
      </c>
      <c r="C47" s="365">
        <f>SUM(C34:C46)</f>
        <v>23</v>
      </c>
      <c r="D47" s="365">
        <f>SUM(D34:D46)</f>
        <v>0</v>
      </c>
      <c r="E47" s="365">
        <f>SUM(E34:E46)</f>
        <v>0</v>
      </c>
      <c r="F47" s="365">
        <f>SUM(F34:F46)</f>
        <v>0</v>
      </c>
      <c r="G47" s="365">
        <f t="shared" ref="G47" si="6">SUM(G34:G46)</f>
        <v>0</v>
      </c>
      <c r="H47" s="365">
        <f t="shared" ref="H47" si="7">SUM(H34:H46)</f>
        <v>0</v>
      </c>
      <c r="O47" s="890"/>
      <c r="P47" s="890"/>
    </row>
    <row r="48" spans="1:16" x14ac:dyDescent="0.25">
      <c r="O48" s="890"/>
      <c r="P48" s="890"/>
    </row>
    <row r="49" spans="15:16" x14ac:dyDescent="0.25">
      <c r="O49" s="890"/>
      <c r="P49" s="890"/>
    </row>
    <row r="50" spans="15:16" x14ac:dyDescent="0.25">
      <c r="O50" s="890"/>
      <c r="P50" s="890"/>
    </row>
    <row r="51" spans="15:16" x14ac:dyDescent="0.25">
      <c r="O51" s="890"/>
      <c r="P51" s="890"/>
    </row>
    <row r="52" spans="15:16" x14ac:dyDescent="0.25">
      <c r="O52" s="890"/>
      <c r="P52" s="890"/>
    </row>
    <row r="53" spans="15:16" x14ac:dyDescent="0.25">
      <c r="O53" s="890"/>
      <c r="P53" s="890"/>
    </row>
    <row r="54" spans="15:16" x14ac:dyDescent="0.25">
      <c r="O54" s="890"/>
      <c r="P54" s="890"/>
    </row>
    <row r="55" spans="15:16" x14ac:dyDescent="0.25">
      <c r="O55" s="890"/>
      <c r="P55" s="890"/>
    </row>
    <row r="56" spans="15:16" x14ac:dyDescent="0.25">
      <c r="O56" s="890"/>
      <c r="P56" s="890"/>
    </row>
    <row r="57" spans="15:16" x14ac:dyDescent="0.25">
      <c r="O57" s="890"/>
      <c r="P57" s="890"/>
    </row>
    <row r="58" spans="15:16" x14ac:dyDescent="0.25">
      <c r="O58" s="890"/>
      <c r="P58" s="890"/>
    </row>
    <row r="59" spans="15:16" x14ac:dyDescent="0.25">
      <c r="O59" s="890"/>
      <c r="P59" s="890"/>
    </row>
    <row r="60" spans="15:16" x14ac:dyDescent="0.25">
      <c r="O60" s="890"/>
      <c r="P60" s="890"/>
    </row>
    <row r="61" spans="15:16" x14ac:dyDescent="0.25">
      <c r="O61" s="890"/>
      <c r="P61" s="890"/>
    </row>
    <row r="62" spans="15:16" x14ac:dyDescent="0.25">
      <c r="O62" s="890"/>
      <c r="P62" s="890"/>
    </row>
    <row r="63" spans="15:16" x14ac:dyDescent="0.25">
      <c r="O63" s="890"/>
      <c r="P63" s="890"/>
    </row>
    <row r="64" spans="15:16" x14ac:dyDescent="0.25">
      <c r="O64" s="890"/>
      <c r="P64" s="890"/>
    </row>
    <row r="65" spans="15:16" x14ac:dyDescent="0.25">
      <c r="O65" s="890"/>
      <c r="P65" s="890"/>
    </row>
    <row r="66" spans="15:16" x14ac:dyDescent="0.25">
      <c r="O66" s="890"/>
      <c r="P66" s="890"/>
    </row>
    <row r="67" spans="15:16" x14ac:dyDescent="0.25">
      <c r="O67" s="890"/>
      <c r="P67" s="890"/>
    </row>
    <row r="68" spans="15:16" x14ac:dyDescent="0.25">
      <c r="O68" s="890"/>
      <c r="P68" s="890"/>
    </row>
    <row r="69" spans="15:16" x14ac:dyDescent="0.25">
      <c r="O69" s="890"/>
      <c r="P69" s="890"/>
    </row>
    <row r="70" spans="15:16" x14ac:dyDescent="0.25">
      <c r="O70" s="890"/>
      <c r="P70" s="890"/>
    </row>
    <row r="71" spans="15:16" x14ac:dyDescent="0.25">
      <c r="O71" s="890"/>
      <c r="P71" s="890"/>
    </row>
    <row r="72" spans="15:16" x14ac:dyDescent="0.25">
      <c r="O72" s="890"/>
      <c r="P72" s="890"/>
    </row>
    <row r="73" spans="15:16" x14ac:dyDescent="0.25">
      <c r="O73" s="890"/>
      <c r="P73" s="890"/>
    </row>
    <row r="74" spans="15:16" x14ac:dyDescent="0.25">
      <c r="O74" s="890"/>
      <c r="P74" s="890"/>
    </row>
    <row r="75" spans="15:16" x14ac:dyDescent="0.25">
      <c r="O75" s="890"/>
      <c r="P75" s="890"/>
    </row>
    <row r="76" spans="15:16" x14ac:dyDescent="0.25">
      <c r="O76" s="890"/>
      <c r="P76" s="890"/>
    </row>
    <row r="77" spans="15:16" x14ac:dyDescent="0.25">
      <c r="O77" s="890"/>
      <c r="P77" s="890"/>
    </row>
    <row r="78" spans="15:16" x14ac:dyDescent="0.25">
      <c r="O78" s="890"/>
      <c r="P78" s="890"/>
    </row>
    <row r="79" spans="15:16" x14ac:dyDescent="0.25">
      <c r="O79" s="890"/>
      <c r="P79" s="890"/>
    </row>
    <row r="80" spans="15:16" x14ac:dyDescent="0.25">
      <c r="O80" s="890"/>
      <c r="P80" s="890"/>
    </row>
    <row r="81" spans="15:16" x14ac:dyDescent="0.25">
      <c r="O81" s="890"/>
      <c r="P81" s="890"/>
    </row>
    <row r="82" spans="15:16" x14ac:dyDescent="0.25">
      <c r="O82" s="890"/>
      <c r="P82" s="890"/>
    </row>
    <row r="83" spans="15:16" x14ac:dyDescent="0.25">
      <c r="O83" s="890"/>
      <c r="P83" s="890"/>
    </row>
    <row r="84" spans="15:16" x14ac:dyDescent="0.25">
      <c r="O84" s="890"/>
      <c r="P84" s="890"/>
    </row>
    <row r="85" spans="15:16" x14ac:dyDescent="0.25">
      <c r="O85" s="890"/>
      <c r="P85" s="890"/>
    </row>
    <row r="86" spans="15:16" x14ac:dyDescent="0.25">
      <c r="O86" s="890"/>
      <c r="P86" s="890"/>
    </row>
    <row r="87" spans="15:16" x14ac:dyDescent="0.25">
      <c r="O87" s="890"/>
      <c r="P87" s="890"/>
    </row>
    <row r="88" spans="15:16" x14ac:dyDescent="0.25">
      <c r="O88" s="890"/>
      <c r="P88" s="890"/>
    </row>
    <row r="89" spans="15:16" x14ac:dyDescent="0.25">
      <c r="O89" s="890"/>
      <c r="P89" s="890"/>
    </row>
    <row r="90" spans="15:16" x14ac:dyDescent="0.25">
      <c r="O90" s="890"/>
      <c r="P90" s="890"/>
    </row>
    <row r="91" spans="15:16" x14ac:dyDescent="0.25">
      <c r="O91" s="890"/>
      <c r="P91" s="890"/>
    </row>
    <row r="92" spans="15:16" x14ac:dyDescent="0.25">
      <c r="O92" s="890"/>
      <c r="P92" s="890"/>
    </row>
    <row r="93" spans="15:16" x14ac:dyDescent="0.25">
      <c r="O93" s="890"/>
      <c r="P93" s="890"/>
    </row>
    <row r="94" spans="15:16" x14ac:dyDescent="0.25">
      <c r="O94" s="890"/>
      <c r="P94" s="890"/>
    </row>
    <row r="95" spans="15:16" x14ac:dyDescent="0.25">
      <c r="O95" s="890"/>
      <c r="P95" s="890"/>
    </row>
    <row r="96" spans="15:16" x14ac:dyDescent="0.25">
      <c r="O96" s="890"/>
      <c r="P96" s="890"/>
    </row>
    <row r="97" spans="15:16" x14ac:dyDescent="0.25">
      <c r="O97" s="890"/>
      <c r="P97" s="890"/>
    </row>
    <row r="98" spans="15:16" x14ac:dyDescent="0.25">
      <c r="O98" s="890"/>
      <c r="P98" s="890"/>
    </row>
    <row r="99" spans="15:16" x14ac:dyDescent="0.25">
      <c r="O99" s="890"/>
      <c r="P99" s="890"/>
    </row>
    <row r="100" spans="15:16" x14ac:dyDescent="0.25">
      <c r="O100" s="890"/>
      <c r="P100" s="890"/>
    </row>
    <row r="101" spans="15:16" x14ac:dyDescent="0.25">
      <c r="O101" s="890"/>
      <c r="P101" s="890"/>
    </row>
    <row r="102" spans="15:16" x14ac:dyDescent="0.25">
      <c r="O102" s="890"/>
      <c r="P102" s="890"/>
    </row>
    <row r="103" spans="15:16" x14ac:dyDescent="0.25">
      <c r="O103" s="890"/>
      <c r="P103" s="890"/>
    </row>
    <row r="104" spans="15:16" x14ac:dyDescent="0.25">
      <c r="O104" s="890"/>
      <c r="P104" s="890"/>
    </row>
    <row r="105" spans="15:16" x14ac:dyDescent="0.25">
      <c r="O105" s="890"/>
      <c r="P105" s="890"/>
    </row>
    <row r="106" spans="15:16" x14ac:dyDescent="0.25">
      <c r="O106" s="890"/>
      <c r="P106" s="890"/>
    </row>
    <row r="107" spans="15:16" x14ac:dyDescent="0.25">
      <c r="O107" s="890"/>
      <c r="P107" s="890"/>
    </row>
    <row r="108" spans="15:16" x14ac:dyDescent="0.25">
      <c r="O108" s="890"/>
      <c r="P108" s="890"/>
    </row>
    <row r="109" spans="15:16" x14ac:dyDescent="0.25">
      <c r="O109" s="890"/>
      <c r="P109" s="890"/>
    </row>
    <row r="110" spans="15:16" x14ac:dyDescent="0.25">
      <c r="O110" s="890"/>
      <c r="P110" s="890"/>
    </row>
    <row r="111" spans="15:16" x14ac:dyDescent="0.25">
      <c r="O111" s="890"/>
      <c r="P111" s="890"/>
    </row>
    <row r="112" spans="15:16" x14ac:dyDescent="0.25">
      <c r="O112" s="890"/>
      <c r="P112" s="890"/>
    </row>
    <row r="113" spans="15:16" x14ac:dyDescent="0.25">
      <c r="O113" s="890"/>
      <c r="P113" s="890"/>
    </row>
    <row r="114" spans="15:16" x14ac:dyDescent="0.25">
      <c r="O114" s="890"/>
      <c r="P114" s="890"/>
    </row>
    <row r="115" spans="15:16" x14ac:dyDescent="0.25">
      <c r="O115" s="890"/>
      <c r="P115" s="890"/>
    </row>
    <row r="116" spans="15:16" x14ac:dyDescent="0.25">
      <c r="O116" s="890"/>
      <c r="P116" s="890"/>
    </row>
    <row r="117" spans="15:16" x14ac:dyDescent="0.25">
      <c r="O117" s="890"/>
      <c r="P117" s="890"/>
    </row>
    <row r="118" spans="15:16" x14ac:dyDescent="0.25">
      <c r="O118" s="890"/>
      <c r="P118" s="890"/>
    </row>
    <row r="119" spans="15:16" x14ac:dyDescent="0.25">
      <c r="O119" s="890"/>
      <c r="P119" s="890"/>
    </row>
    <row r="120" spans="15:16" x14ac:dyDescent="0.25">
      <c r="O120" s="890"/>
      <c r="P120" s="890"/>
    </row>
    <row r="121" spans="15:16" x14ac:dyDescent="0.25">
      <c r="O121" s="890"/>
      <c r="P121" s="890"/>
    </row>
    <row r="122" spans="15:16" x14ac:dyDescent="0.25">
      <c r="O122" s="890"/>
      <c r="P122" s="890"/>
    </row>
    <row r="123" spans="15:16" x14ac:dyDescent="0.25">
      <c r="O123" s="890"/>
      <c r="P123" s="890"/>
    </row>
    <row r="124" spans="15:16" x14ac:dyDescent="0.25">
      <c r="O124" s="890"/>
      <c r="P124" s="890"/>
    </row>
    <row r="125" spans="15:16" x14ac:dyDescent="0.25">
      <c r="O125" s="890"/>
      <c r="P125" s="890"/>
    </row>
    <row r="126" spans="15:16" x14ac:dyDescent="0.25">
      <c r="O126" s="890"/>
      <c r="P126" s="890"/>
    </row>
    <row r="127" spans="15:16" x14ac:dyDescent="0.25">
      <c r="O127" s="890"/>
      <c r="P127" s="890"/>
    </row>
    <row r="128" spans="15:16" x14ac:dyDescent="0.25">
      <c r="O128" s="890"/>
      <c r="P128" s="890"/>
    </row>
    <row r="129" spans="15:16" x14ac:dyDescent="0.25">
      <c r="O129" s="890"/>
      <c r="P129" s="890"/>
    </row>
    <row r="130" spans="15:16" x14ac:dyDescent="0.25">
      <c r="O130" s="890"/>
      <c r="P130" s="890"/>
    </row>
    <row r="131" spans="15:16" x14ac:dyDescent="0.25">
      <c r="O131" s="890"/>
      <c r="P131" s="890"/>
    </row>
    <row r="132" spans="15:16" x14ac:dyDescent="0.25">
      <c r="O132" s="890"/>
      <c r="P132" s="890"/>
    </row>
    <row r="133" spans="15:16" x14ac:dyDescent="0.25">
      <c r="O133" s="890"/>
      <c r="P133" s="890"/>
    </row>
    <row r="134" spans="15:16" x14ac:dyDescent="0.25">
      <c r="O134" s="890"/>
      <c r="P134" s="890"/>
    </row>
    <row r="135" spans="15:16" x14ac:dyDescent="0.25">
      <c r="O135" s="890"/>
      <c r="P135" s="890"/>
    </row>
    <row r="136" spans="15:16" x14ac:dyDescent="0.25">
      <c r="O136" s="890"/>
      <c r="P136" s="890"/>
    </row>
    <row r="137" spans="15:16" x14ac:dyDescent="0.25">
      <c r="O137" s="890"/>
      <c r="P137" s="890"/>
    </row>
    <row r="138" spans="15:16" x14ac:dyDescent="0.25">
      <c r="O138" s="890"/>
      <c r="P138" s="890"/>
    </row>
    <row r="139" spans="15:16" x14ac:dyDescent="0.25">
      <c r="O139" s="890"/>
      <c r="P139" s="890"/>
    </row>
    <row r="140" spans="15:16" x14ac:dyDescent="0.25">
      <c r="O140" s="890"/>
      <c r="P140" s="890"/>
    </row>
    <row r="141" spans="15:16" x14ac:dyDescent="0.25">
      <c r="O141" s="890"/>
      <c r="P141" s="890"/>
    </row>
    <row r="142" spans="15:16" x14ac:dyDescent="0.25">
      <c r="O142" s="890"/>
      <c r="P142" s="890"/>
    </row>
    <row r="143" spans="15:16" x14ac:dyDescent="0.25">
      <c r="O143" s="890"/>
      <c r="P143" s="890"/>
    </row>
    <row r="144" spans="15:16" x14ac:dyDescent="0.25">
      <c r="O144" s="890"/>
      <c r="P144" s="890"/>
    </row>
    <row r="145" spans="15:16" x14ac:dyDescent="0.25">
      <c r="O145" s="890"/>
      <c r="P145" s="890"/>
    </row>
    <row r="146" spans="15:16" x14ac:dyDescent="0.25">
      <c r="O146" s="890"/>
      <c r="P146" s="890"/>
    </row>
    <row r="147" spans="15:16" x14ac:dyDescent="0.25">
      <c r="O147" s="890"/>
      <c r="P147" s="890"/>
    </row>
    <row r="148" spans="15:16" x14ac:dyDescent="0.25">
      <c r="O148" s="890"/>
      <c r="P148" s="890"/>
    </row>
    <row r="149" spans="15:16" x14ac:dyDescent="0.25">
      <c r="O149" s="890"/>
      <c r="P149" s="890"/>
    </row>
    <row r="150" spans="15:16" x14ac:dyDescent="0.25">
      <c r="O150" s="890"/>
      <c r="P150" s="890"/>
    </row>
    <row r="151" spans="15:16" x14ac:dyDescent="0.25">
      <c r="O151" s="890"/>
      <c r="P151" s="890"/>
    </row>
    <row r="152" spans="15:16" x14ac:dyDescent="0.25">
      <c r="O152" s="890"/>
      <c r="P152" s="890"/>
    </row>
    <row r="153" spans="15:16" x14ac:dyDescent="0.25">
      <c r="O153" s="890"/>
      <c r="P153" s="890"/>
    </row>
    <row r="154" spans="15:16" x14ac:dyDescent="0.25">
      <c r="O154" s="890"/>
      <c r="P154" s="890"/>
    </row>
    <row r="155" spans="15:16" x14ac:dyDescent="0.25">
      <c r="O155" s="890"/>
      <c r="P155" s="890"/>
    </row>
    <row r="156" spans="15:16" x14ac:dyDescent="0.25">
      <c r="O156" s="890"/>
      <c r="P156" s="890"/>
    </row>
    <row r="157" spans="15:16" x14ac:dyDescent="0.25">
      <c r="O157" s="890"/>
      <c r="P157" s="890"/>
    </row>
    <row r="158" spans="15:16" x14ac:dyDescent="0.25">
      <c r="O158" s="890"/>
      <c r="P158" s="890"/>
    </row>
    <row r="159" spans="15:16" x14ac:dyDescent="0.25">
      <c r="O159" s="890"/>
      <c r="P159" s="890"/>
    </row>
    <row r="160" spans="15:16" x14ac:dyDescent="0.25">
      <c r="O160" s="890"/>
      <c r="P160" s="890"/>
    </row>
    <row r="161" spans="15:16" x14ac:dyDescent="0.25">
      <c r="O161" s="890"/>
      <c r="P161" s="890"/>
    </row>
    <row r="162" spans="15:16" x14ac:dyDescent="0.25">
      <c r="O162" s="890"/>
      <c r="P162" s="890"/>
    </row>
    <row r="163" spans="15:16" x14ac:dyDescent="0.25">
      <c r="O163" s="890"/>
      <c r="P163" s="890"/>
    </row>
    <row r="164" spans="15:16" x14ac:dyDescent="0.25">
      <c r="O164" s="890"/>
      <c r="P164" s="890"/>
    </row>
    <row r="165" spans="15:16" x14ac:dyDescent="0.25">
      <c r="O165" s="890"/>
      <c r="P165" s="890"/>
    </row>
    <row r="166" spans="15:16" x14ac:dyDescent="0.25">
      <c r="O166" s="890"/>
      <c r="P166" s="890"/>
    </row>
    <row r="167" spans="15:16" x14ac:dyDescent="0.25">
      <c r="O167" s="890"/>
      <c r="P167" s="890"/>
    </row>
    <row r="168" spans="15:16" x14ac:dyDescent="0.25">
      <c r="O168" s="890"/>
      <c r="P168" s="890"/>
    </row>
    <row r="169" spans="15:16" x14ac:dyDescent="0.25">
      <c r="O169" s="890"/>
      <c r="P169" s="890"/>
    </row>
    <row r="170" spans="15:16" x14ac:dyDescent="0.25">
      <c r="O170" s="890"/>
      <c r="P170" s="890"/>
    </row>
    <row r="171" spans="15:16" x14ac:dyDescent="0.25">
      <c r="O171" s="890"/>
      <c r="P171" s="890"/>
    </row>
    <row r="172" spans="15:16" x14ac:dyDescent="0.25">
      <c r="O172" s="890"/>
      <c r="P172" s="890"/>
    </row>
    <row r="173" spans="15:16" x14ac:dyDescent="0.25">
      <c r="O173" s="890"/>
      <c r="P173" s="890"/>
    </row>
    <row r="174" spans="15:16" x14ac:dyDescent="0.25">
      <c r="O174" s="890"/>
      <c r="P174" s="890"/>
    </row>
    <row r="175" spans="15:16" x14ac:dyDescent="0.25">
      <c r="O175" s="890"/>
      <c r="P175" s="890"/>
    </row>
    <row r="176" spans="15:16" x14ac:dyDescent="0.25">
      <c r="O176" s="890"/>
      <c r="P176" s="890"/>
    </row>
    <row r="177" spans="15:16" x14ac:dyDescent="0.25">
      <c r="O177" s="890"/>
      <c r="P177" s="890"/>
    </row>
    <row r="178" spans="15:16" x14ac:dyDescent="0.25">
      <c r="O178" s="890"/>
      <c r="P178" s="890"/>
    </row>
    <row r="179" spans="15:16" x14ac:dyDescent="0.25">
      <c r="O179" s="890"/>
      <c r="P179" s="890"/>
    </row>
    <row r="180" spans="15:16" x14ac:dyDescent="0.25">
      <c r="O180" s="890"/>
      <c r="P180" s="890"/>
    </row>
    <row r="181" spans="15:16" x14ac:dyDescent="0.25">
      <c r="O181" s="890"/>
      <c r="P181" s="890"/>
    </row>
    <row r="182" spans="15:16" x14ac:dyDescent="0.25">
      <c r="O182" s="890"/>
      <c r="P182" s="890"/>
    </row>
    <row r="183" spans="15:16" x14ac:dyDescent="0.25">
      <c r="O183" s="890"/>
      <c r="P183" s="890"/>
    </row>
    <row r="184" spans="15:16" x14ac:dyDescent="0.25">
      <c r="O184" s="890"/>
      <c r="P184" s="890"/>
    </row>
    <row r="185" spans="15:16" x14ac:dyDescent="0.25">
      <c r="O185" s="890"/>
      <c r="P185" s="890"/>
    </row>
    <row r="186" spans="15:16" x14ac:dyDescent="0.25">
      <c r="O186" s="890"/>
      <c r="P186" s="890"/>
    </row>
    <row r="187" spans="15:16" x14ac:dyDescent="0.25">
      <c r="O187" s="890"/>
      <c r="P187" s="890"/>
    </row>
    <row r="188" spans="15:16" x14ac:dyDescent="0.25">
      <c r="O188" s="890"/>
      <c r="P188" s="890"/>
    </row>
    <row r="189" spans="15:16" x14ac:dyDescent="0.25">
      <c r="O189" s="890"/>
      <c r="P189" s="890"/>
    </row>
    <row r="190" spans="15:16" x14ac:dyDescent="0.25">
      <c r="O190" s="890"/>
      <c r="P190" s="890"/>
    </row>
    <row r="191" spans="15:16" x14ac:dyDescent="0.25">
      <c r="O191" s="890"/>
      <c r="P191" s="890"/>
    </row>
    <row r="192" spans="15:16" x14ac:dyDescent="0.25">
      <c r="O192" s="890"/>
      <c r="P192" s="890"/>
    </row>
    <row r="193" spans="15:16" x14ac:dyDescent="0.25">
      <c r="O193" s="890"/>
      <c r="P193" s="890"/>
    </row>
    <row r="194" spans="15:16" x14ac:dyDescent="0.25">
      <c r="O194" s="890"/>
      <c r="P194" s="890"/>
    </row>
    <row r="195" spans="15:16" x14ac:dyDescent="0.25">
      <c r="O195" s="890"/>
      <c r="P195" s="890"/>
    </row>
    <row r="196" spans="15:16" x14ac:dyDescent="0.25">
      <c r="O196" s="890"/>
      <c r="P196" s="890"/>
    </row>
    <row r="197" spans="15:16" x14ac:dyDescent="0.25">
      <c r="O197" s="890"/>
      <c r="P197" s="890"/>
    </row>
    <row r="198" spans="15:16" x14ac:dyDescent="0.25">
      <c r="O198" s="890"/>
      <c r="P198" s="890"/>
    </row>
    <row r="199" spans="15:16" x14ac:dyDescent="0.25">
      <c r="O199" s="890"/>
      <c r="P199" s="890"/>
    </row>
    <row r="200" spans="15:16" x14ac:dyDescent="0.25">
      <c r="O200" s="890"/>
      <c r="P200" s="890"/>
    </row>
    <row r="201" spans="15:16" x14ac:dyDescent="0.25">
      <c r="O201" s="890"/>
      <c r="P201" s="890"/>
    </row>
    <row r="202" spans="15:16" x14ac:dyDescent="0.25">
      <c r="O202" s="890"/>
      <c r="P202" s="890"/>
    </row>
    <row r="203" spans="15:16" x14ac:dyDescent="0.25">
      <c r="O203" s="890"/>
      <c r="P203" s="890"/>
    </row>
    <row r="204" spans="15:16" x14ac:dyDescent="0.25">
      <c r="O204" s="890"/>
      <c r="P204" s="890"/>
    </row>
    <row r="205" spans="15:16" x14ac:dyDescent="0.25">
      <c r="O205" s="890"/>
      <c r="P205" s="890"/>
    </row>
    <row r="206" spans="15:16" x14ac:dyDescent="0.25">
      <c r="O206" s="890"/>
      <c r="P206" s="890"/>
    </row>
    <row r="207" spans="15:16" x14ac:dyDescent="0.25">
      <c r="O207" s="890"/>
      <c r="P207" s="890"/>
    </row>
    <row r="208" spans="15:16" x14ac:dyDescent="0.25">
      <c r="O208" s="890"/>
      <c r="P208" s="890"/>
    </row>
    <row r="209" spans="15:16" x14ac:dyDescent="0.25">
      <c r="O209" s="890"/>
      <c r="P209" s="890"/>
    </row>
    <row r="210" spans="15:16" x14ac:dyDescent="0.25">
      <c r="O210" s="890"/>
      <c r="P210" s="890"/>
    </row>
    <row r="211" spans="15:16" x14ac:dyDescent="0.25">
      <c r="O211" s="890"/>
      <c r="P211" s="890"/>
    </row>
    <row r="212" spans="15:16" x14ac:dyDescent="0.25">
      <c r="O212" s="890"/>
      <c r="P212" s="890"/>
    </row>
    <row r="213" spans="15:16" x14ac:dyDescent="0.25">
      <c r="O213" s="890"/>
      <c r="P213" s="890"/>
    </row>
    <row r="214" spans="15:16" x14ac:dyDescent="0.25">
      <c r="O214" s="890"/>
      <c r="P214" s="890"/>
    </row>
    <row r="215" spans="15:16" x14ac:dyDescent="0.25">
      <c r="O215" s="890"/>
      <c r="P215" s="890"/>
    </row>
    <row r="216" spans="15:16" x14ac:dyDescent="0.25">
      <c r="O216" s="890"/>
      <c r="P216" s="890"/>
    </row>
    <row r="217" spans="15:16" x14ac:dyDescent="0.25">
      <c r="O217" s="890"/>
      <c r="P217" s="890"/>
    </row>
    <row r="218" spans="15:16" x14ac:dyDescent="0.25">
      <c r="O218" s="890"/>
      <c r="P218" s="890"/>
    </row>
    <row r="219" spans="15:16" x14ac:dyDescent="0.25">
      <c r="O219" s="890"/>
      <c r="P219" s="890"/>
    </row>
    <row r="220" spans="15:16" x14ac:dyDescent="0.25">
      <c r="O220" s="890"/>
      <c r="P220" s="890"/>
    </row>
    <row r="221" spans="15:16" x14ac:dyDescent="0.25">
      <c r="O221" s="890"/>
      <c r="P221" s="890"/>
    </row>
    <row r="222" spans="15:16" x14ac:dyDescent="0.25">
      <c r="O222" s="890"/>
      <c r="P222" s="890"/>
    </row>
    <row r="223" spans="15:16" x14ac:dyDescent="0.25">
      <c r="O223" s="890"/>
      <c r="P223" s="890"/>
    </row>
    <row r="224" spans="15:16" x14ac:dyDescent="0.25">
      <c r="O224" s="890"/>
      <c r="P224" s="890"/>
    </row>
    <row r="225" spans="15:16" x14ac:dyDescent="0.25">
      <c r="O225" s="890"/>
      <c r="P225" s="890"/>
    </row>
    <row r="226" spans="15:16" x14ac:dyDescent="0.25">
      <c r="O226" s="890"/>
      <c r="P226" s="890"/>
    </row>
    <row r="227" spans="15:16" x14ac:dyDescent="0.25">
      <c r="O227" s="890"/>
      <c r="P227" s="890"/>
    </row>
    <row r="228" spans="15:16" x14ac:dyDescent="0.25">
      <c r="O228" s="890"/>
      <c r="P228" s="890"/>
    </row>
    <row r="229" spans="15:16" x14ac:dyDescent="0.25">
      <c r="O229" s="890"/>
      <c r="P229" s="890"/>
    </row>
    <row r="230" spans="15:16" x14ac:dyDescent="0.25">
      <c r="O230" s="890"/>
      <c r="P230" s="890"/>
    </row>
    <row r="231" spans="15:16" x14ac:dyDescent="0.25">
      <c r="O231" s="890"/>
      <c r="P231" s="890"/>
    </row>
    <row r="232" spans="15:16" x14ac:dyDescent="0.25">
      <c r="O232" s="890"/>
      <c r="P232" s="890"/>
    </row>
    <row r="233" spans="15:16" x14ac:dyDescent="0.25">
      <c r="O233" s="890"/>
      <c r="P233" s="890"/>
    </row>
    <row r="234" spans="15:16" x14ac:dyDescent="0.25">
      <c r="O234" s="890"/>
      <c r="P234" s="890"/>
    </row>
    <row r="235" spans="15:16" x14ac:dyDescent="0.25">
      <c r="O235" s="890"/>
      <c r="P235" s="890"/>
    </row>
    <row r="236" spans="15:16" x14ac:dyDescent="0.25">
      <c r="O236" s="890"/>
      <c r="P236" s="890"/>
    </row>
    <row r="237" spans="15:16" x14ac:dyDescent="0.25">
      <c r="O237" s="890"/>
      <c r="P237" s="890"/>
    </row>
    <row r="238" spans="15:16" x14ac:dyDescent="0.25">
      <c r="O238" s="890"/>
      <c r="P238" s="890"/>
    </row>
    <row r="239" spans="15:16" x14ac:dyDescent="0.25">
      <c r="O239" s="890"/>
      <c r="P239" s="890"/>
    </row>
    <row r="240" spans="15:16" x14ac:dyDescent="0.25">
      <c r="O240" s="890"/>
      <c r="P240" s="890"/>
    </row>
    <row r="241" spans="15:16" x14ac:dyDescent="0.25">
      <c r="O241" s="890"/>
      <c r="P241" s="890"/>
    </row>
    <row r="242" spans="15:16" x14ac:dyDescent="0.25">
      <c r="O242" s="890"/>
      <c r="P242" s="890"/>
    </row>
    <row r="243" spans="15:16" x14ac:dyDescent="0.25">
      <c r="O243" s="890"/>
      <c r="P243" s="890"/>
    </row>
    <row r="244" spans="15:16" x14ac:dyDescent="0.25">
      <c r="O244" s="890"/>
      <c r="P244" s="890"/>
    </row>
    <row r="245" spans="15:16" x14ac:dyDescent="0.25">
      <c r="O245" s="890"/>
      <c r="P245" s="890"/>
    </row>
    <row r="246" spans="15:16" x14ac:dyDescent="0.25">
      <c r="O246" s="890"/>
      <c r="P246" s="890"/>
    </row>
    <row r="247" spans="15:16" x14ac:dyDescent="0.25">
      <c r="O247" s="890"/>
      <c r="P247" s="890"/>
    </row>
    <row r="248" spans="15:16" x14ac:dyDescent="0.25">
      <c r="O248" s="890"/>
      <c r="P248" s="890"/>
    </row>
    <row r="249" spans="15:16" x14ac:dyDescent="0.25">
      <c r="O249" s="890"/>
      <c r="P249" s="890"/>
    </row>
    <row r="250" spans="15:16" x14ac:dyDescent="0.25">
      <c r="O250" s="890"/>
      <c r="P250" s="890"/>
    </row>
    <row r="251" spans="15:16" x14ac:dyDescent="0.25">
      <c r="O251" s="890"/>
      <c r="P251" s="890"/>
    </row>
    <row r="252" spans="15:16" x14ac:dyDescent="0.25">
      <c r="O252" s="890"/>
      <c r="P252" s="890"/>
    </row>
    <row r="253" spans="15:16" x14ac:dyDescent="0.25">
      <c r="O253" s="890"/>
      <c r="P253" s="890"/>
    </row>
    <row r="254" spans="15:16" x14ac:dyDescent="0.25">
      <c r="O254" s="890"/>
      <c r="P254" s="890"/>
    </row>
    <row r="255" spans="15:16" x14ac:dyDescent="0.25">
      <c r="O255" s="890"/>
      <c r="P255" s="890"/>
    </row>
    <row r="256" spans="15:16" x14ac:dyDescent="0.25">
      <c r="O256" s="890"/>
      <c r="P256" s="890"/>
    </row>
    <row r="257" spans="15:16" x14ac:dyDescent="0.25">
      <c r="O257" s="890"/>
      <c r="P257" s="890"/>
    </row>
    <row r="258" spans="15:16" x14ac:dyDescent="0.25">
      <c r="O258" s="890"/>
      <c r="P258" s="890"/>
    </row>
    <row r="259" spans="15:16" x14ac:dyDescent="0.25">
      <c r="O259" s="890"/>
      <c r="P259" s="890"/>
    </row>
    <row r="260" spans="15:16" x14ac:dyDescent="0.25">
      <c r="O260" s="890"/>
      <c r="P260" s="890"/>
    </row>
    <row r="261" spans="15:16" x14ac:dyDescent="0.25">
      <c r="O261" s="890"/>
      <c r="P261" s="890"/>
    </row>
    <row r="262" spans="15:16" x14ac:dyDescent="0.25">
      <c r="O262" s="890"/>
      <c r="P262" s="890"/>
    </row>
    <row r="263" spans="15:16" x14ac:dyDescent="0.25">
      <c r="O263" s="890"/>
      <c r="P263" s="890"/>
    </row>
    <row r="264" spans="15:16" x14ac:dyDescent="0.25">
      <c r="O264" s="890"/>
      <c r="P264" s="890"/>
    </row>
    <row r="265" spans="15:16" x14ac:dyDescent="0.25">
      <c r="O265" s="890"/>
      <c r="P265" s="890"/>
    </row>
    <row r="266" spans="15:16" x14ac:dyDescent="0.25">
      <c r="O266" s="890"/>
      <c r="P266" s="890"/>
    </row>
    <row r="267" spans="15:16" x14ac:dyDescent="0.25">
      <c r="O267" s="890"/>
      <c r="P267" s="890"/>
    </row>
  </sheetData>
  <mergeCells count="8">
    <mergeCell ref="A2:G2"/>
    <mergeCell ref="A3:G3"/>
    <mergeCell ref="A32:H32"/>
    <mergeCell ref="A6:Q6"/>
    <mergeCell ref="A5:Q5"/>
    <mergeCell ref="O7:Q7"/>
    <mergeCell ref="A7:A8"/>
    <mergeCell ref="B7:B8"/>
  </mergeCells>
  <phoneticPr fontId="53" type="noConversion"/>
  <pageMargins left="0.35433070866141736" right="0.23622047244094491" top="0.27559055118110237" bottom="0.35433070866141736" header="0.19685039370078741" footer="0.11811023622047245"/>
  <pageSetup paperSize="9" scale="64" orientation="landscape" r:id="rId1"/>
  <headerFooter>
    <oddFooter>&amp;R&amp;12pag. &amp;P</oddFooter>
  </headerFooter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  <pageSetUpPr fitToPage="1"/>
  </sheetPr>
  <dimension ref="A1:Q272"/>
  <sheetViews>
    <sheetView showGridLines="0" zoomScaleNormal="100" workbookViewId="0">
      <pane xSplit="1" topLeftCell="B1" activePane="topRight" state="frozen"/>
      <selection activeCell="R6" sqref="R6"/>
      <selection pane="topRight" activeCell="R6" sqref="R6"/>
    </sheetView>
  </sheetViews>
  <sheetFormatPr defaultColWidth="8.85546875" defaultRowHeight="15" x14ac:dyDescent="0.25"/>
  <cols>
    <col min="1" max="1" width="44.7109375" customWidth="1"/>
    <col min="2" max="2" width="11.85546875" customWidth="1"/>
    <col min="3" max="6" width="11.5703125" customWidth="1"/>
    <col min="7" max="7" width="10.5703125" customWidth="1"/>
    <col min="8" max="8" width="11.28515625" customWidth="1"/>
    <col min="9" max="9" width="11" customWidth="1"/>
    <col min="10" max="10" width="11.5703125" customWidth="1"/>
    <col min="11" max="11" width="11.140625" customWidth="1"/>
    <col min="12" max="12" width="11.5703125" customWidth="1"/>
    <col min="13" max="13" width="11" customWidth="1"/>
    <col min="14" max="14" width="11.5703125" customWidth="1"/>
    <col min="15" max="15" width="9.42578125" customWidth="1"/>
    <col min="16" max="16" width="8" customWidth="1"/>
    <col min="17" max="17" width="8.5703125" customWidth="1"/>
    <col min="18" max="18" width="5.7109375" customWidth="1"/>
  </cols>
  <sheetData>
    <row r="1" spans="1:17" ht="42" customHeight="1" x14ac:dyDescent="0.25"/>
    <row r="2" spans="1:17" ht="18" x14ac:dyDescent="0.35">
      <c r="A2" s="1020"/>
      <c r="B2" s="1020"/>
      <c r="C2" s="1020"/>
      <c r="D2" s="1020"/>
      <c r="E2" s="1020"/>
      <c r="F2" s="1020"/>
      <c r="G2" s="1020"/>
      <c r="H2" s="1"/>
    </row>
    <row r="3" spans="1:17" ht="18" x14ac:dyDescent="0.35">
      <c r="A3" s="1020"/>
      <c r="B3" s="1020"/>
      <c r="C3" s="1020"/>
      <c r="D3" s="1020"/>
      <c r="E3" s="1020"/>
      <c r="F3" s="1020"/>
      <c r="G3" s="1020"/>
      <c r="H3" s="1"/>
    </row>
    <row r="5" spans="1:17" ht="20.25" customHeight="1" x14ac:dyDescent="0.25">
      <c r="A5" s="1023" t="s">
        <v>510</v>
      </c>
      <c r="B5" s="1023"/>
      <c r="C5" s="1023"/>
      <c r="D5" s="1023"/>
      <c r="E5" s="1023"/>
      <c r="F5" s="1023"/>
      <c r="G5" s="1023"/>
      <c r="H5" s="1023"/>
      <c r="I5" s="1023"/>
      <c r="J5" s="1023"/>
      <c r="K5" s="1023"/>
      <c r="L5" s="1023"/>
      <c r="M5" s="1023"/>
      <c r="N5" s="1023"/>
      <c r="O5" s="1023"/>
      <c r="P5" s="1023"/>
      <c r="Q5" s="1023"/>
    </row>
    <row r="6" spans="1:17" ht="20.25" customHeight="1" x14ac:dyDescent="0.25">
      <c r="A6" s="1023" t="s">
        <v>644</v>
      </c>
      <c r="B6" s="1023"/>
      <c r="C6" s="1023"/>
      <c r="D6" s="1023"/>
      <c r="E6" s="1023"/>
      <c r="F6" s="1023"/>
      <c r="G6" s="1023"/>
      <c r="H6" s="1023"/>
      <c r="I6" s="1023"/>
      <c r="J6" s="1023"/>
      <c r="K6" s="1023"/>
      <c r="L6" s="1023"/>
      <c r="M6" s="1023"/>
      <c r="N6" s="1023"/>
      <c r="O6" s="1023"/>
      <c r="P6" s="1023"/>
      <c r="Q6" s="1023"/>
    </row>
    <row r="7" spans="1:17" ht="20.25" customHeight="1" x14ac:dyDescent="0.25">
      <c r="A7" s="1029" t="s">
        <v>14</v>
      </c>
      <c r="B7" s="1027" t="s">
        <v>529</v>
      </c>
      <c r="C7" s="882" t="s">
        <v>514</v>
      </c>
      <c r="D7" s="882" t="s">
        <v>515</v>
      </c>
      <c r="E7" s="882" t="s">
        <v>516</v>
      </c>
      <c r="F7" s="882" t="s">
        <v>517</v>
      </c>
      <c r="G7" s="882" t="s">
        <v>518</v>
      </c>
      <c r="H7" s="882" t="s">
        <v>519</v>
      </c>
      <c r="I7" s="882" t="s">
        <v>520</v>
      </c>
      <c r="J7" s="882" t="s">
        <v>521</v>
      </c>
      <c r="K7" s="882" t="s">
        <v>522</v>
      </c>
      <c r="L7" s="882" t="s">
        <v>523</v>
      </c>
      <c r="M7" s="882" t="s">
        <v>524</v>
      </c>
      <c r="N7" s="882" t="s">
        <v>525</v>
      </c>
      <c r="O7" s="1024" t="s">
        <v>526</v>
      </c>
      <c r="P7" s="1025"/>
      <c r="Q7" s="1026"/>
    </row>
    <row r="8" spans="1:17" x14ac:dyDescent="0.25">
      <c r="A8" s="1030"/>
      <c r="B8" s="1028"/>
      <c r="C8" s="836" t="s">
        <v>527</v>
      </c>
      <c r="D8" s="836" t="s">
        <v>527</v>
      </c>
      <c r="E8" s="836" t="s">
        <v>527</v>
      </c>
      <c r="F8" s="836" t="s">
        <v>527</v>
      </c>
      <c r="G8" s="836" t="s">
        <v>527</v>
      </c>
      <c r="H8" s="836" t="s">
        <v>527</v>
      </c>
      <c r="I8" s="836" t="s">
        <v>527</v>
      </c>
      <c r="J8" s="836" t="s">
        <v>527</v>
      </c>
      <c r="K8" s="836" t="s">
        <v>527</v>
      </c>
      <c r="L8" s="836" t="s">
        <v>527</v>
      </c>
      <c r="M8" s="836" t="s">
        <v>527</v>
      </c>
      <c r="N8" s="836" t="s">
        <v>527</v>
      </c>
      <c r="O8" s="836" t="s">
        <v>528</v>
      </c>
      <c r="P8" s="836" t="s">
        <v>527</v>
      </c>
      <c r="Q8" s="836" t="s">
        <v>1</v>
      </c>
    </row>
    <row r="9" spans="1:17" ht="19.5" customHeight="1" x14ac:dyDescent="0.25">
      <c r="A9" s="832" t="s">
        <v>547</v>
      </c>
      <c r="B9" s="854">
        <v>522</v>
      </c>
      <c r="C9" s="855">
        <v>647</v>
      </c>
      <c r="D9" s="855">
        <v>524</v>
      </c>
      <c r="E9" s="855">
        <v>718</v>
      </c>
      <c r="F9" s="855">
        <v>721</v>
      </c>
      <c r="G9" s="855">
        <v>637</v>
      </c>
      <c r="H9" s="855">
        <v>593</v>
      </c>
      <c r="I9" s="855">
        <v>629</v>
      </c>
      <c r="J9" s="855">
        <v>611</v>
      </c>
      <c r="K9" s="855">
        <v>607</v>
      </c>
      <c r="L9" s="855">
        <v>739</v>
      </c>
      <c r="M9" s="855">
        <v>689</v>
      </c>
      <c r="N9" s="855">
        <v>545</v>
      </c>
      <c r="O9" s="893">
        <f>B9*(IF(C9="",0,1)+IF(D9="",0,1)+IF(E9="",0,1)+IF(F9="",0,1)+IF(G9="",0,1)+IF(H9="",0,1)+IF(I9="",0,1)+IF(J9="",0,1)+IF(K9="",0,1)+IF(L9="",0,1)+IF(M9="",0,1)+IF(N9="",0,1))</f>
        <v>6264</v>
      </c>
      <c r="P9" s="893">
        <f>SUM(C9:N9)</f>
        <v>7660</v>
      </c>
      <c r="Q9" s="856">
        <f>IF(O9=0,"-",P9/O9)</f>
        <v>1.222860791826309</v>
      </c>
    </row>
    <row r="10" spans="1:17" ht="19.5" customHeight="1" x14ac:dyDescent="0.25">
      <c r="A10" s="832" t="s">
        <v>677</v>
      </c>
      <c r="B10" s="921">
        <v>78</v>
      </c>
      <c r="C10" s="915">
        <v>94</v>
      </c>
      <c r="D10" s="915">
        <v>88</v>
      </c>
      <c r="E10" s="915">
        <v>103</v>
      </c>
      <c r="F10" s="915">
        <v>67</v>
      </c>
      <c r="G10" s="915">
        <v>90</v>
      </c>
      <c r="H10" s="915">
        <v>98</v>
      </c>
      <c r="I10" s="915">
        <v>93</v>
      </c>
      <c r="J10" s="915">
        <v>82</v>
      </c>
      <c r="K10" s="915">
        <v>92</v>
      </c>
      <c r="L10" s="915">
        <v>94</v>
      </c>
      <c r="M10" s="915">
        <v>98</v>
      </c>
      <c r="N10" s="915">
        <v>70</v>
      </c>
      <c r="O10" s="893">
        <f t="shared" ref="O10:O32" si="0">B10*(IF(C10="",0,1)+IF(D10="",0,1)+IF(E10="",0,1)+IF(F10="",0,1)+IF(G10="",0,1)+IF(H10="",0,1)+IF(I10="",0,1)+IF(J10="",0,1)+IF(K10="",0,1)+IF(L10="",0,1)+IF(M10="",0,1)+IF(N10="",0,1))</f>
        <v>936</v>
      </c>
      <c r="P10" s="893">
        <f t="shared" ref="P10:P32" si="1">SUM(C10:N10)</f>
        <v>1069</v>
      </c>
      <c r="Q10" s="856">
        <f>IF(O10=0,"-",P10/O10)</f>
        <v>1.142094017094017</v>
      </c>
    </row>
    <row r="11" spans="1:17" ht="19.5" customHeight="1" x14ac:dyDescent="0.25">
      <c r="A11" s="832" t="s">
        <v>548</v>
      </c>
      <c r="B11" s="854">
        <v>24</v>
      </c>
      <c r="C11" s="855">
        <v>26</v>
      </c>
      <c r="D11" s="855">
        <v>19</v>
      </c>
      <c r="E11" s="855">
        <v>22</v>
      </c>
      <c r="F11" s="855">
        <v>18</v>
      </c>
      <c r="G11" s="855">
        <v>27</v>
      </c>
      <c r="H11" s="855">
        <v>14</v>
      </c>
      <c r="I11" s="855">
        <v>18</v>
      </c>
      <c r="J11" s="855">
        <v>16</v>
      </c>
      <c r="K11" s="855">
        <v>18</v>
      </c>
      <c r="L11" s="855">
        <v>23</v>
      </c>
      <c r="M11" s="855">
        <v>24</v>
      </c>
      <c r="N11" s="855">
        <v>20</v>
      </c>
      <c r="O11" s="893">
        <f t="shared" si="0"/>
        <v>288</v>
      </c>
      <c r="P11" s="893">
        <f t="shared" si="1"/>
        <v>245</v>
      </c>
      <c r="Q11" s="856">
        <f t="shared" ref="Q11:Q32" si="2">IF(O11=0,"-",P11/O11)</f>
        <v>0.85069444444444442</v>
      </c>
    </row>
    <row r="12" spans="1:17" ht="19.5" customHeight="1" x14ac:dyDescent="0.25">
      <c r="A12" s="853" t="s">
        <v>615</v>
      </c>
      <c r="B12" s="854">
        <v>792</v>
      </c>
      <c r="C12" s="855">
        <v>794</v>
      </c>
      <c r="D12" s="855">
        <v>738</v>
      </c>
      <c r="E12" s="855">
        <v>611</v>
      </c>
      <c r="F12" s="855">
        <v>797</v>
      </c>
      <c r="G12" s="855">
        <v>804</v>
      </c>
      <c r="H12" s="855">
        <v>834</v>
      </c>
      <c r="I12" s="855">
        <v>752</v>
      </c>
      <c r="J12" s="855">
        <v>612</v>
      </c>
      <c r="K12" s="855">
        <v>857</v>
      </c>
      <c r="L12" s="855">
        <v>806</v>
      </c>
      <c r="M12" s="855">
        <v>806</v>
      </c>
      <c r="N12" s="855">
        <v>708</v>
      </c>
      <c r="O12" s="893">
        <f t="shared" si="0"/>
        <v>9504</v>
      </c>
      <c r="P12" s="893">
        <f t="shared" si="1"/>
        <v>9119</v>
      </c>
      <c r="Q12" s="856">
        <f t="shared" si="2"/>
        <v>0.9594907407407407</v>
      </c>
    </row>
    <row r="13" spans="1:17" ht="19.5" customHeight="1" x14ac:dyDescent="0.25">
      <c r="A13" s="853" t="s">
        <v>503</v>
      </c>
      <c r="B13" s="854">
        <v>396</v>
      </c>
      <c r="C13" s="855">
        <v>207</v>
      </c>
      <c r="D13" s="855">
        <v>331</v>
      </c>
      <c r="E13" s="855">
        <v>384</v>
      </c>
      <c r="F13" s="855">
        <v>364</v>
      </c>
      <c r="G13" s="855">
        <v>397</v>
      </c>
      <c r="H13" s="855">
        <v>394</v>
      </c>
      <c r="I13" s="855">
        <v>211</v>
      </c>
      <c r="J13" s="855">
        <v>325</v>
      </c>
      <c r="K13" s="855">
        <v>241</v>
      </c>
      <c r="L13" s="855">
        <v>351</v>
      </c>
      <c r="M13" s="855">
        <v>263</v>
      </c>
      <c r="N13" s="855">
        <v>330</v>
      </c>
      <c r="O13" s="893">
        <f t="shared" si="0"/>
        <v>4752</v>
      </c>
      <c r="P13" s="893">
        <f t="shared" si="1"/>
        <v>3798</v>
      </c>
      <c r="Q13" s="856">
        <f t="shared" si="2"/>
        <v>0.7992424242424242</v>
      </c>
    </row>
    <row r="14" spans="1:17" ht="19.5" customHeight="1" x14ac:dyDescent="0.25">
      <c r="A14" s="853" t="s">
        <v>504</v>
      </c>
      <c r="B14" s="854">
        <v>160</v>
      </c>
      <c r="C14" s="855">
        <v>94</v>
      </c>
      <c r="D14" s="855">
        <v>83</v>
      </c>
      <c r="E14" s="855">
        <v>82</v>
      </c>
      <c r="F14" s="855">
        <v>100</v>
      </c>
      <c r="G14" s="855">
        <v>91</v>
      </c>
      <c r="H14" s="855">
        <v>78</v>
      </c>
      <c r="I14" s="855">
        <v>87</v>
      </c>
      <c r="J14" s="855">
        <v>99</v>
      </c>
      <c r="K14" s="855">
        <v>79</v>
      </c>
      <c r="L14" s="855">
        <v>65</v>
      </c>
      <c r="M14" s="855">
        <v>28</v>
      </c>
      <c r="N14" s="855">
        <v>72</v>
      </c>
      <c r="O14" s="893">
        <f t="shared" si="0"/>
        <v>1920</v>
      </c>
      <c r="P14" s="893">
        <f t="shared" si="1"/>
        <v>958</v>
      </c>
      <c r="Q14" s="856">
        <f t="shared" si="2"/>
        <v>0.49895833333333334</v>
      </c>
    </row>
    <row r="15" spans="1:17" ht="19.5" customHeight="1" x14ac:dyDescent="0.25">
      <c r="A15" s="832" t="s">
        <v>505</v>
      </c>
      <c r="B15" s="854">
        <v>396</v>
      </c>
      <c r="C15" s="855">
        <v>228</v>
      </c>
      <c r="D15" s="855">
        <v>293</v>
      </c>
      <c r="E15" s="855">
        <v>351</v>
      </c>
      <c r="F15" s="855">
        <v>348</v>
      </c>
      <c r="G15" s="855">
        <v>276</v>
      </c>
      <c r="H15" s="855">
        <v>275</v>
      </c>
      <c r="I15" s="855">
        <v>174</v>
      </c>
      <c r="J15" s="855">
        <v>261</v>
      </c>
      <c r="K15" s="855">
        <v>253</v>
      </c>
      <c r="L15" s="855">
        <v>268</v>
      </c>
      <c r="M15" s="855">
        <v>344</v>
      </c>
      <c r="N15" s="855">
        <v>344</v>
      </c>
      <c r="O15" s="893">
        <f t="shared" si="0"/>
        <v>4752</v>
      </c>
      <c r="P15" s="893">
        <f t="shared" si="1"/>
        <v>3415</v>
      </c>
      <c r="Q15" s="856">
        <f t="shared" si="2"/>
        <v>0.71864478114478114</v>
      </c>
    </row>
    <row r="16" spans="1:17" ht="19.5" customHeight="1" x14ac:dyDescent="0.25">
      <c r="A16" s="920" t="s">
        <v>550</v>
      </c>
      <c r="B16" s="921">
        <v>432</v>
      </c>
      <c r="C16" s="915">
        <v>402</v>
      </c>
      <c r="D16" s="915">
        <v>463</v>
      </c>
      <c r="E16" s="915">
        <v>539</v>
      </c>
      <c r="F16" s="915">
        <v>693</v>
      </c>
      <c r="G16" s="915">
        <v>605</v>
      </c>
      <c r="H16" s="915">
        <v>509</v>
      </c>
      <c r="I16" s="915">
        <v>596</v>
      </c>
      <c r="J16" s="915">
        <v>491</v>
      </c>
      <c r="K16" s="915">
        <v>506</v>
      </c>
      <c r="L16" s="915">
        <v>534</v>
      </c>
      <c r="M16" s="915">
        <v>450</v>
      </c>
      <c r="N16" s="915">
        <v>440</v>
      </c>
      <c r="O16" s="893">
        <f t="shared" si="0"/>
        <v>5184</v>
      </c>
      <c r="P16" s="893">
        <f t="shared" si="1"/>
        <v>6228</v>
      </c>
      <c r="Q16" s="856">
        <f t="shared" si="2"/>
        <v>1.2013888888888888</v>
      </c>
    </row>
    <row r="17" spans="1:17" ht="19.5" customHeight="1" x14ac:dyDescent="0.25">
      <c r="A17" s="920" t="s">
        <v>551</v>
      </c>
      <c r="B17" s="921">
        <v>24</v>
      </c>
      <c r="C17" s="915">
        <v>52</v>
      </c>
      <c r="D17" s="915">
        <v>25</v>
      </c>
      <c r="E17" s="915">
        <v>36</v>
      </c>
      <c r="F17" s="915">
        <v>23</v>
      </c>
      <c r="G17" s="915">
        <v>22</v>
      </c>
      <c r="H17" s="915">
        <v>33</v>
      </c>
      <c r="I17" s="915">
        <v>45</v>
      </c>
      <c r="J17" s="915">
        <v>19</v>
      </c>
      <c r="K17" s="915">
        <v>73</v>
      </c>
      <c r="L17" s="915">
        <v>44</v>
      </c>
      <c r="M17" s="915">
        <v>49</v>
      </c>
      <c r="N17" s="915">
        <v>48</v>
      </c>
      <c r="O17" s="893">
        <f t="shared" si="0"/>
        <v>288</v>
      </c>
      <c r="P17" s="893">
        <f t="shared" si="1"/>
        <v>469</v>
      </c>
      <c r="Q17" s="856">
        <f t="shared" si="2"/>
        <v>1.6284722222222223</v>
      </c>
    </row>
    <row r="18" spans="1:17" ht="19.5" customHeight="1" x14ac:dyDescent="0.25">
      <c r="A18" s="920" t="s">
        <v>552</v>
      </c>
      <c r="B18" s="921">
        <v>122</v>
      </c>
      <c r="C18" s="915">
        <v>139</v>
      </c>
      <c r="D18" s="915">
        <v>67</v>
      </c>
      <c r="E18" s="915">
        <v>105</v>
      </c>
      <c r="F18" s="915">
        <v>127</v>
      </c>
      <c r="G18" s="915">
        <v>85</v>
      </c>
      <c r="H18" s="915">
        <v>120</v>
      </c>
      <c r="I18" s="915">
        <v>138</v>
      </c>
      <c r="J18" s="915">
        <v>74</v>
      </c>
      <c r="K18" s="915">
        <v>87</v>
      </c>
      <c r="L18" s="915">
        <v>77</v>
      </c>
      <c r="M18" s="915">
        <v>115</v>
      </c>
      <c r="N18" s="915">
        <v>71</v>
      </c>
      <c r="O18" s="893">
        <f t="shared" si="0"/>
        <v>1464</v>
      </c>
      <c r="P18" s="893">
        <f t="shared" si="1"/>
        <v>1205</v>
      </c>
      <c r="Q18" s="856">
        <f t="shared" si="2"/>
        <v>0.82308743169398912</v>
      </c>
    </row>
    <row r="19" spans="1:17" ht="19.5" customHeight="1" x14ac:dyDescent="0.25">
      <c r="A19" s="920" t="s">
        <v>553</v>
      </c>
      <c r="B19" s="921">
        <v>30</v>
      </c>
      <c r="C19" s="915">
        <v>30</v>
      </c>
      <c r="D19" s="915">
        <v>22</v>
      </c>
      <c r="E19" s="915">
        <v>34</v>
      </c>
      <c r="F19" s="915">
        <v>41</v>
      </c>
      <c r="G19" s="915">
        <v>27</v>
      </c>
      <c r="H19" s="915">
        <v>30</v>
      </c>
      <c r="I19" s="915">
        <v>31</v>
      </c>
      <c r="J19" s="915">
        <v>33</v>
      </c>
      <c r="K19" s="915">
        <v>32</v>
      </c>
      <c r="L19" s="915">
        <v>21</v>
      </c>
      <c r="M19" s="915">
        <v>34</v>
      </c>
      <c r="N19" s="915">
        <v>30</v>
      </c>
      <c r="O19" s="893">
        <f t="shared" si="0"/>
        <v>360</v>
      </c>
      <c r="P19" s="893">
        <f t="shared" si="1"/>
        <v>365</v>
      </c>
      <c r="Q19" s="856">
        <f t="shared" si="2"/>
        <v>1.0138888888888888</v>
      </c>
    </row>
    <row r="20" spans="1:17" ht="18.75" customHeight="1" x14ac:dyDescent="0.25">
      <c r="A20" s="920" t="s">
        <v>624</v>
      </c>
      <c r="B20" s="854">
        <v>15</v>
      </c>
      <c r="C20" s="915">
        <v>19</v>
      </c>
      <c r="D20" s="915">
        <v>10</v>
      </c>
      <c r="E20" s="915">
        <v>12</v>
      </c>
      <c r="F20" s="915">
        <v>7</v>
      </c>
      <c r="G20" s="915">
        <v>15</v>
      </c>
      <c r="H20" s="915">
        <v>16</v>
      </c>
      <c r="I20" s="915">
        <v>6</v>
      </c>
      <c r="J20" s="915">
        <v>17</v>
      </c>
      <c r="K20" s="855">
        <v>29</v>
      </c>
      <c r="L20" s="855">
        <v>20</v>
      </c>
      <c r="M20" s="855">
        <v>18</v>
      </c>
      <c r="N20" s="855">
        <v>10</v>
      </c>
      <c r="O20" s="893">
        <f t="shared" si="0"/>
        <v>180</v>
      </c>
      <c r="P20" s="893">
        <f t="shared" si="1"/>
        <v>179</v>
      </c>
      <c r="Q20" s="856">
        <f>IF(O20=0,"-",P20/O20)</f>
        <v>0.99444444444444446</v>
      </c>
    </row>
    <row r="21" spans="1:17" ht="18.75" customHeight="1" x14ac:dyDescent="0.25">
      <c r="A21" s="920" t="s">
        <v>558</v>
      </c>
      <c r="B21" s="854">
        <v>61</v>
      </c>
      <c r="C21" s="915">
        <v>77</v>
      </c>
      <c r="D21" s="915">
        <v>79</v>
      </c>
      <c r="E21" s="915">
        <v>25</v>
      </c>
      <c r="F21" s="915">
        <v>12</v>
      </c>
      <c r="G21" s="915">
        <v>70</v>
      </c>
      <c r="H21" s="915">
        <v>64</v>
      </c>
      <c r="I21" s="915">
        <v>60</v>
      </c>
      <c r="J21" s="915">
        <v>66</v>
      </c>
      <c r="K21" s="855">
        <v>60</v>
      </c>
      <c r="L21" s="855">
        <v>56</v>
      </c>
      <c r="M21" s="855">
        <v>40</v>
      </c>
      <c r="N21" s="855">
        <v>16</v>
      </c>
      <c r="O21" s="893">
        <f t="shared" si="0"/>
        <v>732</v>
      </c>
      <c r="P21" s="893">
        <f t="shared" si="1"/>
        <v>625</v>
      </c>
      <c r="Q21" s="856">
        <f>IF(O21=0,"-",P21/O21)</f>
        <v>0.85382513661202186</v>
      </c>
    </row>
    <row r="22" spans="1:17" s="659" customFormat="1" ht="19.5" customHeight="1" x14ac:dyDescent="0.2">
      <c r="A22" s="920" t="s">
        <v>612</v>
      </c>
      <c r="B22" s="921">
        <v>18</v>
      </c>
      <c r="C22" s="915">
        <v>0</v>
      </c>
      <c r="D22" s="915">
        <v>0</v>
      </c>
      <c r="E22" s="915">
        <v>0</v>
      </c>
      <c r="F22" s="915">
        <v>0</v>
      </c>
      <c r="G22" s="915">
        <v>0</v>
      </c>
      <c r="H22" s="915">
        <v>0</v>
      </c>
      <c r="I22" s="915">
        <v>0</v>
      </c>
      <c r="J22" s="915">
        <v>0</v>
      </c>
      <c r="K22" s="915">
        <v>0</v>
      </c>
      <c r="L22" s="915">
        <v>0</v>
      </c>
      <c r="M22" s="915">
        <v>0</v>
      </c>
      <c r="N22" s="915">
        <v>0</v>
      </c>
      <c r="O22" s="893">
        <f t="shared" si="0"/>
        <v>216</v>
      </c>
      <c r="P22" s="893">
        <f t="shared" si="1"/>
        <v>0</v>
      </c>
      <c r="Q22" s="856">
        <f t="shared" si="2"/>
        <v>0</v>
      </c>
    </row>
    <row r="23" spans="1:17" s="659" customFormat="1" ht="19.5" customHeight="1" x14ac:dyDescent="0.2">
      <c r="A23" s="920" t="s">
        <v>557</v>
      </c>
      <c r="B23" s="921">
        <v>12</v>
      </c>
      <c r="C23" s="915">
        <v>0</v>
      </c>
      <c r="D23" s="915">
        <v>0</v>
      </c>
      <c r="E23" s="915">
        <v>0</v>
      </c>
      <c r="F23" s="915">
        <v>0</v>
      </c>
      <c r="G23" s="915">
        <v>0</v>
      </c>
      <c r="H23" s="915">
        <v>0</v>
      </c>
      <c r="I23" s="915">
        <v>0</v>
      </c>
      <c r="J23" s="915">
        <v>0</v>
      </c>
      <c r="K23" s="915">
        <v>0</v>
      </c>
      <c r="L23" s="915">
        <v>0</v>
      </c>
      <c r="M23" s="915">
        <v>0</v>
      </c>
      <c r="N23" s="915">
        <v>0</v>
      </c>
      <c r="O23" s="893">
        <f t="shared" si="0"/>
        <v>144</v>
      </c>
      <c r="P23" s="893">
        <f t="shared" si="1"/>
        <v>0</v>
      </c>
      <c r="Q23" s="856">
        <f t="shared" si="2"/>
        <v>0</v>
      </c>
    </row>
    <row r="24" spans="1:17" ht="19.5" customHeight="1" x14ac:dyDescent="0.25">
      <c r="A24" s="920" t="s">
        <v>561</v>
      </c>
      <c r="B24" s="921">
        <f>48+48+48</f>
        <v>144</v>
      </c>
      <c r="C24" s="915">
        <v>48</v>
      </c>
      <c r="D24" s="915">
        <v>54</v>
      </c>
      <c r="E24" s="915">
        <v>83</v>
      </c>
      <c r="F24" s="915">
        <v>48</v>
      </c>
      <c r="G24" s="915">
        <v>19</v>
      </c>
      <c r="H24" s="915">
        <v>70</v>
      </c>
      <c r="I24" s="915">
        <v>88</v>
      </c>
      <c r="J24" s="915">
        <v>57</v>
      </c>
      <c r="K24" s="915">
        <v>85</v>
      </c>
      <c r="L24" s="915">
        <v>51</v>
      </c>
      <c r="M24" s="915">
        <v>114</v>
      </c>
      <c r="N24" s="915">
        <v>39</v>
      </c>
      <c r="O24" s="893">
        <f t="shared" si="0"/>
        <v>1728</v>
      </c>
      <c r="P24" s="893">
        <f t="shared" si="1"/>
        <v>756</v>
      </c>
      <c r="Q24" s="856">
        <f t="shared" si="2"/>
        <v>0.4375</v>
      </c>
    </row>
    <row r="25" spans="1:17" ht="19.5" customHeight="1" x14ac:dyDescent="0.25">
      <c r="A25" s="920" t="s">
        <v>554</v>
      </c>
      <c r="B25" s="921">
        <v>24</v>
      </c>
      <c r="C25" s="915">
        <v>15</v>
      </c>
      <c r="D25" s="915">
        <v>10</v>
      </c>
      <c r="E25" s="915">
        <v>9</v>
      </c>
      <c r="F25" s="915">
        <v>13</v>
      </c>
      <c r="G25" s="915">
        <v>4</v>
      </c>
      <c r="H25" s="915">
        <v>19</v>
      </c>
      <c r="I25" s="915">
        <v>11</v>
      </c>
      <c r="J25" s="915">
        <v>15</v>
      </c>
      <c r="K25" s="915">
        <v>13</v>
      </c>
      <c r="L25" s="915">
        <v>11</v>
      </c>
      <c r="M25" s="915">
        <v>13</v>
      </c>
      <c r="N25" s="915">
        <v>8</v>
      </c>
      <c r="O25" s="893">
        <f t="shared" si="0"/>
        <v>288</v>
      </c>
      <c r="P25" s="893">
        <f t="shared" si="1"/>
        <v>141</v>
      </c>
      <c r="Q25" s="856">
        <f t="shared" si="2"/>
        <v>0.48958333333333331</v>
      </c>
    </row>
    <row r="26" spans="1:17" ht="19.5" customHeight="1" x14ac:dyDescent="0.25">
      <c r="A26" s="920" t="s">
        <v>567</v>
      </c>
      <c r="B26" s="921">
        <v>60</v>
      </c>
      <c r="C26" s="915">
        <v>74</v>
      </c>
      <c r="D26" s="915">
        <v>78</v>
      </c>
      <c r="E26" s="915">
        <v>82</v>
      </c>
      <c r="F26" s="915">
        <v>0</v>
      </c>
      <c r="G26" s="915">
        <v>0</v>
      </c>
      <c r="H26" s="915">
        <v>0</v>
      </c>
      <c r="I26" s="915">
        <v>0</v>
      </c>
      <c r="J26" s="915">
        <v>0</v>
      </c>
      <c r="K26" s="915">
        <v>7</v>
      </c>
      <c r="L26" s="915">
        <v>69</v>
      </c>
      <c r="M26" s="915">
        <v>51</v>
      </c>
      <c r="N26" s="915">
        <v>60</v>
      </c>
      <c r="O26" s="893">
        <f t="shared" si="0"/>
        <v>720</v>
      </c>
      <c r="P26" s="893">
        <f t="shared" si="1"/>
        <v>421</v>
      </c>
      <c r="Q26" s="856">
        <f t="shared" si="2"/>
        <v>0.58472222222222225</v>
      </c>
    </row>
    <row r="27" spans="1:17" ht="19.5" customHeight="1" x14ac:dyDescent="0.25">
      <c r="A27" s="920" t="s">
        <v>568</v>
      </c>
      <c r="B27" s="921">
        <v>40</v>
      </c>
      <c r="C27" s="915">
        <v>44</v>
      </c>
      <c r="D27" s="915">
        <v>33</v>
      </c>
      <c r="E27" s="915">
        <v>37</v>
      </c>
      <c r="F27" s="915">
        <v>6</v>
      </c>
      <c r="G27" s="915">
        <v>0</v>
      </c>
      <c r="H27" s="915">
        <v>0</v>
      </c>
      <c r="I27" s="915">
        <v>0</v>
      </c>
      <c r="J27" s="915">
        <v>0</v>
      </c>
      <c r="K27" s="915">
        <v>8</v>
      </c>
      <c r="L27" s="915">
        <v>29</v>
      </c>
      <c r="M27" s="915">
        <v>27</v>
      </c>
      <c r="N27" s="915">
        <v>20</v>
      </c>
      <c r="O27" s="893">
        <f t="shared" si="0"/>
        <v>480</v>
      </c>
      <c r="P27" s="893">
        <f t="shared" si="1"/>
        <v>204</v>
      </c>
      <c r="Q27" s="856">
        <f t="shared" si="2"/>
        <v>0.42499999999999999</v>
      </c>
    </row>
    <row r="28" spans="1:17" ht="19.5" customHeight="1" x14ac:dyDescent="0.25">
      <c r="A28" s="920" t="s">
        <v>680</v>
      </c>
      <c r="B28" s="921">
        <v>138</v>
      </c>
      <c r="C28" s="915">
        <v>57</v>
      </c>
      <c r="D28" s="915">
        <v>88</v>
      </c>
      <c r="E28" s="915">
        <v>51</v>
      </c>
      <c r="F28" s="915">
        <v>27</v>
      </c>
      <c r="G28" s="915">
        <v>39</v>
      </c>
      <c r="H28" s="915">
        <v>51</v>
      </c>
      <c r="I28" s="915">
        <v>65</v>
      </c>
      <c r="J28" s="915">
        <v>88</v>
      </c>
      <c r="K28" s="915">
        <v>92</v>
      </c>
      <c r="L28" s="915">
        <v>129</v>
      </c>
      <c r="M28" s="915">
        <v>100</v>
      </c>
      <c r="N28" s="915">
        <v>59</v>
      </c>
      <c r="O28" s="893">
        <f t="shared" si="0"/>
        <v>1656</v>
      </c>
      <c r="P28" s="893">
        <f t="shared" si="1"/>
        <v>846</v>
      </c>
      <c r="Q28" s="856">
        <f t="shared" si="2"/>
        <v>0.51086956521739135</v>
      </c>
    </row>
    <row r="29" spans="1:17" ht="19.5" customHeight="1" x14ac:dyDescent="0.25">
      <c r="A29" s="920" t="s">
        <v>681</v>
      </c>
      <c r="B29" s="921">
        <v>90</v>
      </c>
      <c r="C29" s="915">
        <v>40</v>
      </c>
      <c r="D29" s="915">
        <v>43</v>
      </c>
      <c r="E29" s="915">
        <v>36</v>
      </c>
      <c r="F29" s="915">
        <v>31</v>
      </c>
      <c r="G29" s="915">
        <v>22</v>
      </c>
      <c r="H29" s="915">
        <v>42</v>
      </c>
      <c r="I29" s="915">
        <v>31</v>
      </c>
      <c r="J29" s="915">
        <v>45</v>
      </c>
      <c r="K29" s="915">
        <v>42</v>
      </c>
      <c r="L29" s="915">
        <v>53</v>
      </c>
      <c r="M29" s="915">
        <v>45</v>
      </c>
      <c r="N29" s="915">
        <v>27</v>
      </c>
      <c r="O29" s="893">
        <f t="shared" si="0"/>
        <v>1080</v>
      </c>
      <c r="P29" s="893">
        <f t="shared" si="1"/>
        <v>457</v>
      </c>
      <c r="Q29" s="856">
        <f t="shared" si="2"/>
        <v>0.42314814814814816</v>
      </c>
    </row>
    <row r="30" spans="1:17" ht="19.5" customHeight="1" x14ac:dyDescent="0.25">
      <c r="A30" s="920" t="s">
        <v>627</v>
      </c>
      <c r="B30" s="921">
        <v>120</v>
      </c>
      <c r="C30" s="915">
        <v>120</v>
      </c>
      <c r="D30" s="915">
        <v>131</v>
      </c>
      <c r="E30" s="915">
        <v>165</v>
      </c>
      <c r="F30" s="915">
        <v>135</v>
      </c>
      <c r="G30" s="915">
        <v>133</v>
      </c>
      <c r="H30" s="915">
        <v>154</v>
      </c>
      <c r="I30" s="915">
        <v>164</v>
      </c>
      <c r="J30" s="915">
        <v>151</v>
      </c>
      <c r="K30" s="915">
        <v>157</v>
      </c>
      <c r="L30" s="915">
        <v>110</v>
      </c>
      <c r="M30" s="915">
        <v>134</v>
      </c>
      <c r="N30" s="915">
        <v>130</v>
      </c>
      <c r="O30" s="893">
        <f t="shared" si="0"/>
        <v>1440</v>
      </c>
      <c r="P30" s="893">
        <f t="shared" si="1"/>
        <v>1684</v>
      </c>
      <c r="Q30" s="856">
        <f t="shared" si="2"/>
        <v>1.1694444444444445</v>
      </c>
    </row>
    <row r="31" spans="1:17" ht="19.5" customHeight="1" x14ac:dyDescent="0.25">
      <c r="A31" s="920" t="s">
        <v>676</v>
      </c>
      <c r="B31" s="921">
        <v>7</v>
      </c>
      <c r="C31" s="915">
        <v>6</v>
      </c>
      <c r="D31" s="915">
        <v>5</v>
      </c>
      <c r="E31" s="915">
        <v>2</v>
      </c>
      <c r="F31" s="915">
        <v>9</v>
      </c>
      <c r="G31" s="915">
        <v>1</v>
      </c>
      <c r="H31" s="915">
        <v>4</v>
      </c>
      <c r="I31" s="915">
        <v>6</v>
      </c>
      <c r="J31" s="915">
        <v>34</v>
      </c>
      <c r="K31" s="915">
        <v>16</v>
      </c>
      <c r="L31" s="915">
        <v>29</v>
      </c>
      <c r="M31" s="915">
        <v>6</v>
      </c>
      <c r="N31" s="915">
        <v>4</v>
      </c>
      <c r="O31" s="893">
        <f t="shared" si="0"/>
        <v>84</v>
      </c>
      <c r="P31" s="893">
        <f t="shared" si="1"/>
        <v>122</v>
      </c>
      <c r="Q31" s="856">
        <f t="shared" si="2"/>
        <v>1.4523809523809523</v>
      </c>
    </row>
    <row r="32" spans="1:17" ht="19.5" customHeight="1" thickBot="1" x14ac:dyDescent="0.3">
      <c r="A32" s="929" t="s">
        <v>555</v>
      </c>
      <c r="B32" s="930">
        <v>10</v>
      </c>
      <c r="C32" s="931">
        <v>16</v>
      </c>
      <c r="D32" s="931">
        <v>23</v>
      </c>
      <c r="E32" s="931">
        <v>33</v>
      </c>
      <c r="F32" s="931">
        <v>24</v>
      </c>
      <c r="G32" s="931">
        <v>9</v>
      </c>
      <c r="H32" s="931">
        <v>34</v>
      </c>
      <c r="I32" s="931">
        <v>32</v>
      </c>
      <c r="J32" s="931">
        <v>28</v>
      </c>
      <c r="K32" s="931">
        <v>33</v>
      </c>
      <c r="L32" s="931">
        <v>22</v>
      </c>
      <c r="M32" s="931">
        <v>37</v>
      </c>
      <c r="N32" s="931">
        <v>17</v>
      </c>
      <c r="O32" s="932">
        <f t="shared" si="0"/>
        <v>120</v>
      </c>
      <c r="P32" s="932">
        <f t="shared" si="1"/>
        <v>308</v>
      </c>
      <c r="Q32" s="933">
        <f t="shared" si="2"/>
        <v>2.5666666666666669</v>
      </c>
    </row>
    <row r="33" spans="1:17" s="888" customFormat="1" ht="20.25" customHeight="1" x14ac:dyDescent="0.25">
      <c r="A33" s="926" t="s">
        <v>6</v>
      </c>
      <c r="B33" s="927">
        <f>SUM(B9:B32)</f>
        <v>3715</v>
      </c>
      <c r="C33" s="927">
        <f>SUM(C9:C32)</f>
        <v>3229</v>
      </c>
      <c r="D33" s="927">
        <f t="shared" ref="D33:G33" si="3">SUM(D9:D32)</f>
        <v>3207</v>
      </c>
      <c r="E33" s="927">
        <f>SUM(E9:E32)</f>
        <v>3520</v>
      </c>
      <c r="F33" s="927">
        <f t="shared" si="3"/>
        <v>3611</v>
      </c>
      <c r="G33" s="927">
        <f t="shared" si="3"/>
        <v>3373</v>
      </c>
      <c r="H33" s="927">
        <f t="shared" ref="H33:P33" si="4">SUM(H9:H32)</f>
        <v>3432</v>
      </c>
      <c r="I33" s="927">
        <f t="shared" si="4"/>
        <v>3237</v>
      </c>
      <c r="J33" s="927">
        <f t="shared" si="4"/>
        <v>3124</v>
      </c>
      <c r="K33" s="927">
        <f t="shared" si="4"/>
        <v>3387</v>
      </c>
      <c r="L33" s="927">
        <f t="shared" si="4"/>
        <v>3601</v>
      </c>
      <c r="M33" s="927">
        <f t="shared" si="4"/>
        <v>3485</v>
      </c>
      <c r="N33" s="927">
        <f t="shared" si="4"/>
        <v>3068</v>
      </c>
      <c r="O33" s="927">
        <f>SUM(O9:O32)</f>
        <v>44580</v>
      </c>
      <c r="P33" s="927">
        <f t="shared" si="4"/>
        <v>40274</v>
      </c>
      <c r="Q33" s="928">
        <f>IF(O33=0,"-",P33/O33)</f>
        <v>0.90340960071781062</v>
      </c>
    </row>
    <row r="34" spans="1:17" s="888" customFormat="1" ht="12.75" x14ac:dyDescent="0.25">
      <c r="A34" s="968"/>
      <c r="B34" s="940"/>
      <c r="C34" s="940"/>
      <c r="D34" s="940"/>
      <c r="E34" s="940"/>
      <c r="F34" s="940"/>
      <c r="G34" s="940"/>
      <c r="H34" s="940"/>
      <c r="I34" s="940"/>
      <c r="J34" s="940"/>
      <c r="K34" s="940"/>
      <c r="L34" s="940"/>
      <c r="M34" s="940"/>
      <c r="N34" s="940"/>
      <c r="O34" s="940"/>
      <c r="P34" s="940"/>
      <c r="Q34" s="941"/>
    </row>
    <row r="35" spans="1:17" x14ac:dyDescent="0.25">
      <c r="A35" s="881" t="s">
        <v>513</v>
      </c>
      <c r="O35" s="894"/>
      <c r="P35" s="894"/>
    </row>
    <row r="36" spans="1:17" ht="15.75" hidden="1" customHeight="1" x14ac:dyDescent="0.25">
      <c r="A36" s="1034" t="s">
        <v>417</v>
      </c>
      <c r="B36" s="1035"/>
      <c r="C36" s="1035"/>
      <c r="D36" s="1035"/>
      <c r="E36" s="1035"/>
      <c r="F36" s="1035"/>
      <c r="G36" s="1035"/>
      <c r="H36" s="1035"/>
      <c r="O36" s="894"/>
      <c r="P36" s="894"/>
    </row>
    <row r="37" spans="1:17" ht="23.25" hidden="1" thickBot="1" x14ac:dyDescent="0.3">
      <c r="A37" s="841" t="s">
        <v>14</v>
      </c>
      <c r="B37" s="842" t="s">
        <v>198</v>
      </c>
      <c r="C37" s="841" t="str">
        <f>'UBS Izolina Mazzei'!C52</f>
        <v>Real.</v>
      </c>
      <c r="D37" s="841" t="str">
        <f>'UBS Izolina Mazzei'!D52</f>
        <v>Real.</v>
      </c>
      <c r="E37" s="841" t="str">
        <f>'UBS Izolina Mazzei'!E52</f>
        <v>Real.</v>
      </c>
      <c r="F37" s="841" t="str">
        <f>'UBS Izolina Mazzei'!F52</f>
        <v>Real.</v>
      </c>
      <c r="G37" s="841" t="str">
        <f>'UBS Izolina Mazzei'!G52</f>
        <v>Real.</v>
      </c>
      <c r="H37" s="841" t="str">
        <f>'UBS Izolina Mazzei'!H52</f>
        <v>Real.</v>
      </c>
      <c r="O37" s="894"/>
      <c r="P37" s="894"/>
    </row>
    <row r="38" spans="1:17" hidden="1" x14ac:dyDescent="0.25">
      <c r="A38" s="2" t="s">
        <v>33</v>
      </c>
      <c r="B38" s="244">
        <v>6</v>
      </c>
      <c r="C38" s="699">
        <v>5</v>
      </c>
      <c r="D38" s="11"/>
      <c r="E38" s="11"/>
      <c r="F38" s="11"/>
      <c r="G38" s="11"/>
      <c r="H38" s="11"/>
      <c r="O38" s="894"/>
      <c r="P38" s="894"/>
    </row>
    <row r="39" spans="1:17" hidden="1" x14ac:dyDescent="0.25">
      <c r="A39" s="2" t="s">
        <v>20</v>
      </c>
      <c r="B39" s="243">
        <v>3</v>
      </c>
      <c r="C39" s="700">
        <v>3</v>
      </c>
      <c r="D39" s="4"/>
      <c r="E39" s="4"/>
      <c r="F39" s="4"/>
      <c r="G39" s="4"/>
      <c r="H39" s="4"/>
      <c r="O39" s="890"/>
      <c r="P39" s="890"/>
    </row>
    <row r="40" spans="1:17" hidden="1" x14ac:dyDescent="0.25">
      <c r="A40" s="2" t="s">
        <v>43</v>
      </c>
      <c r="B40" s="243">
        <v>3</v>
      </c>
      <c r="C40" s="703">
        <v>3</v>
      </c>
      <c r="D40" s="703"/>
      <c r="E40" s="62"/>
      <c r="F40" s="62"/>
      <c r="G40" s="62"/>
      <c r="H40" s="62"/>
      <c r="O40" s="890"/>
      <c r="P40" s="890"/>
    </row>
    <row r="41" spans="1:17" hidden="1" x14ac:dyDescent="0.25">
      <c r="A41" s="2" t="s">
        <v>23</v>
      </c>
      <c r="B41" s="243">
        <v>3</v>
      </c>
      <c r="C41" s="700">
        <v>3</v>
      </c>
      <c r="D41" s="4"/>
      <c r="E41" s="4"/>
      <c r="F41" s="4"/>
      <c r="G41" s="4"/>
      <c r="H41" s="4"/>
      <c r="O41" s="890"/>
      <c r="P41" s="890"/>
    </row>
    <row r="42" spans="1:17" hidden="1" x14ac:dyDescent="0.25">
      <c r="A42" s="2" t="s">
        <v>24</v>
      </c>
      <c r="B42" s="846">
        <v>1</v>
      </c>
      <c r="C42" s="700">
        <v>2</v>
      </c>
      <c r="D42" s="4"/>
      <c r="E42" s="4"/>
      <c r="F42" s="4"/>
      <c r="G42" s="4"/>
      <c r="H42" s="4"/>
      <c r="O42" s="890"/>
      <c r="P42" s="890"/>
    </row>
    <row r="43" spans="1:17" hidden="1" x14ac:dyDescent="0.25">
      <c r="A43" s="2" t="s">
        <v>25</v>
      </c>
      <c r="B43" s="243">
        <v>4</v>
      </c>
      <c r="C43" s="703">
        <v>4</v>
      </c>
      <c r="D43" s="703"/>
      <c r="E43" s="703"/>
      <c r="F43" s="703"/>
      <c r="G43" s="703"/>
      <c r="H43" s="62"/>
      <c r="O43" s="890"/>
      <c r="P43" s="890"/>
    </row>
    <row r="44" spans="1:17" hidden="1" x14ac:dyDescent="0.25">
      <c r="A44" s="2" t="s">
        <v>26</v>
      </c>
      <c r="B44" s="243">
        <v>1</v>
      </c>
      <c r="C44" s="700">
        <v>1</v>
      </c>
      <c r="D44" s="4"/>
      <c r="E44" s="4"/>
      <c r="F44" s="4"/>
      <c r="G44" s="4"/>
      <c r="H44" s="4"/>
      <c r="O44" s="890"/>
      <c r="P44" s="890"/>
    </row>
    <row r="45" spans="1:17" hidden="1" x14ac:dyDescent="0.25">
      <c r="A45" s="63" t="s">
        <v>34</v>
      </c>
      <c r="B45" s="270">
        <v>1</v>
      </c>
      <c r="C45" s="700">
        <v>2</v>
      </c>
      <c r="D45" s="65"/>
      <c r="E45" s="65"/>
      <c r="F45" s="65"/>
      <c r="G45" s="65"/>
      <c r="H45" s="867"/>
      <c r="O45" s="890"/>
      <c r="P45" s="890"/>
    </row>
    <row r="46" spans="1:17" ht="15.75" hidden="1" thickBot="1" x14ac:dyDescent="0.3">
      <c r="A46" s="347" t="s">
        <v>7</v>
      </c>
      <c r="B46" s="868">
        <f t="shared" ref="B46:G46" si="5">SUM(B38:B45)</f>
        <v>22</v>
      </c>
      <c r="C46" s="351">
        <f t="shared" si="5"/>
        <v>23</v>
      </c>
      <c r="D46" s="351">
        <f t="shared" si="5"/>
        <v>0</v>
      </c>
      <c r="E46" s="351">
        <f t="shared" si="5"/>
        <v>0</v>
      </c>
      <c r="F46" s="351">
        <f t="shared" si="5"/>
        <v>0</v>
      </c>
      <c r="G46" s="351">
        <f t="shared" si="5"/>
        <v>0</v>
      </c>
      <c r="H46" s="351">
        <f t="shared" ref="H46" si="6">SUM(H38:H45)</f>
        <v>0</v>
      </c>
      <c r="O46" s="890"/>
      <c r="P46" s="890"/>
    </row>
    <row r="47" spans="1:17" x14ac:dyDescent="0.25">
      <c r="O47" s="890"/>
      <c r="P47" s="890"/>
    </row>
    <row r="48" spans="1:17" x14ac:dyDescent="0.25">
      <c r="O48" s="890"/>
      <c r="P48" s="890"/>
    </row>
    <row r="49" spans="15:16" x14ac:dyDescent="0.25">
      <c r="O49" s="890"/>
      <c r="P49" s="890"/>
    </row>
    <row r="50" spans="15:16" x14ac:dyDescent="0.25">
      <c r="O50" s="890"/>
      <c r="P50" s="890"/>
    </row>
    <row r="51" spans="15:16" x14ac:dyDescent="0.25">
      <c r="O51" s="890"/>
      <c r="P51" s="890"/>
    </row>
    <row r="52" spans="15:16" x14ac:dyDescent="0.25">
      <c r="O52" s="890"/>
      <c r="P52" s="890"/>
    </row>
    <row r="53" spans="15:16" x14ac:dyDescent="0.25">
      <c r="O53" s="890"/>
      <c r="P53" s="890"/>
    </row>
    <row r="54" spans="15:16" x14ac:dyDescent="0.25">
      <c r="O54" s="890"/>
      <c r="P54" s="890"/>
    </row>
    <row r="55" spans="15:16" x14ac:dyDescent="0.25">
      <c r="O55" s="890"/>
      <c r="P55" s="890"/>
    </row>
    <row r="56" spans="15:16" x14ac:dyDescent="0.25">
      <c r="O56" s="890"/>
      <c r="P56" s="890"/>
    </row>
    <row r="57" spans="15:16" x14ac:dyDescent="0.25">
      <c r="O57" s="890"/>
      <c r="P57" s="890"/>
    </row>
    <row r="58" spans="15:16" x14ac:dyDescent="0.25">
      <c r="O58" s="890"/>
      <c r="P58" s="890"/>
    </row>
    <row r="59" spans="15:16" x14ac:dyDescent="0.25">
      <c r="O59" s="890"/>
      <c r="P59" s="890"/>
    </row>
    <row r="60" spans="15:16" x14ac:dyDescent="0.25">
      <c r="O60" s="890"/>
      <c r="P60" s="890"/>
    </row>
    <row r="61" spans="15:16" x14ac:dyDescent="0.25">
      <c r="O61" s="890"/>
      <c r="P61" s="890"/>
    </row>
    <row r="62" spans="15:16" x14ac:dyDescent="0.25">
      <c r="O62" s="890"/>
      <c r="P62" s="890"/>
    </row>
    <row r="63" spans="15:16" x14ac:dyDescent="0.25">
      <c r="O63" s="890"/>
      <c r="P63" s="890"/>
    </row>
    <row r="64" spans="15:16" x14ac:dyDescent="0.25">
      <c r="O64" s="890"/>
      <c r="P64" s="890"/>
    </row>
    <row r="65" spans="15:16" x14ac:dyDescent="0.25">
      <c r="O65" s="890"/>
      <c r="P65" s="890"/>
    </row>
    <row r="66" spans="15:16" x14ac:dyDescent="0.25">
      <c r="O66" s="890"/>
      <c r="P66" s="890"/>
    </row>
    <row r="67" spans="15:16" x14ac:dyDescent="0.25">
      <c r="O67" s="890"/>
      <c r="P67" s="890"/>
    </row>
    <row r="68" spans="15:16" x14ac:dyDescent="0.25">
      <c r="O68" s="890"/>
      <c r="P68" s="890"/>
    </row>
    <row r="69" spans="15:16" x14ac:dyDescent="0.25">
      <c r="O69" s="890"/>
      <c r="P69" s="890"/>
    </row>
    <row r="70" spans="15:16" x14ac:dyDescent="0.25">
      <c r="O70" s="890"/>
      <c r="P70" s="890"/>
    </row>
    <row r="71" spans="15:16" x14ac:dyDescent="0.25">
      <c r="O71" s="890"/>
      <c r="P71" s="890"/>
    </row>
    <row r="72" spans="15:16" x14ac:dyDescent="0.25">
      <c r="O72" s="890"/>
      <c r="P72" s="890"/>
    </row>
    <row r="73" spans="15:16" x14ac:dyDescent="0.25">
      <c r="O73" s="890"/>
      <c r="P73" s="890"/>
    </row>
    <row r="74" spans="15:16" x14ac:dyDescent="0.25">
      <c r="O74" s="890"/>
      <c r="P74" s="890"/>
    </row>
    <row r="75" spans="15:16" x14ac:dyDescent="0.25">
      <c r="O75" s="890"/>
      <c r="P75" s="890"/>
    </row>
    <row r="76" spans="15:16" x14ac:dyDescent="0.25">
      <c r="O76" s="890"/>
      <c r="P76" s="890"/>
    </row>
    <row r="77" spans="15:16" x14ac:dyDescent="0.25">
      <c r="O77" s="890"/>
      <c r="P77" s="890"/>
    </row>
    <row r="78" spans="15:16" x14ac:dyDescent="0.25">
      <c r="O78" s="890"/>
      <c r="P78" s="890"/>
    </row>
    <row r="79" spans="15:16" x14ac:dyDescent="0.25">
      <c r="O79" s="890"/>
      <c r="P79" s="890"/>
    </row>
    <row r="80" spans="15:16" x14ac:dyDescent="0.25">
      <c r="O80" s="890"/>
      <c r="P80" s="890"/>
    </row>
    <row r="81" spans="15:16" x14ac:dyDescent="0.25">
      <c r="O81" s="890"/>
      <c r="P81" s="890"/>
    </row>
    <row r="82" spans="15:16" x14ac:dyDescent="0.25">
      <c r="O82" s="890"/>
      <c r="P82" s="890"/>
    </row>
    <row r="83" spans="15:16" x14ac:dyDescent="0.25">
      <c r="O83" s="890"/>
      <c r="P83" s="890"/>
    </row>
    <row r="84" spans="15:16" x14ac:dyDescent="0.25">
      <c r="O84" s="890"/>
      <c r="P84" s="890"/>
    </row>
    <row r="85" spans="15:16" x14ac:dyDescent="0.25">
      <c r="O85" s="890"/>
      <c r="P85" s="890"/>
    </row>
    <row r="86" spans="15:16" x14ac:dyDescent="0.25">
      <c r="O86" s="890"/>
      <c r="P86" s="890"/>
    </row>
    <row r="87" spans="15:16" x14ac:dyDescent="0.25">
      <c r="O87" s="890"/>
      <c r="P87" s="890"/>
    </row>
    <row r="88" spans="15:16" x14ac:dyDescent="0.25">
      <c r="O88" s="890"/>
      <c r="P88" s="890"/>
    </row>
    <row r="89" spans="15:16" x14ac:dyDescent="0.25">
      <c r="O89" s="890"/>
      <c r="P89" s="890"/>
    </row>
    <row r="90" spans="15:16" x14ac:dyDescent="0.25">
      <c r="O90" s="890"/>
      <c r="P90" s="890"/>
    </row>
    <row r="91" spans="15:16" x14ac:dyDescent="0.25">
      <c r="O91" s="890"/>
      <c r="P91" s="890"/>
    </row>
    <row r="92" spans="15:16" x14ac:dyDescent="0.25">
      <c r="O92" s="890"/>
      <c r="P92" s="890"/>
    </row>
    <row r="93" spans="15:16" x14ac:dyDescent="0.25">
      <c r="O93" s="890"/>
      <c r="P93" s="890"/>
    </row>
    <row r="94" spans="15:16" x14ac:dyDescent="0.25">
      <c r="O94" s="890"/>
      <c r="P94" s="890"/>
    </row>
    <row r="95" spans="15:16" x14ac:dyDescent="0.25">
      <c r="O95" s="890"/>
      <c r="P95" s="890"/>
    </row>
    <row r="96" spans="15:16" x14ac:dyDescent="0.25">
      <c r="O96" s="890"/>
      <c r="P96" s="890"/>
    </row>
    <row r="97" spans="15:16" x14ac:dyDescent="0.25">
      <c r="O97" s="890"/>
      <c r="P97" s="890"/>
    </row>
    <row r="98" spans="15:16" x14ac:dyDescent="0.25">
      <c r="O98" s="890"/>
      <c r="P98" s="890"/>
    </row>
    <row r="99" spans="15:16" x14ac:dyDescent="0.25">
      <c r="O99" s="890"/>
      <c r="P99" s="890"/>
    </row>
    <row r="100" spans="15:16" x14ac:dyDescent="0.25">
      <c r="O100" s="890"/>
      <c r="P100" s="890"/>
    </row>
    <row r="101" spans="15:16" x14ac:dyDescent="0.25">
      <c r="O101" s="890"/>
      <c r="P101" s="890"/>
    </row>
    <row r="102" spans="15:16" x14ac:dyDescent="0.25">
      <c r="O102" s="890"/>
      <c r="P102" s="890"/>
    </row>
    <row r="103" spans="15:16" x14ac:dyDescent="0.25">
      <c r="O103" s="890"/>
      <c r="P103" s="890"/>
    </row>
    <row r="104" spans="15:16" x14ac:dyDescent="0.25">
      <c r="O104" s="890"/>
      <c r="P104" s="890"/>
    </row>
    <row r="105" spans="15:16" x14ac:dyDescent="0.25">
      <c r="O105" s="890"/>
      <c r="P105" s="890"/>
    </row>
    <row r="106" spans="15:16" x14ac:dyDescent="0.25">
      <c r="O106" s="890"/>
      <c r="P106" s="890"/>
    </row>
    <row r="107" spans="15:16" x14ac:dyDescent="0.25">
      <c r="O107" s="890"/>
      <c r="P107" s="890"/>
    </row>
    <row r="108" spans="15:16" x14ac:dyDescent="0.25">
      <c r="O108" s="890"/>
      <c r="P108" s="890"/>
    </row>
    <row r="109" spans="15:16" x14ac:dyDescent="0.25">
      <c r="O109" s="890"/>
      <c r="P109" s="890"/>
    </row>
    <row r="110" spans="15:16" x14ac:dyDescent="0.25">
      <c r="O110" s="890"/>
      <c r="P110" s="890"/>
    </row>
    <row r="111" spans="15:16" x14ac:dyDescent="0.25">
      <c r="O111" s="890"/>
      <c r="P111" s="890"/>
    </row>
    <row r="112" spans="15:16" x14ac:dyDescent="0.25">
      <c r="O112" s="890"/>
      <c r="P112" s="890"/>
    </row>
    <row r="113" spans="15:16" x14ac:dyDescent="0.25">
      <c r="O113" s="890"/>
      <c r="P113" s="890"/>
    </row>
    <row r="114" spans="15:16" x14ac:dyDescent="0.25">
      <c r="O114" s="890"/>
      <c r="P114" s="890"/>
    </row>
    <row r="115" spans="15:16" x14ac:dyDescent="0.25">
      <c r="O115" s="890"/>
      <c r="P115" s="890"/>
    </row>
    <row r="116" spans="15:16" x14ac:dyDescent="0.25">
      <c r="O116" s="890"/>
      <c r="P116" s="890"/>
    </row>
    <row r="117" spans="15:16" x14ac:dyDescent="0.25">
      <c r="O117" s="890"/>
      <c r="P117" s="890"/>
    </row>
    <row r="118" spans="15:16" x14ac:dyDescent="0.25">
      <c r="O118" s="890"/>
      <c r="P118" s="890"/>
    </row>
    <row r="119" spans="15:16" x14ac:dyDescent="0.25">
      <c r="O119" s="890"/>
      <c r="P119" s="890"/>
    </row>
    <row r="120" spans="15:16" x14ac:dyDescent="0.25">
      <c r="O120" s="890"/>
      <c r="P120" s="890"/>
    </row>
    <row r="121" spans="15:16" x14ac:dyDescent="0.25">
      <c r="O121" s="890"/>
      <c r="P121" s="890"/>
    </row>
    <row r="122" spans="15:16" x14ac:dyDescent="0.25">
      <c r="O122" s="890"/>
      <c r="P122" s="890"/>
    </row>
    <row r="123" spans="15:16" x14ac:dyDescent="0.25">
      <c r="O123" s="890"/>
      <c r="P123" s="890"/>
    </row>
    <row r="124" spans="15:16" x14ac:dyDescent="0.25">
      <c r="O124" s="890"/>
      <c r="P124" s="890"/>
    </row>
    <row r="125" spans="15:16" x14ac:dyDescent="0.25">
      <c r="O125" s="890"/>
      <c r="P125" s="890"/>
    </row>
    <row r="126" spans="15:16" x14ac:dyDescent="0.25">
      <c r="O126" s="890"/>
      <c r="P126" s="890"/>
    </row>
    <row r="127" spans="15:16" x14ac:dyDescent="0.25">
      <c r="O127" s="890"/>
      <c r="P127" s="890"/>
    </row>
    <row r="128" spans="15:16" x14ac:dyDescent="0.25">
      <c r="O128" s="890"/>
      <c r="P128" s="890"/>
    </row>
    <row r="129" spans="15:16" x14ac:dyDescent="0.25">
      <c r="O129" s="890"/>
      <c r="P129" s="890"/>
    </row>
    <row r="130" spans="15:16" x14ac:dyDescent="0.25">
      <c r="O130" s="890"/>
      <c r="P130" s="890"/>
    </row>
    <row r="131" spans="15:16" x14ac:dyDescent="0.25">
      <c r="O131" s="890"/>
      <c r="P131" s="890"/>
    </row>
    <row r="132" spans="15:16" x14ac:dyDescent="0.25">
      <c r="O132" s="890"/>
      <c r="P132" s="890"/>
    </row>
    <row r="133" spans="15:16" x14ac:dyDescent="0.25">
      <c r="O133" s="890"/>
      <c r="P133" s="890"/>
    </row>
    <row r="134" spans="15:16" x14ac:dyDescent="0.25">
      <c r="O134" s="890"/>
      <c r="P134" s="890"/>
    </row>
    <row r="135" spans="15:16" x14ac:dyDescent="0.25">
      <c r="O135" s="890"/>
      <c r="P135" s="890"/>
    </row>
    <row r="136" spans="15:16" x14ac:dyDescent="0.25">
      <c r="O136" s="890"/>
      <c r="P136" s="890"/>
    </row>
    <row r="137" spans="15:16" x14ac:dyDescent="0.25">
      <c r="O137" s="890"/>
      <c r="P137" s="890"/>
    </row>
    <row r="138" spans="15:16" x14ac:dyDescent="0.25">
      <c r="O138" s="890"/>
      <c r="P138" s="890"/>
    </row>
    <row r="139" spans="15:16" x14ac:dyDescent="0.25">
      <c r="O139" s="890"/>
      <c r="P139" s="890"/>
    </row>
    <row r="140" spans="15:16" x14ac:dyDescent="0.25">
      <c r="O140" s="890"/>
      <c r="P140" s="890"/>
    </row>
    <row r="141" spans="15:16" x14ac:dyDescent="0.25">
      <c r="O141" s="890"/>
      <c r="P141" s="890"/>
    </row>
    <row r="142" spans="15:16" x14ac:dyDescent="0.25">
      <c r="O142" s="890"/>
      <c r="P142" s="890"/>
    </row>
    <row r="143" spans="15:16" x14ac:dyDescent="0.25">
      <c r="O143" s="890"/>
      <c r="P143" s="890"/>
    </row>
    <row r="144" spans="15:16" x14ac:dyDescent="0.25">
      <c r="O144" s="890"/>
      <c r="P144" s="890"/>
    </row>
    <row r="145" spans="15:16" x14ac:dyDescent="0.25">
      <c r="O145" s="890"/>
      <c r="P145" s="890"/>
    </row>
    <row r="146" spans="15:16" x14ac:dyDescent="0.25">
      <c r="O146" s="890"/>
      <c r="P146" s="890"/>
    </row>
    <row r="147" spans="15:16" x14ac:dyDescent="0.25">
      <c r="O147" s="890"/>
      <c r="P147" s="890"/>
    </row>
    <row r="148" spans="15:16" x14ac:dyDescent="0.25">
      <c r="O148" s="890"/>
      <c r="P148" s="890"/>
    </row>
    <row r="149" spans="15:16" x14ac:dyDescent="0.25">
      <c r="O149" s="890"/>
      <c r="P149" s="890"/>
    </row>
    <row r="150" spans="15:16" x14ac:dyDescent="0.25">
      <c r="O150" s="890"/>
      <c r="P150" s="890"/>
    </row>
    <row r="151" spans="15:16" x14ac:dyDescent="0.25">
      <c r="O151" s="890"/>
      <c r="P151" s="890"/>
    </row>
    <row r="152" spans="15:16" x14ac:dyDescent="0.25">
      <c r="O152" s="890"/>
      <c r="P152" s="890"/>
    </row>
    <row r="153" spans="15:16" x14ac:dyDescent="0.25">
      <c r="O153" s="890"/>
      <c r="P153" s="890"/>
    </row>
    <row r="154" spans="15:16" x14ac:dyDescent="0.25">
      <c r="O154" s="890"/>
      <c r="P154" s="890"/>
    </row>
    <row r="155" spans="15:16" x14ac:dyDescent="0.25">
      <c r="O155" s="890"/>
      <c r="P155" s="890"/>
    </row>
    <row r="156" spans="15:16" x14ac:dyDescent="0.25">
      <c r="O156" s="890"/>
      <c r="P156" s="890"/>
    </row>
    <row r="157" spans="15:16" x14ac:dyDescent="0.25">
      <c r="O157" s="890"/>
      <c r="P157" s="890"/>
    </row>
    <row r="158" spans="15:16" x14ac:dyDescent="0.25">
      <c r="O158" s="890"/>
      <c r="P158" s="890"/>
    </row>
    <row r="159" spans="15:16" x14ac:dyDescent="0.25">
      <c r="O159" s="890"/>
      <c r="P159" s="890"/>
    </row>
    <row r="160" spans="15:16" x14ac:dyDescent="0.25">
      <c r="O160" s="890"/>
      <c r="P160" s="890"/>
    </row>
    <row r="161" spans="15:16" x14ac:dyDescent="0.25">
      <c r="O161" s="890"/>
      <c r="P161" s="890"/>
    </row>
    <row r="162" spans="15:16" x14ac:dyDescent="0.25">
      <c r="O162" s="890"/>
      <c r="P162" s="890"/>
    </row>
    <row r="163" spans="15:16" x14ac:dyDescent="0.25">
      <c r="O163" s="890"/>
      <c r="P163" s="890"/>
    </row>
    <row r="164" spans="15:16" x14ac:dyDescent="0.25">
      <c r="O164" s="890"/>
      <c r="P164" s="890"/>
    </row>
    <row r="165" spans="15:16" x14ac:dyDescent="0.25">
      <c r="O165" s="890"/>
      <c r="P165" s="890"/>
    </row>
    <row r="166" spans="15:16" x14ac:dyDescent="0.25">
      <c r="O166" s="890"/>
      <c r="P166" s="890"/>
    </row>
    <row r="167" spans="15:16" x14ac:dyDescent="0.25">
      <c r="O167" s="890"/>
      <c r="P167" s="890"/>
    </row>
    <row r="168" spans="15:16" x14ac:dyDescent="0.25">
      <c r="O168" s="890"/>
      <c r="P168" s="890"/>
    </row>
    <row r="169" spans="15:16" x14ac:dyDescent="0.25">
      <c r="O169" s="890"/>
      <c r="P169" s="890"/>
    </row>
    <row r="170" spans="15:16" x14ac:dyDescent="0.25">
      <c r="O170" s="890"/>
      <c r="P170" s="890"/>
    </row>
    <row r="171" spans="15:16" x14ac:dyDescent="0.25">
      <c r="O171" s="890"/>
      <c r="P171" s="890"/>
    </row>
    <row r="172" spans="15:16" x14ac:dyDescent="0.25">
      <c r="O172" s="890"/>
      <c r="P172" s="890"/>
    </row>
    <row r="173" spans="15:16" x14ac:dyDescent="0.25">
      <c r="O173" s="890"/>
      <c r="P173" s="890"/>
    </row>
    <row r="174" spans="15:16" x14ac:dyDescent="0.25">
      <c r="O174" s="890"/>
      <c r="P174" s="890"/>
    </row>
    <row r="175" spans="15:16" x14ac:dyDescent="0.25">
      <c r="O175" s="890"/>
      <c r="P175" s="890"/>
    </row>
    <row r="176" spans="15:16" x14ac:dyDescent="0.25">
      <c r="O176" s="890"/>
      <c r="P176" s="890"/>
    </row>
    <row r="177" spans="15:16" x14ac:dyDescent="0.25">
      <c r="O177" s="890"/>
      <c r="P177" s="890"/>
    </row>
    <row r="178" spans="15:16" x14ac:dyDescent="0.25">
      <c r="O178" s="890"/>
      <c r="P178" s="890"/>
    </row>
    <row r="179" spans="15:16" x14ac:dyDescent="0.25">
      <c r="O179" s="890"/>
      <c r="P179" s="890"/>
    </row>
    <row r="180" spans="15:16" x14ac:dyDescent="0.25">
      <c r="O180" s="890"/>
      <c r="P180" s="890"/>
    </row>
    <row r="181" spans="15:16" x14ac:dyDescent="0.25">
      <c r="O181" s="890"/>
      <c r="P181" s="890"/>
    </row>
    <row r="182" spans="15:16" x14ac:dyDescent="0.25">
      <c r="O182" s="890"/>
      <c r="P182" s="890"/>
    </row>
    <row r="183" spans="15:16" x14ac:dyDescent="0.25">
      <c r="O183" s="890"/>
      <c r="P183" s="890"/>
    </row>
    <row r="184" spans="15:16" x14ac:dyDescent="0.25">
      <c r="O184" s="890"/>
      <c r="P184" s="890"/>
    </row>
    <row r="185" spans="15:16" x14ac:dyDescent="0.25">
      <c r="O185" s="890"/>
      <c r="P185" s="890"/>
    </row>
    <row r="186" spans="15:16" x14ac:dyDescent="0.25">
      <c r="O186" s="890"/>
      <c r="P186" s="890"/>
    </row>
    <row r="187" spans="15:16" x14ac:dyDescent="0.25">
      <c r="O187" s="890"/>
      <c r="P187" s="890"/>
    </row>
    <row r="188" spans="15:16" x14ac:dyDescent="0.25">
      <c r="O188" s="890"/>
      <c r="P188" s="890"/>
    </row>
    <row r="189" spans="15:16" x14ac:dyDescent="0.25">
      <c r="O189" s="890"/>
      <c r="P189" s="890"/>
    </row>
    <row r="190" spans="15:16" x14ac:dyDescent="0.25">
      <c r="O190" s="890"/>
      <c r="P190" s="890"/>
    </row>
    <row r="191" spans="15:16" x14ac:dyDescent="0.25">
      <c r="O191" s="890"/>
      <c r="P191" s="890"/>
    </row>
    <row r="192" spans="15:16" x14ac:dyDescent="0.25">
      <c r="O192" s="890"/>
      <c r="P192" s="890"/>
    </row>
    <row r="193" spans="15:16" x14ac:dyDescent="0.25">
      <c r="O193" s="890"/>
      <c r="P193" s="890"/>
    </row>
    <row r="194" spans="15:16" x14ac:dyDescent="0.25">
      <c r="O194" s="890"/>
      <c r="P194" s="890"/>
    </row>
    <row r="195" spans="15:16" x14ac:dyDescent="0.25">
      <c r="O195" s="890"/>
      <c r="P195" s="890"/>
    </row>
    <row r="196" spans="15:16" x14ac:dyDescent="0.25">
      <c r="O196" s="890"/>
      <c r="P196" s="890"/>
    </row>
    <row r="197" spans="15:16" x14ac:dyDescent="0.25">
      <c r="O197" s="890"/>
      <c r="P197" s="890"/>
    </row>
    <row r="198" spans="15:16" x14ac:dyDescent="0.25">
      <c r="O198" s="890"/>
      <c r="P198" s="890"/>
    </row>
    <row r="199" spans="15:16" x14ac:dyDescent="0.25">
      <c r="O199" s="890"/>
      <c r="P199" s="890"/>
    </row>
    <row r="200" spans="15:16" x14ac:dyDescent="0.25">
      <c r="O200" s="890"/>
      <c r="P200" s="890"/>
    </row>
    <row r="201" spans="15:16" x14ac:dyDescent="0.25">
      <c r="O201" s="890"/>
      <c r="P201" s="890"/>
    </row>
    <row r="202" spans="15:16" x14ac:dyDescent="0.25">
      <c r="O202" s="890"/>
      <c r="P202" s="890"/>
    </row>
    <row r="203" spans="15:16" x14ac:dyDescent="0.25">
      <c r="O203" s="890"/>
      <c r="P203" s="890"/>
    </row>
    <row r="204" spans="15:16" x14ac:dyDescent="0.25">
      <c r="O204" s="890"/>
      <c r="P204" s="890"/>
    </row>
    <row r="205" spans="15:16" x14ac:dyDescent="0.25">
      <c r="O205" s="890"/>
      <c r="P205" s="890"/>
    </row>
    <row r="206" spans="15:16" x14ac:dyDescent="0.25">
      <c r="O206" s="890"/>
      <c r="P206" s="890"/>
    </row>
    <row r="207" spans="15:16" x14ac:dyDescent="0.25">
      <c r="O207" s="890"/>
      <c r="P207" s="890"/>
    </row>
    <row r="208" spans="15:16" x14ac:dyDescent="0.25">
      <c r="O208" s="890"/>
      <c r="P208" s="890"/>
    </row>
    <row r="209" spans="15:16" x14ac:dyDescent="0.25">
      <c r="O209" s="890"/>
      <c r="P209" s="890"/>
    </row>
    <row r="210" spans="15:16" x14ac:dyDescent="0.25">
      <c r="O210" s="890"/>
      <c r="P210" s="890"/>
    </row>
    <row r="211" spans="15:16" x14ac:dyDescent="0.25">
      <c r="O211" s="890"/>
      <c r="P211" s="890"/>
    </row>
    <row r="212" spans="15:16" x14ac:dyDescent="0.25">
      <c r="O212" s="890"/>
      <c r="P212" s="890"/>
    </row>
    <row r="213" spans="15:16" x14ac:dyDescent="0.25">
      <c r="O213" s="890"/>
      <c r="P213" s="890"/>
    </row>
    <row r="214" spans="15:16" x14ac:dyDescent="0.25">
      <c r="O214" s="890"/>
      <c r="P214" s="890"/>
    </row>
    <row r="215" spans="15:16" x14ac:dyDescent="0.25">
      <c r="O215" s="890"/>
      <c r="P215" s="890"/>
    </row>
    <row r="216" spans="15:16" x14ac:dyDescent="0.25">
      <c r="O216" s="890"/>
      <c r="P216" s="890"/>
    </row>
    <row r="217" spans="15:16" x14ac:dyDescent="0.25">
      <c r="O217" s="890"/>
      <c r="P217" s="890"/>
    </row>
    <row r="218" spans="15:16" x14ac:dyDescent="0.25">
      <c r="O218" s="890"/>
      <c r="P218" s="890"/>
    </row>
    <row r="219" spans="15:16" x14ac:dyDescent="0.25">
      <c r="O219" s="890"/>
      <c r="P219" s="890"/>
    </row>
    <row r="220" spans="15:16" x14ac:dyDescent="0.25">
      <c r="O220" s="890"/>
      <c r="P220" s="890"/>
    </row>
    <row r="221" spans="15:16" x14ac:dyDescent="0.25">
      <c r="O221" s="890"/>
      <c r="P221" s="890"/>
    </row>
    <row r="222" spans="15:16" x14ac:dyDescent="0.25">
      <c r="O222" s="890"/>
      <c r="P222" s="890"/>
    </row>
    <row r="223" spans="15:16" x14ac:dyDescent="0.25">
      <c r="O223" s="890"/>
      <c r="P223" s="890"/>
    </row>
    <row r="224" spans="15:16" x14ac:dyDescent="0.25">
      <c r="O224" s="890"/>
      <c r="P224" s="890"/>
    </row>
    <row r="225" spans="15:16" x14ac:dyDescent="0.25">
      <c r="O225" s="890"/>
      <c r="P225" s="890"/>
    </row>
    <row r="226" spans="15:16" x14ac:dyDescent="0.25">
      <c r="O226" s="890"/>
      <c r="P226" s="890"/>
    </row>
    <row r="227" spans="15:16" x14ac:dyDescent="0.25">
      <c r="O227" s="890"/>
      <c r="P227" s="890"/>
    </row>
    <row r="228" spans="15:16" x14ac:dyDescent="0.25">
      <c r="O228" s="890"/>
      <c r="P228" s="890"/>
    </row>
    <row r="229" spans="15:16" x14ac:dyDescent="0.25">
      <c r="O229" s="890"/>
      <c r="P229" s="890"/>
    </row>
    <row r="230" spans="15:16" x14ac:dyDescent="0.25">
      <c r="O230" s="890"/>
      <c r="P230" s="890"/>
    </row>
    <row r="231" spans="15:16" x14ac:dyDescent="0.25">
      <c r="O231" s="890"/>
      <c r="P231" s="890"/>
    </row>
    <row r="232" spans="15:16" x14ac:dyDescent="0.25">
      <c r="O232" s="890"/>
      <c r="P232" s="890"/>
    </row>
    <row r="233" spans="15:16" x14ac:dyDescent="0.25">
      <c r="O233" s="890"/>
      <c r="P233" s="890"/>
    </row>
    <row r="234" spans="15:16" x14ac:dyDescent="0.25">
      <c r="O234" s="890"/>
      <c r="P234" s="890"/>
    </row>
    <row r="235" spans="15:16" x14ac:dyDescent="0.25">
      <c r="O235" s="890"/>
      <c r="P235" s="890"/>
    </row>
    <row r="236" spans="15:16" x14ac:dyDescent="0.25">
      <c r="O236" s="890"/>
      <c r="P236" s="890"/>
    </row>
    <row r="237" spans="15:16" x14ac:dyDescent="0.25">
      <c r="O237" s="890"/>
      <c r="P237" s="890"/>
    </row>
    <row r="238" spans="15:16" x14ac:dyDescent="0.25">
      <c r="O238" s="890"/>
      <c r="P238" s="890"/>
    </row>
    <row r="239" spans="15:16" x14ac:dyDescent="0.25">
      <c r="O239" s="890"/>
      <c r="P239" s="890"/>
    </row>
    <row r="240" spans="15:16" x14ac:dyDescent="0.25">
      <c r="O240" s="890"/>
      <c r="P240" s="890"/>
    </row>
    <row r="241" spans="15:16" x14ac:dyDescent="0.25">
      <c r="O241" s="890"/>
      <c r="P241" s="890"/>
    </row>
    <row r="242" spans="15:16" x14ac:dyDescent="0.25">
      <c r="O242" s="890"/>
      <c r="P242" s="890"/>
    </row>
    <row r="243" spans="15:16" x14ac:dyDescent="0.25">
      <c r="O243" s="890"/>
      <c r="P243" s="890"/>
    </row>
    <row r="244" spans="15:16" x14ac:dyDescent="0.25">
      <c r="O244" s="890"/>
      <c r="P244" s="890"/>
    </row>
    <row r="245" spans="15:16" x14ac:dyDescent="0.25">
      <c r="O245" s="890"/>
      <c r="P245" s="890"/>
    </row>
    <row r="246" spans="15:16" x14ac:dyDescent="0.25">
      <c r="O246" s="890"/>
      <c r="P246" s="890"/>
    </row>
    <row r="247" spans="15:16" x14ac:dyDescent="0.25">
      <c r="O247" s="890"/>
      <c r="P247" s="890"/>
    </row>
    <row r="248" spans="15:16" x14ac:dyDescent="0.25">
      <c r="O248" s="890"/>
      <c r="P248" s="890"/>
    </row>
    <row r="249" spans="15:16" x14ac:dyDescent="0.25">
      <c r="O249" s="890"/>
      <c r="P249" s="890"/>
    </row>
    <row r="250" spans="15:16" x14ac:dyDescent="0.25">
      <c r="O250" s="890"/>
      <c r="P250" s="890"/>
    </row>
    <row r="251" spans="15:16" x14ac:dyDescent="0.25">
      <c r="O251" s="890"/>
      <c r="P251" s="890"/>
    </row>
    <row r="252" spans="15:16" x14ac:dyDescent="0.25">
      <c r="O252" s="890"/>
      <c r="P252" s="890"/>
    </row>
    <row r="253" spans="15:16" x14ac:dyDescent="0.25">
      <c r="O253" s="890"/>
      <c r="P253" s="890"/>
    </row>
    <row r="254" spans="15:16" x14ac:dyDescent="0.25">
      <c r="O254" s="890"/>
      <c r="P254" s="890"/>
    </row>
    <row r="255" spans="15:16" x14ac:dyDescent="0.25">
      <c r="O255" s="890"/>
      <c r="P255" s="890"/>
    </row>
    <row r="256" spans="15:16" x14ac:dyDescent="0.25">
      <c r="O256" s="890"/>
      <c r="P256" s="890"/>
    </row>
    <row r="257" spans="15:16" x14ac:dyDescent="0.25">
      <c r="O257" s="890"/>
      <c r="P257" s="890"/>
    </row>
    <row r="258" spans="15:16" x14ac:dyDescent="0.25">
      <c r="O258" s="890"/>
      <c r="P258" s="890"/>
    </row>
    <row r="259" spans="15:16" x14ac:dyDescent="0.25">
      <c r="O259" s="890"/>
      <c r="P259" s="890"/>
    </row>
    <row r="260" spans="15:16" x14ac:dyDescent="0.25">
      <c r="O260" s="890"/>
      <c r="P260" s="890"/>
    </row>
    <row r="261" spans="15:16" x14ac:dyDescent="0.25">
      <c r="O261" s="890"/>
      <c r="P261" s="890"/>
    </row>
    <row r="262" spans="15:16" x14ac:dyDescent="0.25">
      <c r="O262" s="890"/>
      <c r="P262" s="890"/>
    </row>
    <row r="263" spans="15:16" x14ac:dyDescent="0.25">
      <c r="O263" s="890"/>
      <c r="P263" s="890"/>
    </row>
    <row r="264" spans="15:16" x14ac:dyDescent="0.25">
      <c r="O264" s="890"/>
      <c r="P264" s="890"/>
    </row>
    <row r="265" spans="15:16" x14ac:dyDescent="0.25">
      <c r="O265" s="890"/>
      <c r="P265" s="890"/>
    </row>
    <row r="266" spans="15:16" x14ac:dyDescent="0.25">
      <c r="O266" s="890"/>
      <c r="P266" s="890"/>
    </row>
    <row r="267" spans="15:16" x14ac:dyDescent="0.25">
      <c r="O267" s="890"/>
      <c r="P267" s="890"/>
    </row>
    <row r="268" spans="15:16" x14ac:dyDescent="0.25">
      <c r="O268" s="890"/>
      <c r="P268" s="890"/>
    </row>
    <row r="269" spans="15:16" x14ac:dyDescent="0.25">
      <c r="O269" s="890"/>
      <c r="P269" s="890"/>
    </row>
    <row r="270" spans="15:16" x14ac:dyDescent="0.25">
      <c r="O270" s="890"/>
      <c r="P270" s="890"/>
    </row>
    <row r="271" spans="15:16" x14ac:dyDescent="0.25">
      <c r="O271" s="890"/>
      <c r="P271" s="890"/>
    </row>
    <row r="272" spans="15:16" x14ac:dyDescent="0.25">
      <c r="O272" s="890"/>
      <c r="P272" s="890"/>
    </row>
  </sheetData>
  <mergeCells count="8">
    <mergeCell ref="A36:H36"/>
    <mergeCell ref="A2:G2"/>
    <mergeCell ref="A3:G3"/>
    <mergeCell ref="A6:Q6"/>
    <mergeCell ref="A5:Q5"/>
    <mergeCell ref="O7:Q7"/>
    <mergeCell ref="A7:A8"/>
    <mergeCell ref="B7:B8"/>
  </mergeCells>
  <phoneticPr fontId="53" type="noConversion"/>
  <pageMargins left="0.35433070866141736" right="0.23622047244094491" top="0.27559055118110237" bottom="0.35433070866141736" header="0.19685039370078741" footer="0.11811023622047245"/>
  <pageSetup paperSize="9" scale="64" orientation="landscape" r:id="rId1"/>
  <headerFooter>
    <oddFooter>&amp;R&amp;12pag. &amp;P</oddFooter>
  </headerFooter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FF00"/>
    <pageSetUpPr fitToPage="1"/>
  </sheetPr>
  <dimension ref="A1:Q273"/>
  <sheetViews>
    <sheetView showGridLines="0" zoomScaleNormal="100" workbookViewId="0">
      <pane xSplit="1" topLeftCell="B1" activePane="topRight" state="frozen"/>
      <selection activeCell="R6" sqref="R6"/>
      <selection pane="topRight" activeCell="R6" sqref="R6"/>
    </sheetView>
  </sheetViews>
  <sheetFormatPr defaultColWidth="8.85546875" defaultRowHeight="15" x14ac:dyDescent="0.25"/>
  <cols>
    <col min="1" max="1" width="39.42578125" customWidth="1"/>
    <col min="2" max="2" width="11.85546875" customWidth="1"/>
    <col min="3" max="14" width="11.5703125" customWidth="1"/>
    <col min="15" max="15" width="10" customWidth="1"/>
    <col min="16" max="16" width="8" customWidth="1"/>
    <col min="17" max="17" width="7.85546875" customWidth="1"/>
  </cols>
  <sheetData>
    <row r="1" spans="1:17" ht="42" customHeight="1" x14ac:dyDescent="0.25"/>
    <row r="2" spans="1:17" x14ac:dyDescent="0.35">
      <c r="A2" s="1020"/>
      <c r="B2" s="1020"/>
      <c r="C2" s="1020"/>
      <c r="D2" s="1020"/>
      <c r="E2" s="1020"/>
      <c r="F2" s="1020"/>
      <c r="G2" s="1020"/>
      <c r="H2" s="1"/>
    </row>
    <row r="3" spans="1:17" x14ac:dyDescent="0.35">
      <c r="A3" s="1020"/>
      <c r="B3" s="1020"/>
      <c r="C3" s="1020"/>
      <c r="D3" s="1020"/>
      <c r="E3" s="1020"/>
      <c r="F3" s="1020"/>
      <c r="G3" s="1020"/>
      <c r="H3" s="1"/>
    </row>
    <row r="5" spans="1:17" ht="20.25" customHeight="1" x14ac:dyDescent="0.25">
      <c r="A5" s="1023" t="s">
        <v>510</v>
      </c>
      <c r="B5" s="1023"/>
      <c r="C5" s="1023"/>
      <c r="D5" s="1023"/>
      <c r="E5" s="1023"/>
      <c r="F5" s="1023"/>
      <c r="G5" s="1023"/>
      <c r="H5" s="1023"/>
      <c r="I5" s="1023"/>
      <c r="J5" s="1023"/>
      <c r="K5" s="1023"/>
      <c r="L5" s="1023"/>
      <c r="M5" s="1023"/>
      <c r="N5" s="1023"/>
      <c r="O5" s="1023"/>
      <c r="P5" s="1023"/>
      <c r="Q5" s="1023"/>
    </row>
    <row r="6" spans="1:17" ht="20.25" customHeight="1" x14ac:dyDescent="0.25">
      <c r="A6" s="1023" t="s">
        <v>678</v>
      </c>
      <c r="B6" s="1023"/>
      <c r="C6" s="1023"/>
      <c r="D6" s="1023"/>
      <c r="E6" s="1023"/>
      <c r="F6" s="1023"/>
      <c r="G6" s="1023"/>
      <c r="H6" s="1023"/>
      <c r="I6" s="1023"/>
      <c r="J6" s="1023"/>
      <c r="K6" s="1023"/>
      <c r="L6" s="1023"/>
      <c r="M6" s="1023"/>
      <c r="N6" s="1023"/>
      <c r="O6" s="1023"/>
      <c r="P6" s="1023"/>
      <c r="Q6" s="1023"/>
    </row>
    <row r="7" spans="1:17" ht="20.25" customHeight="1" x14ac:dyDescent="0.25">
      <c r="A7" s="1029" t="s">
        <v>14</v>
      </c>
      <c r="B7" s="1027" t="s">
        <v>529</v>
      </c>
      <c r="C7" s="882" t="s">
        <v>514</v>
      </c>
      <c r="D7" s="882" t="s">
        <v>515</v>
      </c>
      <c r="E7" s="882" t="s">
        <v>516</v>
      </c>
      <c r="F7" s="882" t="s">
        <v>517</v>
      </c>
      <c r="G7" s="882" t="s">
        <v>518</v>
      </c>
      <c r="H7" s="882" t="s">
        <v>519</v>
      </c>
      <c r="I7" s="882" t="s">
        <v>520</v>
      </c>
      <c r="J7" s="882" t="s">
        <v>521</v>
      </c>
      <c r="K7" s="882" t="s">
        <v>522</v>
      </c>
      <c r="L7" s="882" t="s">
        <v>523</v>
      </c>
      <c r="M7" s="882" t="s">
        <v>524</v>
      </c>
      <c r="N7" s="882" t="s">
        <v>525</v>
      </c>
      <c r="O7" s="1024" t="s">
        <v>526</v>
      </c>
      <c r="P7" s="1025"/>
      <c r="Q7" s="1026"/>
    </row>
    <row r="8" spans="1:17" x14ac:dyDescent="0.25">
      <c r="A8" s="1030"/>
      <c r="B8" s="1028"/>
      <c r="C8" s="836" t="s">
        <v>527</v>
      </c>
      <c r="D8" s="836" t="s">
        <v>527</v>
      </c>
      <c r="E8" s="836" t="s">
        <v>527</v>
      </c>
      <c r="F8" s="836" t="s">
        <v>527</v>
      </c>
      <c r="G8" s="836" t="s">
        <v>527</v>
      </c>
      <c r="H8" s="836" t="s">
        <v>527</v>
      </c>
      <c r="I8" s="836" t="s">
        <v>527</v>
      </c>
      <c r="J8" s="836" t="s">
        <v>527</v>
      </c>
      <c r="K8" s="836" t="s">
        <v>527</v>
      </c>
      <c r="L8" s="836" t="s">
        <v>527</v>
      </c>
      <c r="M8" s="836" t="s">
        <v>527</v>
      </c>
      <c r="N8" s="836" t="s">
        <v>527</v>
      </c>
      <c r="O8" s="836" t="s">
        <v>528</v>
      </c>
      <c r="P8" s="836" t="s">
        <v>527</v>
      </c>
      <c r="Q8" s="836" t="s">
        <v>1</v>
      </c>
    </row>
    <row r="9" spans="1:17" s="659" customFormat="1" ht="20.25" customHeight="1" x14ac:dyDescent="0.2">
      <c r="A9" s="832" t="s">
        <v>486</v>
      </c>
      <c r="B9" s="854">
        <v>1200</v>
      </c>
      <c r="C9" s="855">
        <v>0</v>
      </c>
      <c r="D9" s="855">
        <v>166</v>
      </c>
      <c r="E9" s="855">
        <v>654</v>
      </c>
      <c r="F9" s="855">
        <v>1102</v>
      </c>
      <c r="G9" s="855">
        <v>1233</v>
      </c>
      <c r="H9" s="855">
        <v>1200</v>
      </c>
      <c r="I9" s="855">
        <v>1219</v>
      </c>
      <c r="J9" s="855">
        <v>1207</v>
      </c>
      <c r="K9" s="855">
        <v>1205</v>
      </c>
      <c r="L9" s="855">
        <v>1195</v>
      </c>
      <c r="M9" s="855">
        <v>1213</v>
      </c>
      <c r="N9" s="855">
        <v>1090</v>
      </c>
      <c r="O9" s="893">
        <f>B9*(IF(C9="",0,1)+IF(D9="",0,1)+IF(E9="",0,1)+IF(F9="",0,1)+IF(G9="",0,1)+IF(H9="",0,1)+IF(I9="",0,1)+IF(J9="",0,1)+IF(K9="",0,1)+IF(L9="",0,1)+IF(M9="",0,1)+IF(N9="",0,1))</f>
        <v>14400</v>
      </c>
      <c r="P9" s="893">
        <f>SUM(C9:N9)</f>
        <v>11484</v>
      </c>
      <c r="Q9" s="856">
        <f>IF(O9=0,"-",P9/O9)</f>
        <v>0.79749999999999999</v>
      </c>
    </row>
    <row r="10" spans="1:17" s="659" customFormat="1" ht="20.25" customHeight="1" x14ac:dyDescent="0.2">
      <c r="A10" s="832" t="s">
        <v>487</v>
      </c>
      <c r="B10" s="854">
        <v>416</v>
      </c>
      <c r="C10" s="855">
        <v>0</v>
      </c>
      <c r="D10" s="855">
        <v>103</v>
      </c>
      <c r="E10" s="855">
        <v>202</v>
      </c>
      <c r="F10" s="855">
        <v>79</v>
      </c>
      <c r="G10" s="855">
        <v>69</v>
      </c>
      <c r="H10" s="855">
        <v>359</v>
      </c>
      <c r="I10" s="855">
        <v>333</v>
      </c>
      <c r="J10" s="855">
        <v>224</v>
      </c>
      <c r="K10" s="855">
        <v>0</v>
      </c>
      <c r="L10" s="855">
        <v>0</v>
      </c>
      <c r="M10" s="855">
        <v>138</v>
      </c>
      <c r="N10" s="855">
        <v>276</v>
      </c>
      <c r="O10" s="893">
        <f t="shared" ref="O10:O20" si="0">B10*(IF(C10="",0,1)+IF(D10="",0,1)+IF(E10="",0,1)+IF(F10="",0,1)+IF(G10="",0,1)+IF(H10="",0,1)+IF(I10="",0,1)+IF(J10="",0,1)+IF(K10="",0,1)+IF(L10="",0,1)+IF(M10="",0,1)+IF(N10="",0,1))</f>
        <v>4992</v>
      </c>
      <c r="P10" s="893">
        <f t="shared" ref="P10:P12" si="1">SUM(C10:N10)</f>
        <v>1783</v>
      </c>
      <c r="Q10" s="856">
        <f t="shared" ref="Q10:Q13" si="2">IF(O10=0,"-",P10/O10)</f>
        <v>0.35717147435897434</v>
      </c>
    </row>
    <row r="11" spans="1:17" s="659" customFormat="1" ht="20.25" customHeight="1" x14ac:dyDescent="0.2">
      <c r="A11" s="832" t="s">
        <v>609</v>
      </c>
      <c r="B11" s="854">
        <v>16</v>
      </c>
      <c r="C11" s="855">
        <v>1</v>
      </c>
      <c r="D11" s="855">
        <v>16</v>
      </c>
      <c r="E11" s="855">
        <v>16</v>
      </c>
      <c r="F11" s="855">
        <v>8</v>
      </c>
      <c r="G11" s="855">
        <v>0</v>
      </c>
      <c r="H11" s="855">
        <v>17</v>
      </c>
      <c r="I11" s="855">
        <v>15</v>
      </c>
      <c r="J11" s="855">
        <v>1</v>
      </c>
      <c r="K11" s="855">
        <v>0</v>
      </c>
      <c r="L11" s="855">
        <v>0</v>
      </c>
      <c r="M11" s="855">
        <v>12</v>
      </c>
      <c r="N11" s="855">
        <v>13</v>
      </c>
      <c r="O11" s="893">
        <f t="shared" si="0"/>
        <v>192</v>
      </c>
      <c r="P11" s="893">
        <f t="shared" ref="P11" si="3">SUM(C11:N11)</f>
        <v>99</v>
      </c>
      <c r="Q11" s="856">
        <f t="shared" si="2"/>
        <v>0.515625</v>
      </c>
    </row>
    <row r="12" spans="1:17" s="659" customFormat="1" ht="20.25" customHeight="1" x14ac:dyDescent="0.2">
      <c r="A12" s="832" t="s">
        <v>488</v>
      </c>
      <c r="B12" s="854">
        <v>180</v>
      </c>
      <c r="C12" s="855">
        <v>0</v>
      </c>
      <c r="D12" s="855">
        <v>165</v>
      </c>
      <c r="E12" s="855">
        <v>174</v>
      </c>
      <c r="F12" s="855">
        <v>200</v>
      </c>
      <c r="G12" s="855">
        <v>11</v>
      </c>
      <c r="H12" s="855">
        <v>179</v>
      </c>
      <c r="I12" s="855">
        <v>176</v>
      </c>
      <c r="J12" s="855">
        <v>160</v>
      </c>
      <c r="K12" s="855">
        <v>182</v>
      </c>
      <c r="L12" s="855">
        <v>197</v>
      </c>
      <c r="M12" s="855">
        <v>176</v>
      </c>
      <c r="N12" s="855">
        <v>141</v>
      </c>
      <c r="O12" s="893">
        <f t="shared" si="0"/>
        <v>2160</v>
      </c>
      <c r="P12" s="893">
        <f t="shared" si="1"/>
        <v>1761</v>
      </c>
      <c r="Q12" s="856">
        <f t="shared" si="2"/>
        <v>0.81527777777777777</v>
      </c>
    </row>
    <row r="13" spans="1:17" s="659" customFormat="1" ht="20.25" customHeight="1" x14ac:dyDescent="0.2">
      <c r="A13" s="832" t="s">
        <v>610</v>
      </c>
      <c r="B13" s="854">
        <v>16</v>
      </c>
      <c r="C13" s="855">
        <v>0</v>
      </c>
      <c r="D13" s="855">
        <v>17</v>
      </c>
      <c r="E13" s="855">
        <v>16</v>
      </c>
      <c r="F13" s="855">
        <v>18</v>
      </c>
      <c r="G13" s="855">
        <v>0</v>
      </c>
      <c r="H13" s="855">
        <v>20</v>
      </c>
      <c r="I13" s="855">
        <v>18</v>
      </c>
      <c r="J13" s="855">
        <v>16</v>
      </c>
      <c r="K13" s="855">
        <v>19</v>
      </c>
      <c r="L13" s="855">
        <v>16</v>
      </c>
      <c r="M13" s="855">
        <v>18</v>
      </c>
      <c r="N13" s="855">
        <v>15</v>
      </c>
      <c r="O13" s="893">
        <f t="shared" si="0"/>
        <v>192</v>
      </c>
      <c r="P13" s="893">
        <f t="shared" ref="P13" si="4">SUM(C13:N13)</f>
        <v>173</v>
      </c>
      <c r="Q13" s="856">
        <f t="shared" si="2"/>
        <v>0.90104166666666663</v>
      </c>
    </row>
    <row r="14" spans="1:17" ht="21" customHeight="1" x14ac:dyDescent="0.25">
      <c r="A14" s="832" t="s">
        <v>615</v>
      </c>
      <c r="B14" s="854">
        <v>660</v>
      </c>
      <c r="C14" s="855">
        <v>406</v>
      </c>
      <c r="D14" s="855">
        <v>360</v>
      </c>
      <c r="E14" s="855">
        <v>366</v>
      </c>
      <c r="F14" s="855">
        <v>447</v>
      </c>
      <c r="G14" s="855">
        <v>485</v>
      </c>
      <c r="H14" s="855">
        <v>378</v>
      </c>
      <c r="I14" s="855">
        <v>316</v>
      </c>
      <c r="J14" s="855">
        <v>481</v>
      </c>
      <c r="K14" s="855">
        <v>501</v>
      </c>
      <c r="L14" s="855">
        <v>579</v>
      </c>
      <c r="M14" s="855">
        <v>480</v>
      </c>
      <c r="N14" s="855">
        <v>377</v>
      </c>
      <c r="O14" s="893">
        <f t="shared" si="0"/>
        <v>7920</v>
      </c>
      <c r="P14" s="893">
        <f>SUM(C14:N14)</f>
        <v>5176</v>
      </c>
      <c r="Q14" s="856">
        <f>IF(O14=0,"-",P14/O14)</f>
        <v>0.65353535353535352</v>
      </c>
    </row>
    <row r="15" spans="1:17" ht="21" customHeight="1" x14ac:dyDescent="0.25">
      <c r="A15" s="832" t="s">
        <v>503</v>
      </c>
      <c r="B15" s="854">
        <v>396</v>
      </c>
      <c r="C15" s="855">
        <v>212</v>
      </c>
      <c r="D15" s="855">
        <v>210</v>
      </c>
      <c r="E15" s="855">
        <v>252</v>
      </c>
      <c r="F15" s="855">
        <v>377</v>
      </c>
      <c r="G15" s="855">
        <v>244</v>
      </c>
      <c r="H15" s="855">
        <v>264</v>
      </c>
      <c r="I15" s="855">
        <v>320</v>
      </c>
      <c r="J15" s="855">
        <v>111</v>
      </c>
      <c r="K15" s="855">
        <v>255</v>
      </c>
      <c r="L15" s="855">
        <v>183</v>
      </c>
      <c r="M15" s="855">
        <v>226</v>
      </c>
      <c r="N15" s="855">
        <v>192</v>
      </c>
      <c r="O15" s="893">
        <f t="shared" si="0"/>
        <v>4752</v>
      </c>
      <c r="P15" s="893">
        <f>SUM(C15:N15)</f>
        <v>2846</v>
      </c>
      <c r="Q15" s="856">
        <f t="shared" ref="Q15:Q17" si="5">IF(O15=0,"-",P15/O15)</f>
        <v>0.59890572390572394</v>
      </c>
    </row>
    <row r="16" spans="1:17" ht="21" customHeight="1" x14ac:dyDescent="0.25">
      <c r="A16" s="832" t="s">
        <v>505</v>
      </c>
      <c r="B16" s="854">
        <v>396</v>
      </c>
      <c r="C16" s="855">
        <v>80</v>
      </c>
      <c r="D16" s="855">
        <v>124</v>
      </c>
      <c r="E16" s="855">
        <v>89</v>
      </c>
      <c r="F16" s="855">
        <v>131</v>
      </c>
      <c r="G16" s="855">
        <v>147</v>
      </c>
      <c r="H16" s="855">
        <v>135</v>
      </c>
      <c r="I16" s="855">
        <v>137</v>
      </c>
      <c r="J16" s="855">
        <v>131</v>
      </c>
      <c r="K16" s="855">
        <v>143</v>
      </c>
      <c r="L16" s="855">
        <v>39</v>
      </c>
      <c r="M16" s="855">
        <v>244</v>
      </c>
      <c r="N16" s="855">
        <v>160</v>
      </c>
      <c r="O16" s="893">
        <f t="shared" si="0"/>
        <v>4752</v>
      </c>
      <c r="P16" s="893">
        <f>SUM(C16:N16)</f>
        <v>1560</v>
      </c>
      <c r="Q16" s="856">
        <f t="shared" si="5"/>
        <v>0.32828282828282829</v>
      </c>
    </row>
    <row r="17" spans="1:17" ht="21" customHeight="1" x14ac:dyDescent="0.25">
      <c r="A17" s="832" t="s">
        <v>625</v>
      </c>
      <c r="B17" s="854">
        <v>80</v>
      </c>
      <c r="C17" s="855">
        <v>52</v>
      </c>
      <c r="D17" s="855">
        <v>46</v>
      </c>
      <c r="E17" s="855">
        <v>61</v>
      </c>
      <c r="F17" s="855">
        <v>82</v>
      </c>
      <c r="G17" s="855">
        <v>78</v>
      </c>
      <c r="H17" s="855">
        <v>70</v>
      </c>
      <c r="I17" s="855">
        <v>71</v>
      </c>
      <c r="J17" s="855">
        <v>70</v>
      </c>
      <c r="K17" s="855">
        <v>69</v>
      </c>
      <c r="L17" s="855">
        <v>61</v>
      </c>
      <c r="M17" s="855">
        <v>56</v>
      </c>
      <c r="N17" s="855">
        <v>61</v>
      </c>
      <c r="O17" s="893">
        <f t="shared" si="0"/>
        <v>960</v>
      </c>
      <c r="P17" s="893">
        <f>SUM(C17:N17)</f>
        <v>777</v>
      </c>
      <c r="Q17" s="856">
        <f t="shared" si="5"/>
        <v>0.80937499999999996</v>
      </c>
    </row>
    <row r="18" spans="1:17" ht="21" customHeight="1" x14ac:dyDescent="0.25">
      <c r="A18" s="920" t="s">
        <v>550</v>
      </c>
      <c r="B18" s="921">
        <v>432</v>
      </c>
      <c r="C18" s="915">
        <v>379</v>
      </c>
      <c r="D18" s="915">
        <v>370</v>
      </c>
      <c r="E18" s="915">
        <v>364</v>
      </c>
      <c r="F18" s="915">
        <v>444</v>
      </c>
      <c r="G18" s="915">
        <v>324</v>
      </c>
      <c r="H18" s="915">
        <v>303</v>
      </c>
      <c r="I18" s="915">
        <v>289</v>
      </c>
      <c r="J18" s="915">
        <v>339</v>
      </c>
      <c r="K18" s="915">
        <v>340</v>
      </c>
      <c r="L18" s="915">
        <v>397</v>
      </c>
      <c r="M18" s="915">
        <v>376</v>
      </c>
      <c r="N18" s="915">
        <v>283</v>
      </c>
      <c r="O18" s="893">
        <f t="shared" si="0"/>
        <v>5184</v>
      </c>
      <c r="P18" s="893">
        <f t="shared" ref="P18:P31" si="6">SUM(C18:N18)</f>
        <v>4208</v>
      </c>
      <c r="Q18" s="856">
        <f t="shared" ref="Q18:Q31" si="7">IF(O18=0,"-",P18/O18)</f>
        <v>0.81172839506172845</v>
      </c>
    </row>
    <row r="19" spans="1:17" ht="21" customHeight="1" x14ac:dyDescent="0.25">
      <c r="A19" s="920" t="s">
        <v>551</v>
      </c>
      <c r="B19" s="921">
        <v>24</v>
      </c>
      <c r="C19" s="915">
        <v>22</v>
      </c>
      <c r="D19" s="915">
        <v>24</v>
      </c>
      <c r="E19" s="915">
        <v>40</v>
      </c>
      <c r="F19" s="915">
        <v>21</v>
      </c>
      <c r="G19" s="915">
        <v>19</v>
      </c>
      <c r="H19" s="915">
        <v>26</v>
      </c>
      <c r="I19" s="915">
        <v>17</v>
      </c>
      <c r="J19" s="915">
        <v>30</v>
      </c>
      <c r="K19" s="915">
        <v>23</v>
      </c>
      <c r="L19" s="915">
        <v>26</v>
      </c>
      <c r="M19" s="915">
        <v>19</v>
      </c>
      <c r="N19" s="915">
        <v>26</v>
      </c>
      <c r="O19" s="893">
        <f t="shared" si="0"/>
        <v>288</v>
      </c>
      <c r="P19" s="893">
        <f t="shared" si="6"/>
        <v>293</v>
      </c>
      <c r="Q19" s="856">
        <f t="shared" si="7"/>
        <v>1.0173611111111112</v>
      </c>
    </row>
    <row r="20" spans="1:17" ht="21" customHeight="1" x14ac:dyDescent="0.25">
      <c r="A20" s="920" t="s">
        <v>552</v>
      </c>
      <c r="B20" s="921">
        <v>122</v>
      </c>
      <c r="C20" s="915">
        <v>114</v>
      </c>
      <c r="D20" s="915">
        <v>168</v>
      </c>
      <c r="E20" s="915">
        <v>148</v>
      </c>
      <c r="F20" s="915">
        <v>62</v>
      </c>
      <c r="G20" s="915">
        <v>89</v>
      </c>
      <c r="H20" s="915">
        <v>322</v>
      </c>
      <c r="I20" s="915">
        <v>142</v>
      </c>
      <c r="J20" s="915">
        <v>83</v>
      </c>
      <c r="K20" s="915">
        <v>73</v>
      </c>
      <c r="L20" s="915">
        <v>98</v>
      </c>
      <c r="M20" s="915">
        <v>138</v>
      </c>
      <c r="N20" s="915">
        <v>94</v>
      </c>
      <c r="O20" s="893">
        <f t="shared" si="0"/>
        <v>1464</v>
      </c>
      <c r="P20" s="893">
        <f t="shared" si="6"/>
        <v>1531</v>
      </c>
      <c r="Q20" s="856">
        <f t="shared" si="7"/>
        <v>1.0457650273224044</v>
      </c>
    </row>
    <row r="21" spans="1:17" ht="21" customHeight="1" x14ac:dyDescent="0.25">
      <c r="A21" s="920" t="s">
        <v>553</v>
      </c>
      <c r="B21" s="921">
        <v>30</v>
      </c>
      <c r="C21" s="915">
        <v>53</v>
      </c>
      <c r="D21" s="915">
        <v>61</v>
      </c>
      <c r="E21" s="915">
        <v>52</v>
      </c>
      <c r="F21" s="915">
        <v>31</v>
      </c>
      <c r="G21" s="915">
        <v>22</v>
      </c>
      <c r="H21" s="915">
        <v>36</v>
      </c>
      <c r="I21" s="915">
        <v>30</v>
      </c>
      <c r="J21" s="915">
        <v>18</v>
      </c>
      <c r="K21" s="915">
        <v>18</v>
      </c>
      <c r="L21" s="915">
        <v>19</v>
      </c>
      <c r="M21" s="915">
        <v>40</v>
      </c>
      <c r="N21" s="915">
        <v>25</v>
      </c>
      <c r="O21" s="893">
        <f t="shared" ref="O21" si="8">B21*(IF(C21="",0,1)+IF(D21="",0,1)+IF(E21="",0,1)+IF(F21="",0,1)+IF(G21="",0,1)+IF(H21="",0,1)+IF(I21="",0,1)+IF(J21="",0,1)+IF(K21="",0,1)+IF(L21="",0,1)+IF(M21="",0,1)+IF(N21="",0,1))</f>
        <v>360</v>
      </c>
      <c r="P21" s="893">
        <f t="shared" si="6"/>
        <v>405</v>
      </c>
      <c r="Q21" s="856">
        <f t="shared" si="7"/>
        <v>1.125</v>
      </c>
    </row>
    <row r="22" spans="1:17" ht="21" customHeight="1" x14ac:dyDescent="0.25">
      <c r="A22" s="920" t="s">
        <v>561</v>
      </c>
      <c r="B22" s="921">
        <v>96</v>
      </c>
      <c r="C22" s="915">
        <v>81</v>
      </c>
      <c r="D22" s="915">
        <v>73</v>
      </c>
      <c r="E22" s="915">
        <v>115</v>
      </c>
      <c r="F22" s="915">
        <v>25</v>
      </c>
      <c r="G22" s="915">
        <v>36</v>
      </c>
      <c r="H22" s="915">
        <v>93</v>
      </c>
      <c r="I22" s="915">
        <v>106</v>
      </c>
      <c r="J22" s="915">
        <v>101</v>
      </c>
      <c r="K22" s="915">
        <v>105</v>
      </c>
      <c r="L22" s="915">
        <v>94</v>
      </c>
      <c r="M22" s="915">
        <v>84</v>
      </c>
      <c r="N22" s="915">
        <v>98</v>
      </c>
      <c r="O22" s="893">
        <f>B22*(IF(C22="",0,1)+IF(D22="",0,1)+IF(E22="",0,1)+IF(F22="",0,1)+IF(G22="",0,1)+IF(H22="",0,1)+IF(I22="",0,1)+IF(J22="",0,1)+IF(K22="",0,1)+IF(L22="",0,1)+IF(M22="",0,1)+IF(N22="",0,1))</f>
        <v>1152</v>
      </c>
      <c r="P22" s="893">
        <f t="shared" si="6"/>
        <v>1011</v>
      </c>
      <c r="Q22" s="856">
        <f t="shared" si="7"/>
        <v>0.87760416666666663</v>
      </c>
    </row>
    <row r="23" spans="1:17" ht="21" customHeight="1" x14ac:dyDescent="0.25">
      <c r="A23" s="920" t="s">
        <v>554</v>
      </c>
      <c r="B23" s="921">
        <v>16</v>
      </c>
      <c r="C23" s="915">
        <v>10</v>
      </c>
      <c r="D23" s="915">
        <v>13</v>
      </c>
      <c r="E23" s="915">
        <v>14</v>
      </c>
      <c r="F23" s="915">
        <v>3</v>
      </c>
      <c r="G23" s="915">
        <v>0</v>
      </c>
      <c r="H23" s="915">
        <v>14</v>
      </c>
      <c r="I23" s="915">
        <v>17</v>
      </c>
      <c r="J23" s="915">
        <v>24</v>
      </c>
      <c r="K23" s="915">
        <v>18</v>
      </c>
      <c r="L23" s="915">
        <v>20</v>
      </c>
      <c r="M23" s="915">
        <v>13</v>
      </c>
      <c r="N23" s="915">
        <v>16</v>
      </c>
      <c r="O23" s="893">
        <f>B23*(IF(C23="",0,1)+IF(D23="",0,1)+IF(E23="",0,1)+IF(F23="",0,1)+IF(G23="",0,1)+IF(H23="",0,1)+IF(I23="",0,1)+IF(J23="",0,1)+IF(K23="",0,1)+IF(L23="",0,1)+IF(M23="",0,1)+IF(N23="",0,1))</f>
        <v>192</v>
      </c>
      <c r="P23" s="893">
        <f t="shared" si="6"/>
        <v>162</v>
      </c>
      <c r="Q23" s="856">
        <f t="shared" si="7"/>
        <v>0.84375</v>
      </c>
    </row>
    <row r="24" spans="1:17" ht="21" customHeight="1" x14ac:dyDescent="0.25">
      <c r="A24" s="920" t="s">
        <v>567</v>
      </c>
      <c r="B24" s="921">
        <v>60</v>
      </c>
      <c r="C24" s="915">
        <v>60</v>
      </c>
      <c r="D24" s="915">
        <v>66</v>
      </c>
      <c r="E24" s="915">
        <v>56</v>
      </c>
      <c r="F24" s="915">
        <v>61</v>
      </c>
      <c r="G24" s="915">
        <v>56</v>
      </c>
      <c r="H24" s="915">
        <v>60</v>
      </c>
      <c r="I24" s="915">
        <v>43</v>
      </c>
      <c r="J24" s="915">
        <v>64</v>
      </c>
      <c r="K24" s="915">
        <v>61</v>
      </c>
      <c r="L24" s="915">
        <v>88</v>
      </c>
      <c r="M24" s="915">
        <v>3</v>
      </c>
      <c r="N24" s="915">
        <v>38</v>
      </c>
      <c r="O24" s="893">
        <f t="shared" ref="O24:O31" si="9">B24*(IF(C24="",0,1)+IF(D24="",0,1)+IF(E24="",0,1)+IF(F24="",0,1)+IF(G24="",0,1)+IF(H24="",0,1)+IF(I24="",0,1)+IF(J24="",0,1)+IF(K24="",0,1)+IF(L24="",0,1)+IF(M24="",0,1)+IF(N24="",0,1))</f>
        <v>720</v>
      </c>
      <c r="P24" s="893">
        <f t="shared" si="6"/>
        <v>656</v>
      </c>
      <c r="Q24" s="856">
        <f t="shared" si="7"/>
        <v>0.91111111111111109</v>
      </c>
    </row>
    <row r="25" spans="1:17" ht="21" customHeight="1" x14ac:dyDescent="0.25">
      <c r="A25" s="920" t="s">
        <v>568</v>
      </c>
      <c r="B25" s="921">
        <v>40</v>
      </c>
      <c r="C25" s="915">
        <v>44</v>
      </c>
      <c r="D25" s="915">
        <v>34</v>
      </c>
      <c r="E25" s="915">
        <v>39</v>
      </c>
      <c r="F25" s="915">
        <v>48</v>
      </c>
      <c r="G25" s="915">
        <v>32</v>
      </c>
      <c r="H25" s="915">
        <v>19</v>
      </c>
      <c r="I25" s="915">
        <v>21</v>
      </c>
      <c r="J25" s="915">
        <v>40</v>
      </c>
      <c r="K25" s="915">
        <v>39</v>
      </c>
      <c r="L25" s="915">
        <v>42</v>
      </c>
      <c r="M25" s="915">
        <v>5</v>
      </c>
      <c r="N25" s="915">
        <v>30</v>
      </c>
      <c r="O25" s="893">
        <f t="shared" si="9"/>
        <v>480</v>
      </c>
      <c r="P25" s="893">
        <f t="shared" si="6"/>
        <v>393</v>
      </c>
      <c r="Q25" s="856">
        <f t="shared" si="7"/>
        <v>0.81874999999999998</v>
      </c>
    </row>
    <row r="26" spans="1:17" ht="21" customHeight="1" x14ac:dyDescent="0.25">
      <c r="A26" s="920" t="s">
        <v>680</v>
      </c>
      <c r="B26" s="921">
        <v>46</v>
      </c>
      <c r="C26" s="915">
        <v>55</v>
      </c>
      <c r="D26" s="915">
        <v>50</v>
      </c>
      <c r="E26" s="915">
        <v>53</v>
      </c>
      <c r="F26" s="915">
        <v>68</v>
      </c>
      <c r="G26" s="915">
        <v>46</v>
      </c>
      <c r="H26" s="915">
        <v>43</v>
      </c>
      <c r="I26" s="915">
        <v>51</v>
      </c>
      <c r="J26" s="915">
        <v>65</v>
      </c>
      <c r="K26" s="915">
        <v>75</v>
      </c>
      <c r="L26" s="915">
        <v>88</v>
      </c>
      <c r="M26" s="915">
        <v>81</v>
      </c>
      <c r="N26" s="915">
        <v>56</v>
      </c>
      <c r="O26" s="893">
        <f t="shared" si="9"/>
        <v>552</v>
      </c>
      <c r="P26" s="893">
        <f t="shared" si="6"/>
        <v>731</v>
      </c>
      <c r="Q26" s="856">
        <f t="shared" si="7"/>
        <v>1.3242753623188406</v>
      </c>
    </row>
    <row r="27" spans="1:17" ht="21" customHeight="1" x14ac:dyDescent="0.25">
      <c r="A27" s="920" t="s">
        <v>681</v>
      </c>
      <c r="B27" s="921">
        <v>30</v>
      </c>
      <c r="C27" s="915">
        <v>35</v>
      </c>
      <c r="D27" s="915">
        <v>33</v>
      </c>
      <c r="E27" s="915">
        <v>34</v>
      </c>
      <c r="F27" s="915">
        <v>34</v>
      </c>
      <c r="G27" s="915">
        <v>24</v>
      </c>
      <c r="H27" s="915">
        <v>10</v>
      </c>
      <c r="I27" s="915">
        <v>18</v>
      </c>
      <c r="J27" s="915">
        <v>31</v>
      </c>
      <c r="K27" s="915">
        <v>40</v>
      </c>
      <c r="L27" s="915">
        <v>43</v>
      </c>
      <c r="M27" s="915">
        <v>34</v>
      </c>
      <c r="N27" s="915">
        <v>33</v>
      </c>
      <c r="O27" s="893">
        <f t="shared" si="9"/>
        <v>360</v>
      </c>
      <c r="P27" s="893">
        <f>SUM(C27:N27)</f>
        <v>369</v>
      </c>
      <c r="Q27" s="856">
        <f t="shared" si="7"/>
        <v>1.0249999999999999</v>
      </c>
    </row>
    <row r="28" spans="1:17" ht="21" customHeight="1" x14ac:dyDescent="0.25">
      <c r="A28" s="920" t="s">
        <v>627</v>
      </c>
      <c r="B28" s="921">
        <v>120</v>
      </c>
      <c r="C28" s="915">
        <v>159</v>
      </c>
      <c r="D28" s="915">
        <v>137</v>
      </c>
      <c r="E28" s="915">
        <v>148</v>
      </c>
      <c r="F28" s="915">
        <v>113</v>
      </c>
      <c r="G28" s="915">
        <v>97</v>
      </c>
      <c r="H28" s="915">
        <v>103</v>
      </c>
      <c r="I28" s="915">
        <v>119</v>
      </c>
      <c r="J28" s="915">
        <v>137</v>
      </c>
      <c r="K28" s="915">
        <v>107</v>
      </c>
      <c r="L28" s="915">
        <v>109</v>
      </c>
      <c r="M28" s="915">
        <v>112</v>
      </c>
      <c r="N28" s="915">
        <v>113</v>
      </c>
      <c r="O28" s="893">
        <f t="shared" si="9"/>
        <v>1440</v>
      </c>
      <c r="P28" s="893">
        <f t="shared" si="6"/>
        <v>1454</v>
      </c>
      <c r="Q28" s="856">
        <f t="shared" si="7"/>
        <v>1.0097222222222222</v>
      </c>
    </row>
    <row r="29" spans="1:17" s="659" customFormat="1" ht="21" customHeight="1" x14ac:dyDescent="0.2">
      <c r="A29" s="920" t="s">
        <v>628</v>
      </c>
      <c r="B29" s="921">
        <v>64</v>
      </c>
      <c r="C29" s="915">
        <v>0</v>
      </c>
      <c r="D29" s="915">
        <v>79</v>
      </c>
      <c r="E29" s="915">
        <v>65</v>
      </c>
      <c r="F29" s="915">
        <v>69</v>
      </c>
      <c r="G29" s="915">
        <v>77</v>
      </c>
      <c r="H29" s="915">
        <v>77</v>
      </c>
      <c r="I29" s="915">
        <v>79</v>
      </c>
      <c r="J29" s="915">
        <v>67</v>
      </c>
      <c r="K29" s="915">
        <v>70</v>
      </c>
      <c r="L29" s="915">
        <v>62</v>
      </c>
      <c r="M29" s="915">
        <v>83</v>
      </c>
      <c r="N29" s="915">
        <v>64</v>
      </c>
      <c r="O29" s="893">
        <f t="shared" si="9"/>
        <v>768</v>
      </c>
      <c r="P29" s="893">
        <f t="shared" si="6"/>
        <v>792</v>
      </c>
      <c r="Q29" s="856">
        <f t="shared" si="7"/>
        <v>1.03125</v>
      </c>
    </row>
    <row r="30" spans="1:17" ht="21" customHeight="1" x14ac:dyDescent="0.25">
      <c r="A30" s="920" t="s">
        <v>676</v>
      </c>
      <c r="B30" s="921">
        <v>7</v>
      </c>
      <c r="C30" s="915">
        <v>13</v>
      </c>
      <c r="D30" s="915">
        <v>5</v>
      </c>
      <c r="E30" s="915">
        <v>3</v>
      </c>
      <c r="F30" s="915">
        <v>5</v>
      </c>
      <c r="G30" s="915">
        <v>3</v>
      </c>
      <c r="H30" s="915">
        <v>1</v>
      </c>
      <c r="I30" s="915">
        <v>12</v>
      </c>
      <c r="J30" s="915">
        <v>14</v>
      </c>
      <c r="K30" s="915">
        <v>19</v>
      </c>
      <c r="L30" s="915">
        <v>22</v>
      </c>
      <c r="M30" s="915">
        <v>16</v>
      </c>
      <c r="N30" s="915">
        <v>16</v>
      </c>
      <c r="O30" s="893">
        <f t="shared" si="9"/>
        <v>84</v>
      </c>
      <c r="P30" s="893">
        <f t="shared" si="6"/>
        <v>129</v>
      </c>
      <c r="Q30" s="856">
        <f t="shared" si="7"/>
        <v>1.5357142857142858</v>
      </c>
    </row>
    <row r="31" spans="1:17" ht="21" customHeight="1" thickBot="1" x14ac:dyDescent="0.3">
      <c r="A31" s="929" t="s">
        <v>555</v>
      </c>
      <c r="B31" s="930">
        <v>10</v>
      </c>
      <c r="C31" s="931">
        <v>15</v>
      </c>
      <c r="D31" s="931">
        <v>12</v>
      </c>
      <c r="E31" s="931">
        <v>19</v>
      </c>
      <c r="F31" s="931">
        <v>4</v>
      </c>
      <c r="G31" s="931">
        <v>0</v>
      </c>
      <c r="H31" s="931">
        <v>23</v>
      </c>
      <c r="I31" s="931">
        <v>23</v>
      </c>
      <c r="J31" s="931">
        <v>49</v>
      </c>
      <c r="K31" s="931">
        <v>35</v>
      </c>
      <c r="L31" s="931">
        <v>39</v>
      </c>
      <c r="M31" s="931">
        <v>6</v>
      </c>
      <c r="N31" s="931">
        <v>43</v>
      </c>
      <c r="O31" s="932">
        <f t="shared" si="9"/>
        <v>120</v>
      </c>
      <c r="P31" s="932">
        <f t="shared" si="6"/>
        <v>268</v>
      </c>
      <c r="Q31" s="933">
        <f t="shared" si="7"/>
        <v>2.2333333333333334</v>
      </c>
    </row>
    <row r="32" spans="1:17" s="888" customFormat="1" ht="19.5" customHeight="1" x14ac:dyDescent="0.25">
      <c r="A32" s="926" t="s">
        <v>6</v>
      </c>
      <c r="B32" s="927">
        <f t="shared" ref="B32:N32" si="10">SUM(B9:B31)</f>
        <v>4457</v>
      </c>
      <c r="C32" s="927">
        <f t="shared" si="10"/>
        <v>1791</v>
      </c>
      <c r="D32" s="927">
        <f t="shared" si="10"/>
        <v>2332</v>
      </c>
      <c r="E32" s="927">
        <f t="shared" si="10"/>
        <v>2980</v>
      </c>
      <c r="F32" s="927">
        <f t="shared" si="10"/>
        <v>3432</v>
      </c>
      <c r="G32" s="927">
        <f t="shared" si="10"/>
        <v>3092</v>
      </c>
      <c r="H32" s="927">
        <f t="shared" si="10"/>
        <v>3752</v>
      </c>
      <c r="I32" s="927">
        <f t="shared" si="10"/>
        <v>3572</v>
      </c>
      <c r="J32" s="927">
        <f t="shared" si="10"/>
        <v>3463</v>
      </c>
      <c r="K32" s="927">
        <f t="shared" si="10"/>
        <v>3397</v>
      </c>
      <c r="L32" s="927">
        <f t="shared" si="10"/>
        <v>3417</v>
      </c>
      <c r="M32" s="927">
        <f t="shared" si="10"/>
        <v>3573</v>
      </c>
      <c r="N32" s="927">
        <f t="shared" si="10"/>
        <v>3260</v>
      </c>
      <c r="O32" s="927">
        <f>SUM(O9:O31)</f>
        <v>53484</v>
      </c>
      <c r="P32" s="927">
        <f t="shared" ref="P32" si="11">SUM(P9:P31)</f>
        <v>38061</v>
      </c>
      <c r="Q32" s="928">
        <f>IF(O32=0,"-",P32/O32)</f>
        <v>0.71163338568543866</v>
      </c>
    </row>
    <row r="33" spans="1:16" x14ac:dyDescent="0.25">
      <c r="O33" s="894"/>
      <c r="P33" s="894"/>
    </row>
    <row r="34" spans="1:16" x14ac:dyDescent="0.25">
      <c r="A34" s="881" t="s">
        <v>513</v>
      </c>
      <c r="O34" s="894"/>
      <c r="P34" s="894"/>
    </row>
    <row r="35" spans="1:16" x14ac:dyDescent="0.25">
      <c r="O35" s="894"/>
      <c r="P35" s="894"/>
    </row>
    <row r="36" spans="1:16" x14ac:dyDescent="0.25">
      <c r="O36" s="894"/>
      <c r="P36" s="894"/>
    </row>
    <row r="37" spans="1:16" x14ac:dyDescent="0.25">
      <c r="O37" s="894"/>
      <c r="P37" s="894"/>
    </row>
    <row r="38" spans="1:16" x14ac:dyDescent="0.25">
      <c r="O38" s="894"/>
      <c r="P38" s="894"/>
    </row>
    <row r="39" spans="1:16" x14ac:dyDescent="0.25">
      <c r="O39" s="894"/>
      <c r="P39" s="894"/>
    </row>
    <row r="40" spans="1:16" x14ac:dyDescent="0.25">
      <c r="O40" s="890"/>
      <c r="P40" s="890"/>
    </row>
    <row r="41" spans="1:16" x14ac:dyDescent="0.25">
      <c r="O41" s="890"/>
      <c r="P41" s="890"/>
    </row>
    <row r="42" spans="1:16" x14ac:dyDescent="0.25">
      <c r="O42" s="890"/>
      <c r="P42" s="890"/>
    </row>
    <row r="43" spans="1:16" x14ac:dyDescent="0.25">
      <c r="O43" s="890"/>
      <c r="P43" s="890"/>
    </row>
    <row r="44" spans="1:16" x14ac:dyDescent="0.25">
      <c r="O44" s="890"/>
      <c r="P44" s="890"/>
    </row>
    <row r="45" spans="1:16" x14ac:dyDescent="0.25">
      <c r="O45" s="890"/>
      <c r="P45" s="890"/>
    </row>
    <row r="46" spans="1:16" x14ac:dyDescent="0.25">
      <c r="O46" s="890"/>
      <c r="P46" s="890"/>
    </row>
    <row r="47" spans="1:16" x14ac:dyDescent="0.25">
      <c r="O47" s="890"/>
      <c r="P47" s="890"/>
    </row>
    <row r="48" spans="1:16" x14ac:dyDescent="0.25">
      <c r="O48" s="890"/>
      <c r="P48" s="890"/>
    </row>
    <row r="49" spans="15:16" x14ac:dyDescent="0.25">
      <c r="O49" s="890"/>
      <c r="P49" s="890"/>
    </row>
    <row r="50" spans="15:16" x14ac:dyDescent="0.25">
      <c r="O50" s="890"/>
      <c r="P50" s="890"/>
    </row>
    <row r="51" spans="15:16" x14ac:dyDescent="0.25">
      <c r="O51" s="890"/>
      <c r="P51" s="890"/>
    </row>
    <row r="52" spans="15:16" x14ac:dyDescent="0.25">
      <c r="O52" s="890"/>
      <c r="P52" s="890"/>
    </row>
    <row r="53" spans="15:16" x14ac:dyDescent="0.25">
      <c r="O53" s="890"/>
      <c r="P53" s="890"/>
    </row>
    <row r="54" spans="15:16" x14ac:dyDescent="0.25">
      <c r="O54" s="890"/>
      <c r="P54" s="890"/>
    </row>
    <row r="55" spans="15:16" x14ac:dyDescent="0.25">
      <c r="O55" s="890"/>
      <c r="P55" s="890"/>
    </row>
    <row r="56" spans="15:16" x14ac:dyDescent="0.25">
      <c r="O56" s="890"/>
      <c r="P56" s="890"/>
    </row>
    <row r="57" spans="15:16" x14ac:dyDescent="0.25">
      <c r="O57" s="890"/>
      <c r="P57" s="890"/>
    </row>
    <row r="58" spans="15:16" x14ac:dyDescent="0.25">
      <c r="O58" s="890"/>
      <c r="P58" s="890"/>
    </row>
    <row r="59" spans="15:16" x14ac:dyDescent="0.25">
      <c r="O59" s="890"/>
      <c r="P59" s="890"/>
    </row>
    <row r="60" spans="15:16" x14ac:dyDescent="0.25">
      <c r="O60" s="890"/>
      <c r="P60" s="890"/>
    </row>
    <row r="61" spans="15:16" x14ac:dyDescent="0.25">
      <c r="O61" s="890"/>
      <c r="P61" s="890"/>
    </row>
    <row r="62" spans="15:16" x14ac:dyDescent="0.25">
      <c r="O62" s="890"/>
      <c r="P62" s="890"/>
    </row>
    <row r="63" spans="15:16" x14ac:dyDescent="0.25">
      <c r="O63" s="890"/>
      <c r="P63" s="890"/>
    </row>
    <row r="64" spans="15:16" x14ac:dyDescent="0.25">
      <c r="O64" s="890"/>
      <c r="P64" s="890"/>
    </row>
    <row r="65" spans="15:16" x14ac:dyDescent="0.25">
      <c r="O65" s="890"/>
      <c r="P65" s="890"/>
    </row>
    <row r="66" spans="15:16" x14ac:dyDescent="0.25">
      <c r="O66" s="890"/>
      <c r="P66" s="890"/>
    </row>
    <row r="67" spans="15:16" x14ac:dyDescent="0.25">
      <c r="O67" s="890"/>
      <c r="P67" s="890"/>
    </row>
    <row r="68" spans="15:16" x14ac:dyDescent="0.25">
      <c r="O68" s="890"/>
      <c r="P68" s="890"/>
    </row>
    <row r="69" spans="15:16" x14ac:dyDescent="0.25">
      <c r="O69" s="890"/>
      <c r="P69" s="890"/>
    </row>
    <row r="70" spans="15:16" x14ac:dyDescent="0.25">
      <c r="O70" s="890"/>
      <c r="P70" s="890"/>
    </row>
    <row r="71" spans="15:16" x14ac:dyDescent="0.25">
      <c r="O71" s="890"/>
      <c r="P71" s="890"/>
    </row>
    <row r="72" spans="15:16" x14ac:dyDescent="0.25">
      <c r="O72" s="890"/>
      <c r="P72" s="890"/>
    </row>
    <row r="73" spans="15:16" x14ac:dyDescent="0.25">
      <c r="O73" s="890"/>
      <c r="P73" s="890"/>
    </row>
    <row r="74" spans="15:16" x14ac:dyDescent="0.25">
      <c r="O74" s="890"/>
      <c r="P74" s="890"/>
    </row>
    <row r="75" spans="15:16" x14ac:dyDescent="0.25">
      <c r="O75" s="890"/>
      <c r="P75" s="890"/>
    </row>
    <row r="76" spans="15:16" x14ac:dyDescent="0.25">
      <c r="O76" s="890"/>
      <c r="P76" s="890"/>
    </row>
    <row r="77" spans="15:16" x14ac:dyDescent="0.25">
      <c r="O77" s="890"/>
      <c r="P77" s="890"/>
    </row>
    <row r="78" spans="15:16" x14ac:dyDescent="0.25">
      <c r="O78" s="890"/>
      <c r="P78" s="890"/>
    </row>
    <row r="79" spans="15:16" x14ac:dyDescent="0.25">
      <c r="O79" s="890"/>
      <c r="P79" s="890"/>
    </row>
    <row r="80" spans="15:16" x14ac:dyDescent="0.25">
      <c r="O80" s="890"/>
      <c r="P80" s="890"/>
    </row>
    <row r="81" spans="15:16" x14ac:dyDescent="0.25">
      <c r="O81" s="890"/>
      <c r="P81" s="890"/>
    </row>
    <row r="82" spans="15:16" x14ac:dyDescent="0.25">
      <c r="O82" s="890"/>
      <c r="P82" s="890"/>
    </row>
    <row r="83" spans="15:16" x14ac:dyDescent="0.25">
      <c r="O83" s="890"/>
      <c r="P83" s="890"/>
    </row>
    <row r="84" spans="15:16" x14ac:dyDescent="0.25">
      <c r="O84" s="890"/>
      <c r="P84" s="890"/>
    </row>
    <row r="85" spans="15:16" x14ac:dyDescent="0.25">
      <c r="O85" s="890"/>
      <c r="P85" s="890"/>
    </row>
    <row r="86" spans="15:16" x14ac:dyDescent="0.25">
      <c r="O86" s="890"/>
      <c r="P86" s="890"/>
    </row>
    <row r="87" spans="15:16" x14ac:dyDescent="0.25">
      <c r="O87" s="890"/>
      <c r="P87" s="890"/>
    </row>
    <row r="88" spans="15:16" x14ac:dyDescent="0.25">
      <c r="O88" s="890"/>
      <c r="P88" s="890"/>
    </row>
    <row r="89" spans="15:16" x14ac:dyDescent="0.25">
      <c r="O89" s="890"/>
      <c r="P89" s="890"/>
    </row>
    <row r="90" spans="15:16" x14ac:dyDescent="0.25">
      <c r="O90" s="890"/>
      <c r="P90" s="890"/>
    </row>
    <row r="91" spans="15:16" x14ac:dyDescent="0.25">
      <c r="O91" s="890"/>
      <c r="P91" s="890"/>
    </row>
    <row r="92" spans="15:16" x14ac:dyDescent="0.25">
      <c r="O92" s="890"/>
      <c r="P92" s="890"/>
    </row>
    <row r="93" spans="15:16" x14ac:dyDescent="0.25">
      <c r="O93" s="890"/>
      <c r="P93" s="890"/>
    </row>
    <row r="94" spans="15:16" x14ac:dyDescent="0.25">
      <c r="O94" s="890"/>
      <c r="P94" s="890"/>
    </row>
    <row r="95" spans="15:16" x14ac:dyDescent="0.25">
      <c r="O95" s="890"/>
      <c r="P95" s="890"/>
    </row>
    <row r="96" spans="15:16" x14ac:dyDescent="0.25">
      <c r="O96" s="890"/>
      <c r="P96" s="890"/>
    </row>
    <row r="97" spans="15:16" x14ac:dyDescent="0.25">
      <c r="O97" s="890"/>
      <c r="P97" s="890"/>
    </row>
    <row r="98" spans="15:16" x14ac:dyDescent="0.25">
      <c r="O98" s="890"/>
      <c r="P98" s="890"/>
    </row>
    <row r="99" spans="15:16" x14ac:dyDescent="0.25">
      <c r="O99" s="890"/>
      <c r="P99" s="890"/>
    </row>
    <row r="100" spans="15:16" x14ac:dyDescent="0.25">
      <c r="O100" s="890"/>
      <c r="P100" s="890"/>
    </row>
    <row r="101" spans="15:16" x14ac:dyDescent="0.25">
      <c r="O101" s="890"/>
      <c r="P101" s="890"/>
    </row>
    <row r="102" spans="15:16" x14ac:dyDescent="0.25">
      <c r="O102" s="890"/>
      <c r="P102" s="890"/>
    </row>
    <row r="103" spans="15:16" x14ac:dyDescent="0.25">
      <c r="O103" s="890"/>
      <c r="P103" s="890"/>
    </row>
    <row r="104" spans="15:16" x14ac:dyDescent="0.25">
      <c r="O104" s="890"/>
      <c r="P104" s="890"/>
    </row>
    <row r="105" spans="15:16" x14ac:dyDescent="0.25">
      <c r="O105" s="890"/>
      <c r="P105" s="890"/>
    </row>
    <row r="106" spans="15:16" x14ac:dyDescent="0.25">
      <c r="O106" s="890"/>
      <c r="P106" s="890"/>
    </row>
    <row r="107" spans="15:16" x14ac:dyDescent="0.25">
      <c r="O107" s="890"/>
      <c r="P107" s="890"/>
    </row>
    <row r="108" spans="15:16" x14ac:dyDescent="0.25">
      <c r="O108" s="890"/>
      <c r="P108" s="890"/>
    </row>
    <row r="109" spans="15:16" x14ac:dyDescent="0.25">
      <c r="O109" s="890"/>
      <c r="P109" s="890"/>
    </row>
    <row r="110" spans="15:16" x14ac:dyDescent="0.25">
      <c r="O110" s="890"/>
      <c r="P110" s="890"/>
    </row>
    <row r="111" spans="15:16" x14ac:dyDescent="0.25">
      <c r="O111" s="890"/>
      <c r="P111" s="890"/>
    </row>
    <row r="112" spans="15:16" x14ac:dyDescent="0.25">
      <c r="O112" s="890"/>
      <c r="P112" s="890"/>
    </row>
    <row r="113" spans="15:16" x14ac:dyDescent="0.25">
      <c r="O113" s="890"/>
      <c r="P113" s="890"/>
    </row>
    <row r="114" spans="15:16" x14ac:dyDescent="0.25">
      <c r="O114" s="890"/>
      <c r="P114" s="890"/>
    </row>
    <row r="115" spans="15:16" x14ac:dyDescent="0.25">
      <c r="O115" s="890"/>
      <c r="P115" s="890"/>
    </row>
    <row r="116" spans="15:16" x14ac:dyDescent="0.25">
      <c r="O116" s="890"/>
      <c r="P116" s="890"/>
    </row>
    <row r="117" spans="15:16" x14ac:dyDescent="0.25">
      <c r="O117" s="890"/>
      <c r="P117" s="890"/>
    </row>
    <row r="118" spans="15:16" x14ac:dyDescent="0.25">
      <c r="O118" s="890"/>
      <c r="P118" s="890"/>
    </row>
    <row r="119" spans="15:16" x14ac:dyDescent="0.25">
      <c r="O119" s="890"/>
      <c r="P119" s="890"/>
    </row>
    <row r="120" spans="15:16" x14ac:dyDescent="0.25">
      <c r="O120" s="890"/>
      <c r="P120" s="890"/>
    </row>
    <row r="121" spans="15:16" x14ac:dyDescent="0.25">
      <c r="O121" s="890"/>
      <c r="P121" s="890"/>
    </row>
    <row r="122" spans="15:16" x14ac:dyDescent="0.25">
      <c r="O122" s="890"/>
      <c r="P122" s="890"/>
    </row>
    <row r="123" spans="15:16" x14ac:dyDescent="0.25">
      <c r="O123" s="890"/>
      <c r="P123" s="890"/>
    </row>
    <row r="124" spans="15:16" x14ac:dyDescent="0.25">
      <c r="O124" s="890"/>
      <c r="P124" s="890"/>
    </row>
    <row r="125" spans="15:16" x14ac:dyDescent="0.25">
      <c r="O125" s="890"/>
      <c r="P125" s="890"/>
    </row>
    <row r="126" spans="15:16" x14ac:dyDescent="0.25">
      <c r="O126" s="890"/>
      <c r="P126" s="890"/>
    </row>
    <row r="127" spans="15:16" x14ac:dyDescent="0.25">
      <c r="O127" s="890"/>
      <c r="P127" s="890"/>
    </row>
    <row r="128" spans="15:16" x14ac:dyDescent="0.25">
      <c r="O128" s="890"/>
      <c r="P128" s="890"/>
    </row>
    <row r="129" spans="15:16" x14ac:dyDescent="0.25">
      <c r="O129" s="890"/>
      <c r="P129" s="890"/>
    </row>
    <row r="130" spans="15:16" x14ac:dyDescent="0.25">
      <c r="O130" s="890"/>
      <c r="P130" s="890"/>
    </row>
    <row r="131" spans="15:16" x14ac:dyDescent="0.25">
      <c r="O131" s="890"/>
      <c r="P131" s="890"/>
    </row>
    <row r="132" spans="15:16" x14ac:dyDescent="0.25">
      <c r="O132" s="890"/>
      <c r="P132" s="890"/>
    </row>
    <row r="133" spans="15:16" x14ac:dyDescent="0.25">
      <c r="O133" s="890"/>
      <c r="P133" s="890"/>
    </row>
    <row r="134" spans="15:16" x14ac:dyDescent="0.25">
      <c r="O134" s="890"/>
      <c r="P134" s="890"/>
    </row>
    <row r="135" spans="15:16" x14ac:dyDescent="0.25">
      <c r="O135" s="890"/>
      <c r="P135" s="890"/>
    </row>
    <row r="136" spans="15:16" x14ac:dyDescent="0.25">
      <c r="O136" s="890"/>
      <c r="P136" s="890"/>
    </row>
    <row r="137" spans="15:16" x14ac:dyDescent="0.25">
      <c r="O137" s="890"/>
      <c r="P137" s="890"/>
    </row>
    <row r="138" spans="15:16" x14ac:dyDescent="0.25">
      <c r="O138" s="890"/>
      <c r="P138" s="890"/>
    </row>
    <row r="139" spans="15:16" x14ac:dyDescent="0.25">
      <c r="O139" s="890"/>
      <c r="P139" s="890"/>
    </row>
    <row r="140" spans="15:16" x14ac:dyDescent="0.25">
      <c r="O140" s="890"/>
      <c r="P140" s="890"/>
    </row>
    <row r="141" spans="15:16" x14ac:dyDescent="0.25">
      <c r="O141" s="890"/>
      <c r="P141" s="890"/>
    </row>
    <row r="142" spans="15:16" x14ac:dyDescent="0.25">
      <c r="O142" s="890"/>
      <c r="P142" s="890"/>
    </row>
    <row r="143" spans="15:16" x14ac:dyDescent="0.25">
      <c r="O143" s="890"/>
      <c r="P143" s="890"/>
    </row>
    <row r="144" spans="15:16" x14ac:dyDescent="0.25">
      <c r="O144" s="890"/>
      <c r="P144" s="890"/>
    </row>
    <row r="145" spans="15:16" x14ac:dyDescent="0.25">
      <c r="O145" s="890"/>
      <c r="P145" s="890"/>
    </row>
    <row r="146" spans="15:16" x14ac:dyDescent="0.25">
      <c r="O146" s="890"/>
      <c r="P146" s="890"/>
    </row>
    <row r="147" spans="15:16" x14ac:dyDescent="0.25">
      <c r="O147" s="890"/>
      <c r="P147" s="890"/>
    </row>
    <row r="148" spans="15:16" x14ac:dyDescent="0.25">
      <c r="O148" s="890"/>
      <c r="P148" s="890"/>
    </row>
    <row r="149" spans="15:16" x14ac:dyDescent="0.25">
      <c r="O149" s="890"/>
      <c r="P149" s="890"/>
    </row>
    <row r="150" spans="15:16" x14ac:dyDescent="0.25">
      <c r="O150" s="890"/>
      <c r="P150" s="890"/>
    </row>
    <row r="151" spans="15:16" x14ac:dyDescent="0.25">
      <c r="O151" s="890"/>
      <c r="P151" s="890"/>
    </row>
    <row r="152" spans="15:16" x14ac:dyDescent="0.25">
      <c r="O152" s="890"/>
      <c r="P152" s="890"/>
    </row>
    <row r="153" spans="15:16" x14ac:dyDescent="0.25">
      <c r="O153" s="890"/>
      <c r="P153" s="890"/>
    </row>
    <row r="154" spans="15:16" x14ac:dyDescent="0.25">
      <c r="O154" s="890"/>
      <c r="P154" s="890"/>
    </row>
    <row r="155" spans="15:16" x14ac:dyDescent="0.25">
      <c r="O155" s="890"/>
      <c r="P155" s="890"/>
    </row>
    <row r="156" spans="15:16" x14ac:dyDescent="0.25">
      <c r="O156" s="890"/>
      <c r="P156" s="890"/>
    </row>
    <row r="157" spans="15:16" x14ac:dyDescent="0.25">
      <c r="O157" s="890"/>
      <c r="P157" s="890"/>
    </row>
    <row r="158" spans="15:16" x14ac:dyDescent="0.25">
      <c r="O158" s="890"/>
      <c r="P158" s="890"/>
    </row>
    <row r="159" spans="15:16" x14ac:dyDescent="0.25">
      <c r="O159" s="890"/>
      <c r="P159" s="890"/>
    </row>
    <row r="160" spans="15:16" x14ac:dyDescent="0.25">
      <c r="O160" s="890"/>
      <c r="P160" s="890"/>
    </row>
    <row r="161" spans="15:16" x14ac:dyDescent="0.25">
      <c r="O161" s="890"/>
      <c r="P161" s="890"/>
    </row>
    <row r="162" spans="15:16" x14ac:dyDescent="0.25">
      <c r="O162" s="890"/>
      <c r="P162" s="890"/>
    </row>
    <row r="163" spans="15:16" x14ac:dyDescent="0.25">
      <c r="O163" s="890"/>
      <c r="P163" s="890"/>
    </row>
    <row r="164" spans="15:16" x14ac:dyDescent="0.25">
      <c r="O164" s="890"/>
      <c r="P164" s="890"/>
    </row>
    <row r="165" spans="15:16" x14ac:dyDescent="0.25">
      <c r="O165" s="890"/>
      <c r="P165" s="890"/>
    </row>
    <row r="166" spans="15:16" x14ac:dyDescent="0.25">
      <c r="O166" s="890"/>
      <c r="P166" s="890"/>
    </row>
    <row r="167" spans="15:16" x14ac:dyDescent="0.25">
      <c r="O167" s="890"/>
      <c r="P167" s="890"/>
    </row>
    <row r="168" spans="15:16" x14ac:dyDescent="0.25">
      <c r="O168" s="890"/>
      <c r="P168" s="890"/>
    </row>
    <row r="169" spans="15:16" x14ac:dyDescent="0.25">
      <c r="O169" s="890"/>
      <c r="P169" s="890"/>
    </row>
    <row r="170" spans="15:16" x14ac:dyDescent="0.25">
      <c r="O170" s="890"/>
      <c r="P170" s="890"/>
    </row>
    <row r="171" spans="15:16" x14ac:dyDescent="0.25">
      <c r="O171" s="890"/>
      <c r="P171" s="890"/>
    </row>
    <row r="172" spans="15:16" x14ac:dyDescent="0.25">
      <c r="O172" s="890"/>
      <c r="P172" s="890"/>
    </row>
    <row r="173" spans="15:16" x14ac:dyDescent="0.25">
      <c r="O173" s="890"/>
      <c r="P173" s="890"/>
    </row>
    <row r="174" spans="15:16" x14ac:dyDescent="0.25">
      <c r="O174" s="890"/>
      <c r="P174" s="890"/>
    </row>
    <row r="175" spans="15:16" x14ac:dyDescent="0.25">
      <c r="O175" s="890"/>
      <c r="P175" s="890"/>
    </row>
    <row r="176" spans="15:16" x14ac:dyDescent="0.25">
      <c r="O176" s="890"/>
      <c r="P176" s="890"/>
    </row>
    <row r="177" spans="15:16" x14ac:dyDescent="0.25">
      <c r="O177" s="890"/>
      <c r="P177" s="890"/>
    </row>
    <row r="178" spans="15:16" x14ac:dyDescent="0.25">
      <c r="O178" s="890"/>
      <c r="P178" s="890"/>
    </row>
    <row r="179" spans="15:16" x14ac:dyDescent="0.25">
      <c r="O179" s="890"/>
      <c r="P179" s="890"/>
    </row>
    <row r="180" spans="15:16" x14ac:dyDescent="0.25">
      <c r="O180" s="890"/>
      <c r="P180" s="890"/>
    </row>
    <row r="181" spans="15:16" x14ac:dyDescent="0.25">
      <c r="O181" s="890"/>
      <c r="P181" s="890"/>
    </row>
    <row r="182" spans="15:16" x14ac:dyDescent="0.25">
      <c r="O182" s="890"/>
      <c r="P182" s="890"/>
    </row>
    <row r="183" spans="15:16" x14ac:dyDescent="0.25">
      <c r="O183" s="890"/>
      <c r="P183" s="890"/>
    </row>
    <row r="184" spans="15:16" x14ac:dyDescent="0.25">
      <c r="O184" s="890"/>
      <c r="P184" s="890"/>
    </row>
    <row r="185" spans="15:16" x14ac:dyDescent="0.25">
      <c r="O185" s="890"/>
      <c r="P185" s="890"/>
    </row>
    <row r="186" spans="15:16" x14ac:dyDescent="0.25">
      <c r="O186" s="890"/>
      <c r="P186" s="890"/>
    </row>
    <row r="187" spans="15:16" x14ac:dyDescent="0.25">
      <c r="O187" s="890"/>
      <c r="P187" s="890"/>
    </row>
    <row r="188" spans="15:16" x14ac:dyDescent="0.25">
      <c r="O188" s="890"/>
      <c r="P188" s="890"/>
    </row>
    <row r="189" spans="15:16" x14ac:dyDescent="0.25">
      <c r="O189" s="890"/>
      <c r="P189" s="890"/>
    </row>
    <row r="190" spans="15:16" x14ac:dyDescent="0.25">
      <c r="O190" s="890"/>
      <c r="P190" s="890"/>
    </row>
    <row r="191" spans="15:16" x14ac:dyDescent="0.25">
      <c r="O191" s="890"/>
      <c r="P191" s="890"/>
    </row>
    <row r="192" spans="15:16" x14ac:dyDescent="0.25">
      <c r="O192" s="890"/>
      <c r="P192" s="890"/>
    </row>
    <row r="193" spans="15:16" x14ac:dyDescent="0.25">
      <c r="O193" s="890"/>
      <c r="P193" s="890"/>
    </row>
    <row r="194" spans="15:16" x14ac:dyDescent="0.25">
      <c r="O194" s="890"/>
      <c r="P194" s="890"/>
    </row>
    <row r="195" spans="15:16" x14ac:dyDescent="0.25">
      <c r="O195" s="890"/>
      <c r="P195" s="890"/>
    </row>
    <row r="196" spans="15:16" x14ac:dyDescent="0.25">
      <c r="O196" s="890"/>
      <c r="P196" s="890"/>
    </row>
    <row r="197" spans="15:16" x14ac:dyDescent="0.25">
      <c r="O197" s="890"/>
      <c r="P197" s="890"/>
    </row>
    <row r="198" spans="15:16" x14ac:dyDescent="0.25">
      <c r="O198" s="890"/>
      <c r="P198" s="890"/>
    </row>
    <row r="199" spans="15:16" x14ac:dyDescent="0.25">
      <c r="O199" s="890"/>
      <c r="P199" s="890"/>
    </row>
    <row r="200" spans="15:16" x14ac:dyDescent="0.25">
      <c r="O200" s="890"/>
      <c r="P200" s="890"/>
    </row>
    <row r="201" spans="15:16" x14ac:dyDescent="0.25">
      <c r="O201" s="890"/>
      <c r="P201" s="890"/>
    </row>
    <row r="202" spans="15:16" x14ac:dyDescent="0.25">
      <c r="O202" s="890"/>
      <c r="P202" s="890"/>
    </row>
    <row r="203" spans="15:16" x14ac:dyDescent="0.25">
      <c r="O203" s="890"/>
      <c r="P203" s="890"/>
    </row>
    <row r="204" spans="15:16" x14ac:dyDescent="0.25">
      <c r="O204" s="890"/>
      <c r="P204" s="890"/>
    </row>
    <row r="205" spans="15:16" x14ac:dyDescent="0.25">
      <c r="O205" s="890"/>
      <c r="P205" s="890"/>
    </row>
    <row r="206" spans="15:16" x14ac:dyDescent="0.25">
      <c r="O206" s="890"/>
      <c r="P206" s="890"/>
    </row>
    <row r="207" spans="15:16" x14ac:dyDescent="0.25">
      <c r="O207" s="890"/>
      <c r="P207" s="890"/>
    </row>
    <row r="208" spans="15:16" x14ac:dyDescent="0.25">
      <c r="O208" s="890"/>
      <c r="P208" s="890"/>
    </row>
    <row r="209" spans="15:16" x14ac:dyDescent="0.25">
      <c r="O209" s="890"/>
      <c r="P209" s="890"/>
    </row>
    <row r="210" spans="15:16" x14ac:dyDescent="0.25">
      <c r="O210" s="890"/>
      <c r="P210" s="890"/>
    </row>
    <row r="211" spans="15:16" x14ac:dyDescent="0.25">
      <c r="O211" s="890"/>
      <c r="P211" s="890"/>
    </row>
    <row r="212" spans="15:16" x14ac:dyDescent="0.25">
      <c r="O212" s="890"/>
      <c r="P212" s="890"/>
    </row>
    <row r="213" spans="15:16" x14ac:dyDescent="0.25">
      <c r="O213" s="890"/>
      <c r="P213" s="890"/>
    </row>
    <row r="214" spans="15:16" x14ac:dyDescent="0.25">
      <c r="O214" s="890"/>
      <c r="P214" s="890"/>
    </row>
    <row r="215" spans="15:16" x14ac:dyDescent="0.25">
      <c r="O215" s="890"/>
      <c r="P215" s="890"/>
    </row>
    <row r="216" spans="15:16" x14ac:dyDescent="0.25">
      <c r="O216" s="890"/>
      <c r="P216" s="890"/>
    </row>
    <row r="217" spans="15:16" x14ac:dyDescent="0.25">
      <c r="O217" s="890"/>
      <c r="P217" s="890"/>
    </row>
    <row r="218" spans="15:16" x14ac:dyDescent="0.25">
      <c r="O218" s="890"/>
      <c r="P218" s="890"/>
    </row>
    <row r="219" spans="15:16" x14ac:dyDescent="0.25">
      <c r="O219" s="890"/>
      <c r="P219" s="890"/>
    </row>
    <row r="220" spans="15:16" x14ac:dyDescent="0.25">
      <c r="O220" s="890"/>
      <c r="P220" s="890"/>
    </row>
    <row r="221" spans="15:16" x14ac:dyDescent="0.25">
      <c r="O221" s="890"/>
      <c r="P221" s="890"/>
    </row>
    <row r="222" spans="15:16" x14ac:dyDescent="0.25">
      <c r="O222" s="890"/>
      <c r="P222" s="890"/>
    </row>
    <row r="223" spans="15:16" x14ac:dyDescent="0.25">
      <c r="O223" s="890"/>
      <c r="P223" s="890"/>
    </row>
    <row r="224" spans="15:16" x14ac:dyDescent="0.25">
      <c r="O224" s="890"/>
      <c r="P224" s="890"/>
    </row>
    <row r="225" spans="15:16" x14ac:dyDescent="0.25">
      <c r="O225" s="890"/>
      <c r="P225" s="890"/>
    </row>
    <row r="226" spans="15:16" x14ac:dyDescent="0.25">
      <c r="O226" s="890"/>
      <c r="P226" s="890"/>
    </row>
    <row r="227" spans="15:16" x14ac:dyDescent="0.25">
      <c r="O227" s="890"/>
      <c r="P227" s="890"/>
    </row>
    <row r="228" spans="15:16" x14ac:dyDescent="0.25">
      <c r="O228" s="890"/>
      <c r="P228" s="890"/>
    </row>
    <row r="229" spans="15:16" x14ac:dyDescent="0.25">
      <c r="O229" s="890"/>
      <c r="P229" s="890"/>
    </row>
    <row r="230" spans="15:16" x14ac:dyDescent="0.25">
      <c r="O230" s="890"/>
      <c r="P230" s="890"/>
    </row>
    <row r="231" spans="15:16" x14ac:dyDescent="0.25">
      <c r="O231" s="890"/>
      <c r="P231" s="890"/>
    </row>
    <row r="232" spans="15:16" x14ac:dyDescent="0.25">
      <c r="O232" s="890"/>
      <c r="P232" s="890"/>
    </row>
    <row r="233" spans="15:16" x14ac:dyDescent="0.25">
      <c r="O233" s="890"/>
      <c r="P233" s="890"/>
    </row>
    <row r="234" spans="15:16" x14ac:dyDescent="0.25">
      <c r="O234" s="890"/>
      <c r="P234" s="890"/>
    </row>
    <row r="235" spans="15:16" x14ac:dyDescent="0.25">
      <c r="O235" s="890"/>
      <c r="P235" s="890"/>
    </row>
    <row r="236" spans="15:16" x14ac:dyDescent="0.25">
      <c r="O236" s="890"/>
      <c r="P236" s="890"/>
    </row>
    <row r="237" spans="15:16" x14ac:dyDescent="0.25">
      <c r="O237" s="890"/>
      <c r="P237" s="890"/>
    </row>
    <row r="238" spans="15:16" x14ac:dyDescent="0.25">
      <c r="O238" s="890"/>
      <c r="P238" s="890"/>
    </row>
    <row r="239" spans="15:16" x14ac:dyDescent="0.25">
      <c r="O239" s="890"/>
      <c r="P239" s="890"/>
    </row>
    <row r="240" spans="15:16" x14ac:dyDescent="0.25">
      <c r="O240" s="890"/>
      <c r="P240" s="890"/>
    </row>
    <row r="241" spans="15:16" x14ac:dyDescent="0.25">
      <c r="O241" s="890"/>
      <c r="P241" s="890"/>
    </row>
    <row r="242" spans="15:16" x14ac:dyDescent="0.25">
      <c r="O242" s="890"/>
      <c r="P242" s="890"/>
    </row>
    <row r="243" spans="15:16" x14ac:dyDescent="0.25">
      <c r="O243" s="890"/>
      <c r="P243" s="890"/>
    </row>
    <row r="244" spans="15:16" x14ac:dyDescent="0.25">
      <c r="O244" s="890"/>
      <c r="P244" s="890"/>
    </row>
    <row r="245" spans="15:16" x14ac:dyDescent="0.25">
      <c r="O245" s="890"/>
      <c r="P245" s="890"/>
    </row>
    <row r="246" spans="15:16" x14ac:dyDescent="0.25">
      <c r="O246" s="890"/>
      <c r="P246" s="890"/>
    </row>
    <row r="247" spans="15:16" x14ac:dyDescent="0.25">
      <c r="O247" s="890"/>
      <c r="P247" s="890"/>
    </row>
    <row r="248" spans="15:16" x14ac:dyDescent="0.25">
      <c r="O248" s="890"/>
      <c r="P248" s="890"/>
    </row>
    <row r="249" spans="15:16" x14ac:dyDescent="0.25">
      <c r="O249" s="890"/>
      <c r="P249" s="890"/>
    </row>
    <row r="250" spans="15:16" x14ac:dyDescent="0.25">
      <c r="O250" s="890"/>
      <c r="P250" s="890"/>
    </row>
    <row r="251" spans="15:16" x14ac:dyDescent="0.25">
      <c r="O251" s="890"/>
      <c r="P251" s="890"/>
    </row>
    <row r="252" spans="15:16" x14ac:dyDescent="0.25">
      <c r="O252" s="890"/>
      <c r="P252" s="890"/>
    </row>
    <row r="253" spans="15:16" x14ac:dyDescent="0.25">
      <c r="O253" s="890"/>
      <c r="P253" s="890"/>
    </row>
    <row r="254" spans="15:16" x14ac:dyDescent="0.25">
      <c r="O254" s="890"/>
      <c r="P254" s="890"/>
    </row>
    <row r="255" spans="15:16" x14ac:dyDescent="0.25">
      <c r="O255" s="890"/>
      <c r="P255" s="890"/>
    </row>
    <row r="256" spans="15:16" x14ac:dyDescent="0.25">
      <c r="O256" s="890"/>
      <c r="P256" s="890"/>
    </row>
    <row r="257" spans="15:16" x14ac:dyDescent="0.25">
      <c r="O257" s="890"/>
      <c r="P257" s="890"/>
    </row>
    <row r="258" spans="15:16" x14ac:dyDescent="0.25">
      <c r="O258" s="890"/>
      <c r="P258" s="890"/>
    </row>
    <row r="259" spans="15:16" x14ac:dyDescent="0.25">
      <c r="O259" s="890"/>
      <c r="P259" s="890"/>
    </row>
    <row r="260" spans="15:16" x14ac:dyDescent="0.25">
      <c r="O260" s="890"/>
      <c r="P260" s="890"/>
    </row>
    <row r="261" spans="15:16" x14ac:dyDescent="0.25">
      <c r="O261" s="890"/>
      <c r="P261" s="890"/>
    </row>
    <row r="262" spans="15:16" x14ac:dyDescent="0.25">
      <c r="O262" s="890"/>
      <c r="P262" s="890"/>
    </row>
    <row r="263" spans="15:16" x14ac:dyDescent="0.25">
      <c r="O263" s="890"/>
      <c r="P263" s="890"/>
    </row>
    <row r="264" spans="15:16" x14ac:dyDescent="0.25">
      <c r="O264" s="890"/>
      <c r="P264" s="890"/>
    </row>
    <row r="265" spans="15:16" x14ac:dyDescent="0.25">
      <c r="O265" s="890"/>
      <c r="P265" s="890"/>
    </row>
    <row r="266" spans="15:16" x14ac:dyDescent="0.25">
      <c r="O266" s="890"/>
      <c r="P266" s="890"/>
    </row>
    <row r="267" spans="15:16" x14ac:dyDescent="0.25">
      <c r="O267" s="890"/>
      <c r="P267" s="890"/>
    </row>
    <row r="268" spans="15:16" x14ac:dyDescent="0.25">
      <c r="O268" s="890"/>
      <c r="P268" s="890"/>
    </row>
    <row r="269" spans="15:16" x14ac:dyDescent="0.25">
      <c r="O269" s="890"/>
      <c r="P269" s="890"/>
    </row>
    <row r="270" spans="15:16" x14ac:dyDescent="0.25">
      <c r="O270" s="890"/>
      <c r="P270" s="890"/>
    </row>
    <row r="271" spans="15:16" x14ac:dyDescent="0.25">
      <c r="O271" s="890"/>
      <c r="P271" s="890"/>
    </row>
    <row r="272" spans="15:16" x14ac:dyDescent="0.25">
      <c r="O272" s="890"/>
      <c r="P272" s="890"/>
    </row>
    <row r="273" spans="15:16" x14ac:dyDescent="0.25">
      <c r="O273" s="890"/>
      <c r="P273" s="890"/>
    </row>
  </sheetData>
  <mergeCells count="7">
    <mergeCell ref="A2:G2"/>
    <mergeCell ref="A3:G3"/>
    <mergeCell ref="A6:Q6"/>
    <mergeCell ref="A5:Q5"/>
    <mergeCell ref="O7:Q7"/>
    <mergeCell ref="A7:A8"/>
    <mergeCell ref="B7:B8"/>
  </mergeCells>
  <phoneticPr fontId="53" type="noConversion"/>
  <pageMargins left="0.35433070866141736" right="0.23622047244094491" top="0.27559055118110237" bottom="0.35433070866141736" header="0.19685039370078741" footer="0.11811023622047245"/>
  <pageSetup paperSize="9" scale="65" orientation="landscape" r:id="rId1"/>
  <headerFooter>
    <oddFooter>&amp;R&amp;12pag. &amp;P</oddFooter>
  </headerFooter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  <pageSetUpPr fitToPage="1"/>
  </sheetPr>
  <dimension ref="A1:Q257"/>
  <sheetViews>
    <sheetView showGridLines="0" zoomScaleNormal="100" workbookViewId="0">
      <pane xSplit="1" topLeftCell="B1" activePane="topRight" state="frozen"/>
      <selection activeCell="R6" sqref="R6"/>
      <selection pane="topRight" activeCell="R6" sqref="R6"/>
    </sheetView>
  </sheetViews>
  <sheetFormatPr defaultColWidth="8.85546875" defaultRowHeight="15" x14ac:dyDescent="0.25"/>
  <cols>
    <col min="1" max="1" width="41.85546875" customWidth="1"/>
    <col min="2" max="2" width="12.7109375" customWidth="1"/>
    <col min="3" max="14" width="11.5703125" customWidth="1"/>
    <col min="15" max="15" width="9.28515625" bestFit="1" customWidth="1"/>
    <col min="16" max="16" width="8" customWidth="1"/>
    <col min="17" max="17" width="8.7109375" customWidth="1"/>
  </cols>
  <sheetData>
    <row r="1" spans="1:17" ht="42" customHeight="1" x14ac:dyDescent="0.25"/>
    <row r="2" spans="1:17" ht="18" x14ac:dyDescent="0.35">
      <c r="A2" s="1020"/>
      <c r="B2" s="1020"/>
      <c r="C2" s="1020"/>
      <c r="D2" s="1020"/>
      <c r="E2" s="1020"/>
      <c r="F2" s="1020"/>
      <c r="G2" s="1020"/>
      <c r="H2" s="1"/>
    </row>
    <row r="3" spans="1:17" ht="18" x14ac:dyDescent="0.25">
      <c r="A3" s="1036"/>
      <c r="B3" s="1036"/>
      <c r="C3" s="1036"/>
      <c r="D3" s="1036"/>
      <c r="E3" s="1036"/>
      <c r="F3" s="1036"/>
      <c r="G3" s="1036"/>
      <c r="H3" s="1"/>
    </row>
    <row r="5" spans="1:17" ht="20.25" customHeight="1" x14ac:dyDescent="0.25">
      <c r="A5" s="1023" t="s">
        <v>510</v>
      </c>
      <c r="B5" s="1023"/>
      <c r="C5" s="1023"/>
      <c r="D5" s="1023"/>
      <c r="E5" s="1023"/>
      <c r="F5" s="1023"/>
      <c r="G5" s="1023"/>
      <c r="H5" s="1023"/>
      <c r="I5" s="1023"/>
      <c r="J5" s="1023"/>
      <c r="K5" s="1023"/>
      <c r="L5" s="1023"/>
      <c r="M5" s="1023"/>
      <c r="N5" s="1023"/>
      <c r="O5" s="1023"/>
      <c r="P5" s="1023"/>
      <c r="Q5" s="1023"/>
    </row>
    <row r="6" spans="1:17" ht="20.25" customHeight="1" x14ac:dyDescent="0.25">
      <c r="A6" s="1023" t="s">
        <v>632</v>
      </c>
      <c r="B6" s="1023"/>
      <c r="C6" s="1023"/>
      <c r="D6" s="1023"/>
      <c r="E6" s="1023"/>
      <c r="F6" s="1023"/>
      <c r="G6" s="1023"/>
      <c r="H6" s="1023"/>
      <c r="I6" s="1023"/>
      <c r="J6" s="1023"/>
      <c r="K6" s="1023"/>
      <c r="L6" s="1023"/>
      <c r="M6" s="1023"/>
      <c r="N6" s="1023"/>
      <c r="O6" s="1023"/>
      <c r="P6" s="1023"/>
      <c r="Q6" s="1023"/>
    </row>
    <row r="7" spans="1:17" ht="20.25" customHeight="1" x14ac:dyDescent="0.25">
      <c r="A7" s="1029" t="s">
        <v>14</v>
      </c>
      <c r="B7" s="1027" t="s">
        <v>529</v>
      </c>
      <c r="C7" s="882" t="s">
        <v>514</v>
      </c>
      <c r="D7" s="882" t="s">
        <v>515</v>
      </c>
      <c r="E7" s="882" t="s">
        <v>516</v>
      </c>
      <c r="F7" s="882" t="s">
        <v>517</v>
      </c>
      <c r="G7" s="882" t="s">
        <v>518</v>
      </c>
      <c r="H7" s="882" t="s">
        <v>519</v>
      </c>
      <c r="I7" s="882" t="s">
        <v>520</v>
      </c>
      <c r="J7" s="882" t="s">
        <v>521</v>
      </c>
      <c r="K7" s="882" t="s">
        <v>522</v>
      </c>
      <c r="L7" s="882" t="s">
        <v>523</v>
      </c>
      <c r="M7" s="882" t="s">
        <v>524</v>
      </c>
      <c r="N7" s="882" t="s">
        <v>525</v>
      </c>
      <c r="O7" s="1024" t="s">
        <v>526</v>
      </c>
      <c r="P7" s="1025"/>
      <c r="Q7" s="1026"/>
    </row>
    <row r="8" spans="1:17" x14ac:dyDescent="0.25">
      <c r="A8" s="1030"/>
      <c r="B8" s="1028"/>
      <c r="C8" s="836" t="s">
        <v>527</v>
      </c>
      <c r="D8" s="836" t="s">
        <v>527</v>
      </c>
      <c r="E8" s="836" t="s">
        <v>527</v>
      </c>
      <c r="F8" s="836" t="s">
        <v>527</v>
      </c>
      <c r="G8" s="836" t="s">
        <v>527</v>
      </c>
      <c r="H8" s="836" t="s">
        <v>527</v>
      </c>
      <c r="I8" s="836" t="s">
        <v>527</v>
      </c>
      <c r="J8" s="836" t="s">
        <v>527</v>
      </c>
      <c r="K8" s="836" t="s">
        <v>527</v>
      </c>
      <c r="L8" s="836" t="s">
        <v>527</v>
      </c>
      <c r="M8" s="836" t="s">
        <v>527</v>
      </c>
      <c r="N8" s="836" t="s">
        <v>527</v>
      </c>
      <c r="O8" s="836" t="s">
        <v>528</v>
      </c>
      <c r="P8" s="836" t="s">
        <v>527</v>
      </c>
      <c r="Q8" s="836" t="s">
        <v>1</v>
      </c>
    </row>
    <row r="9" spans="1:17" ht="24.75" customHeight="1" x14ac:dyDescent="0.25">
      <c r="A9" s="832" t="s">
        <v>574</v>
      </c>
      <c r="B9" s="834">
        <v>220</v>
      </c>
      <c r="C9" s="958">
        <v>226</v>
      </c>
      <c r="D9" s="958">
        <v>242</v>
      </c>
      <c r="E9" s="958">
        <v>254</v>
      </c>
      <c r="F9" s="958">
        <v>230</v>
      </c>
      <c r="G9" s="958">
        <v>236</v>
      </c>
      <c r="H9" s="958">
        <v>226</v>
      </c>
      <c r="I9" s="958">
        <v>269</v>
      </c>
      <c r="J9" s="958">
        <v>305</v>
      </c>
      <c r="K9" s="958">
        <v>267</v>
      </c>
      <c r="L9" s="958">
        <v>245</v>
      </c>
      <c r="M9" s="958">
        <v>209</v>
      </c>
      <c r="N9" s="958">
        <v>222</v>
      </c>
      <c r="O9" s="922">
        <f>B9*(IF(C9="",0,1)+IF(D9="",0,1)+IF(E9="",0,1)+IF(F9="",0,1)+IF(G9="",0,1)+IF(H9="",0,1)+IF(I9="",0,1)+IF(J9="",0,1)+IF(K9="",0,1)+IF(L9="",0,1)+IF(M9="",0,1)+IF(N9="",0,1))</f>
        <v>2640</v>
      </c>
      <c r="P9" s="922">
        <f>SUM(C9:N9)</f>
        <v>2931</v>
      </c>
      <c r="Q9" s="923">
        <f>IF(O9=0,"-",P9/O9)</f>
        <v>1.1102272727272726</v>
      </c>
    </row>
    <row r="10" spans="1:17" ht="24" customHeight="1" x14ac:dyDescent="0.25">
      <c r="A10" s="853" t="s">
        <v>575</v>
      </c>
      <c r="B10" s="834">
        <v>80</v>
      </c>
      <c r="C10" s="958">
        <v>0</v>
      </c>
      <c r="D10" s="958">
        <v>92</v>
      </c>
      <c r="E10" s="958">
        <v>115</v>
      </c>
      <c r="F10" s="958">
        <v>106</v>
      </c>
      <c r="G10" s="958">
        <v>103</v>
      </c>
      <c r="H10" s="958">
        <v>99</v>
      </c>
      <c r="I10" s="958">
        <v>85</v>
      </c>
      <c r="J10" s="958">
        <v>108</v>
      </c>
      <c r="K10" s="958">
        <v>104</v>
      </c>
      <c r="L10" s="958">
        <v>108</v>
      </c>
      <c r="M10" s="958">
        <v>105</v>
      </c>
      <c r="N10" s="958">
        <v>97</v>
      </c>
      <c r="O10" s="922">
        <f t="shared" ref="O10:O13" si="0">B10*(IF(C10="",0,1)+IF(D10="",0,1)+IF(E10="",0,1)+IF(F10="",0,1)+IF(G10="",0,1)+IF(H10="",0,1)+IF(I10="",0,1)+IF(J10="",0,1)+IF(K10="",0,1)+IF(L10="",0,1)+IF(M10="",0,1)+IF(N10="",0,1))</f>
        <v>960</v>
      </c>
      <c r="P10" s="922">
        <f t="shared" ref="P10:P14" si="1">SUM(C10:N10)</f>
        <v>1122</v>
      </c>
      <c r="Q10" s="923">
        <f t="shared" ref="Q10:Q14" si="2">IF(O10=0,"-",P10/O10)</f>
        <v>1.16875</v>
      </c>
    </row>
    <row r="11" spans="1:17" ht="24.75" customHeight="1" x14ac:dyDescent="0.25">
      <c r="A11" s="853" t="s">
        <v>576</v>
      </c>
      <c r="B11" s="834">
        <v>110</v>
      </c>
      <c r="C11" s="958">
        <v>123</v>
      </c>
      <c r="D11" s="958">
        <v>120</v>
      </c>
      <c r="E11" s="958">
        <v>120</v>
      </c>
      <c r="F11" s="958">
        <v>117</v>
      </c>
      <c r="G11" s="958">
        <v>128</v>
      </c>
      <c r="H11" s="958">
        <v>124</v>
      </c>
      <c r="I11" s="958">
        <v>97</v>
      </c>
      <c r="J11" s="958">
        <v>131</v>
      </c>
      <c r="K11" s="958">
        <v>128</v>
      </c>
      <c r="L11" s="958">
        <v>93</v>
      </c>
      <c r="M11" s="958">
        <v>93</v>
      </c>
      <c r="N11" s="958">
        <v>115</v>
      </c>
      <c r="O11" s="922">
        <f t="shared" si="0"/>
        <v>1320</v>
      </c>
      <c r="P11" s="922">
        <f t="shared" si="1"/>
        <v>1389</v>
      </c>
      <c r="Q11" s="923">
        <f t="shared" si="2"/>
        <v>1.0522727272727272</v>
      </c>
    </row>
    <row r="12" spans="1:17" ht="25.5" customHeight="1" x14ac:dyDescent="0.25">
      <c r="A12" s="832" t="s">
        <v>630</v>
      </c>
      <c r="B12" s="834">
        <v>320</v>
      </c>
      <c r="C12" s="958">
        <v>421</v>
      </c>
      <c r="D12" s="958">
        <v>361</v>
      </c>
      <c r="E12" s="958">
        <v>407</v>
      </c>
      <c r="F12" s="958">
        <v>442</v>
      </c>
      <c r="G12" s="958">
        <v>513</v>
      </c>
      <c r="H12" s="958">
        <v>390</v>
      </c>
      <c r="I12" s="958">
        <v>306</v>
      </c>
      <c r="J12" s="958">
        <v>443</v>
      </c>
      <c r="K12" s="958">
        <v>498</v>
      </c>
      <c r="L12" s="958">
        <v>509</v>
      </c>
      <c r="M12" s="958">
        <v>470</v>
      </c>
      <c r="N12" s="958">
        <v>424</v>
      </c>
      <c r="O12" s="922">
        <f t="shared" si="0"/>
        <v>3840</v>
      </c>
      <c r="P12" s="922">
        <f t="shared" si="1"/>
        <v>5184</v>
      </c>
      <c r="Q12" s="923">
        <f t="shared" si="2"/>
        <v>1.35</v>
      </c>
    </row>
    <row r="13" spans="1:17" ht="23.25" customHeight="1" x14ac:dyDescent="0.25">
      <c r="A13" s="920" t="s">
        <v>577</v>
      </c>
      <c r="B13" s="938">
        <v>80</v>
      </c>
      <c r="C13" s="937">
        <v>92</v>
      </c>
      <c r="D13" s="937">
        <v>88</v>
      </c>
      <c r="E13" s="937">
        <v>86</v>
      </c>
      <c r="F13" s="937">
        <v>96</v>
      </c>
      <c r="G13" s="937">
        <v>42</v>
      </c>
      <c r="H13" s="937">
        <v>79</v>
      </c>
      <c r="I13" s="937">
        <v>0</v>
      </c>
      <c r="J13" s="937">
        <v>32</v>
      </c>
      <c r="K13" s="937">
        <v>89</v>
      </c>
      <c r="L13" s="937">
        <v>84</v>
      </c>
      <c r="M13" s="937">
        <v>80</v>
      </c>
      <c r="N13" s="937">
        <v>87</v>
      </c>
      <c r="O13" s="922">
        <f t="shared" si="0"/>
        <v>960</v>
      </c>
      <c r="P13" s="922">
        <f t="shared" si="1"/>
        <v>855</v>
      </c>
      <c r="Q13" s="923">
        <f t="shared" si="2"/>
        <v>0.890625</v>
      </c>
    </row>
    <row r="14" spans="1:17" ht="23.25" customHeight="1" x14ac:dyDescent="0.25">
      <c r="A14" s="920" t="s">
        <v>573</v>
      </c>
      <c r="B14" s="938">
        <v>85</v>
      </c>
      <c r="C14" s="937">
        <v>77</v>
      </c>
      <c r="D14" s="937">
        <v>73</v>
      </c>
      <c r="E14" s="937">
        <v>80</v>
      </c>
      <c r="F14" s="937">
        <v>89</v>
      </c>
      <c r="G14" s="937">
        <v>86</v>
      </c>
      <c r="H14" s="937">
        <v>94</v>
      </c>
      <c r="I14" s="937">
        <v>94</v>
      </c>
      <c r="J14" s="937">
        <v>91</v>
      </c>
      <c r="K14" s="937">
        <v>90</v>
      </c>
      <c r="L14" s="937">
        <v>86</v>
      </c>
      <c r="M14" s="937">
        <v>89</v>
      </c>
      <c r="N14" s="937">
        <v>90</v>
      </c>
      <c r="O14" s="922">
        <f>B14*(IF(E14="",0,1)+IF(F14="",0,1)+IF(G14="",0,1)+IF(H14="",0,1)+IF(I14="",0,1)+IF(J14="",0,1)+IF(K14="",0,1)+IF(L14="",0,1)+IF(M14="",0,1)+IF(N14="",0,1))+140</f>
        <v>990</v>
      </c>
      <c r="P14" s="922">
        <f t="shared" si="1"/>
        <v>1039</v>
      </c>
      <c r="Q14" s="923">
        <f t="shared" si="2"/>
        <v>1.0494949494949495</v>
      </c>
    </row>
    <row r="15" spans="1:17" ht="23.25" customHeight="1" thickBot="1" x14ac:dyDescent="0.3">
      <c r="A15" s="929" t="s">
        <v>618</v>
      </c>
      <c r="B15" s="989">
        <v>10</v>
      </c>
      <c r="C15" s="943">
        <v>5</v>
      </c>
      <c r="D15" s="943">
        <v>8</v>
      </c>
      <c r="E15" s="943">
        <v>10</v>
      </c>
      <c r="F15" s="943">
        <v>12</v>
      </c>
      <c r="G15" s="943">
        <v>10</v>
      </c>
      <c r="H15" s="943">
        <v>13</v>
      </c>
      <c r="I15" s="943">
        <v>10</v>
      </c>
      <c r="J15" s="943">
        <v>13</v>
      </c>
      <c r="K15" s="943">
        <v>4</v>
      </c>
      <c r="L15" s="943">
        <v>9</v>
      </c>
      <c r="M15" s="943">
        <v>11</v>
      </c>
      <c r="N15" s="943">
        <v>7</v>
      </c>
      <c r="O15" s="932">
        <f t="shared" ref="O15" si="3">B15*(IF(C15="",0,1)+IF(D15="",0,1)+IF(E15="",0,1)+IF(F15="",0,1)+IF(G15="",0,1)+IF(H15="",0,1)+IF(I15="",0,1)+IF(J15="",0,1)+IF(K15="",0,1)+IF(L15="",0,1)+IF(M15="",0,1)+IF(N15="",0,1))</f>
        <v>120</v>
      </c>
      <c r="P15" s="932">
        <f t="shared" ref="P15" si="4">SUM(C15:N15)</f>
        <v>112</v>
      </c>
      <c r="Q15" s="933">
        <f t="shared" ref="Q15" si="5">IF(O15=0,"-",P15/O15)</f>
        <v>0.93333333333333335</v>
      </c>
    </row>
    <row r="16" spans="1:17" s="888" customFormat="1" ht="20.25" customHeight="1" x14ac:dyDescent="0.25">
      <c r="A16" s="926" t="s">
        <v>6</v>
      </c>
      <c r="B16" s="948">
        <f>SUM(B9:B15)</f>
        <v>905</v>
      </c>
      <c r="C16" s="948">
        <f t="shared" ref="C16:H16" si="6">SUM(C9:C15)</f>
        <v>944</v>
      </c>
      <c r="D16" s="948">
        <f t="shared" si="6"/>
        <v>984</v>
      </c>
      <c r="E16" s="948">
        <f t="shared" si="6"/>
        <v>1072</v>
      </c>
      <c r="F16" s="948">
        <f t="shared" si="6"/>
        <v>1092</v>
      </c>
      <c r="G16" s="948">
        <f t="shared" si="6"/>
        <v>1118</v>
      </c>
      <c r="H16" s="948">
        <f t="shared" si="6"/>
        <v>1025</v>
      </c>
      <c r="I16" s="948">
        <f t="shared" ref="I16:P16" si="7">SUM(I9:I15)</f>
        <v>861</v>
      </c>
      <c r="J16" s="948">
        <f t="shared" si="7"/>
        <v>1123</v>
      </c>
      <c r="K16" s="948">
        <f t="shared" si="7"/>
        <v>1180</v>
      </c>
      <c r="L16" s="948">
        <f t="shared" si="7"/>
        <v>1134</v>
      </c>
      <c r="M16" s="948">
        <f t="shared" si="7"/>
        <v>1057</v>
      </c>
      <c r="N16" s="948">
        <f t="shared" si="7"/>
        <v>1042</v>
      </c>
      <c r="O16" s="948">
        <f t="shared" si="7"/>
        <v>10830</v>
      </c>
      <c r="P16" s="948">
        <f t="shared" si="7"/>
        <v>12632</v>
      </c>
      <c r="Q16" s="949">
        <f>IF(O16=0,"-",P16/O16)</f>
        <v>1.1663896583564173</v>
      </c>
    </row>
    <row r="17" spans="1:16" x14ac:dyDescent="0.25">
      <c r="O17" s="894"/>
      <c r="P17" s="894"/>
    </row>
    <row r="18" spans="1:16" x14ac:dyDescent="0.25">
      <c r="A18" s="881" t="s">
        <v>513</v>
      </c>
      <c r="O18" s="894"/>
      <c r="P18" s="894"/>
    </row>
    <row r="19" spans="1:16" ht="15.75" hidden="1" x14ac:dyDescent="0.25">
      <c r="A19" s="1034" t="s">
        <v>410</v>
      </c>
      <c r="B19" s="1035"/>
      <c r="C19" s="1035"/>
      <c r="D19" s="1035"/>
      <c r="E19" s="1035"/>
      <c r="F19" s="1035"/>
      <c r="G19" s="1035"/>
      <c r="H19" s="1035"/>
      <c r="O19" s="894"/>
      <c r="P19" s="894"/>
    </row>
    <row r="20" spans="1:16" ht="23.25" hidden="1" thickBot="1" x14ac:dyDescent="0.3">
      <c r="A20" s="841" t="s">
        <v>14</v>
      </c>
      <c r="B20" s="842" t="s">
        <v>198</v>
      </c>
      <c r="C20" s="841" t="str">
        <f>'UBS Izolina Mazzei'!C52</f>
        <v>Real.</v>
      </c>
      <c r="D20" s="841" t="str">
        <f>'UBS Izolina Mazzei'!D52</f>
        <v>Real.</v>
      </c>
      <c r="E20" s="841" t="str">
        <f>'UBS Izolina Mazzei'!E52</f>
        <v>Real.</v>
      </c>
      <c r="F20" s="841" t="str">
        <f>'UBS Izolina Mazzei'!F52</f>
        <v>Real.</v>
      </c>
      <c r="G20" s="841" t="str">
        <f>'UBS Izolina Mazzei'!G52</f>
        <v>Real.</v>
      </c>
      <c r="H20" s="841" t="str">
        <f>'UBS Izolina Mazzei'!H52</f>
        <v>Real.</v>
      </c>
      <c r="O20" s="894"/>
      <c r="P20" s="894"/>
    </row>
    <row r="21" spans="1:16" hidden="1" x14ac:dyDescent="0.25">
      <c r="A21" s="9" t="s">
        <v>147</v>
      </c>
      <c r="B21" s="843">
        <v>2</v>
      </c>
      <c r="C21" s="699">
        <v>1</v>
      </c>
      <c r="D21" s="11"/>
      <c r="E21" s="11"/>
      <c r="F21" s="11"/>
      <c r="G21" s="11"/>
      <c r="H21" s="11"/>
      <c r="O21" s="894"/>
      <c r="P21" s="894"/>
    </row>
    <row r="22" spans="1:16" hidden="1" x14ac:dyDescent="0.25">
      <c r="A22" s="9" t="s">
        <v>200</v>
      </c>
      <c r="B22" s="844"/>
      <c r="C22" s="699">
        <v>2</v>
      </c>
      <c r="D22" s="11"/>
      <c r="E22" s="11"/>
      <c r="F22" s="11"/>
      <c r="G22" s="11"/>
      <c r="H22" s="11"/>
      <c r="O22" s="894"/>
      <c r="P22" s="894"/>
    </row>
    <row r="23" spans="1:16" hidden="1" x14ac:dyDescent="0.25">
      <c r="A23" s="9" t="s">
        <v>148</v>
      </c>
      <c r="B23" s="243">
        <v>1</v>
      </c>
      <c r="C23" s="700">
        <v>1</v>
      </c>
      <c r="D23" s="74"/>
      <c r="E23" s="74"/>
      <c r="F23" s="74"/>
      <c r="G23" s="74"/>
      <c r="H23" s="74"/>
      <c r="O23" s="894"/>
      <c r="P23" s="894"/>
    </row>
    <row r="24" spans="1:16" hidden="1" x14ac:dyDescent="0.25">
      <c r="A24" s="9" t="s">
        <v>153</v>
      </c>
      <c r="B24" s="846">
        <v>1</v>
      </c>
      <c r="C24" s="700">
        <v>2</v>
      </c>
      <c r="D24" s="74"/>
      <c r="E24" s="74"/>
      <c r="F24" s="74"/>
      <c r="G24" s="74"/>
      <c r="H24" s="74"/>
      <c r="O24" s="890"/>
      <c r="P24" s="890"/>
    </row>
    <row r="25" spans="1:16" hidden="1" x14ac:dyDescent="0.25">
      <c r="A25" s="2" t="s">
        <v>425</v>
      </c>
      <c r="B25" s="877">
        <v>1</v>
      </c>
      <c r="C25" s="701">
        <v>1</v>
      </c>
      <c r="D25" s="701"/>
      <c r="E25" s="74"/>
      <c r="F25" s="701"/>
      <c r="G25" s="701"/>
      <c r="H25" s="701"/>
      <c r="O25" s="890"/>
      <c r="P25" s="890"/>
    </row>
    <row r="26" spans="1:16" ht="15.75" hidden="1" thickBot="1" x14ac:dyDescent="0.3">
      <c r="A26" s="16" t="s">
        <v>149</v>
      </c>
      <c r="B26" s="245">
        <v>4</v>
      </c>
      <c r="C26" s="18">
        <v>4</v>
      </c>
      <c r="D26" s="878"/>
      <c r="E26" s="878"/>
      <c r="F26" s="878"/>
      <c r="G26" s="878"/>
      <c r="H26" s="878"/>
      <c r="O26" s="890"/>
      <c r="P26" s="890"/>
    </row>
    <row r="27" spans="1:16" ht="15.75" hidden="1" thickBot="1" x14ac:dyDescent="0.3">
      <c r="A27" s="6" t="s">
        <v>7</v>
      </c>
      <c r="B27" s="23">
        <f>SUM(B21:B26)</f>
        <v>9</v>
      </c>
      <c r="C27" s="8">
        <f>SUM(C21:C26)</f>
        <v>11</v>
      </c>
      <c r="D27" s="8">
        <f>SUM(D21:D26)</f>
        <v>0</v>
      </c>
      <c r="E27" s="8">
        <f>SUM(E21:E26)</f>
        <v>0</v>
      </c>
      <c r="F27" s="8">
        <f>SUM(F21:F26)</f>
        <v>0</v>
      </c>
      <c r="G27" s="8">
        <f t="shared" ref="G27" si="8">SUM(G21:G26)</f>
        <v>0</v>
      </c>
      <c r="H27" s="8">
        <f t="shared" ref="H27" si="9">SUM(H21:H26)</f>
        <v>0</v>
      </c>
      <c r="O27" s="890"/>
      <c r="P27" s="890"/>
    </row>
    <row r="28" spans="1:16" x14ac:dyDescent="0.25">
      <c r="O28" s="890"/>
      <c r="P28" s="890"/>
    </row>
    <row r="29" spans="1:16" x14ac:dyDescent="0.25">
      <c r="O29" s="890"/>
      <c r="P29" s="890"/>
    </row>
    <row r="30" spans="1:16" x14ac:dyDescent="0.25">
      <c r="O30" s="890"/>
      <c r="P30" s="890"/>
    </row>
    <row r="31" spans="1:16" x14ac:dyDescent="0.25">
      <c r="O31" s="890"/>
      <c r="P31" s="890"/>
    </row>
    <row r="32" spans="1:16" x14ac:dyDescent="0.25">
      <c r="O32" s="890"/>
      <c r="P32" s="890"/>
    </row>
    <row r="33" spans="15:16" x14ac:dyDescent="0.25">
      <c r="O33" s="890"/>
      <c r="P33" s="890"/>
    </row>
    <row r="34" spans="15:16" x14ac:dyDescent="0.25">
      <c r="O34" s="890"/>
      <c r="P34" s="890"/>
    </row>
    <row r="35" spans="15:16" x14ac:dyDescent="0.25">
      <c r="O35" s="890"/>
      <c r="P35" s="890"/>
    </row>
    <row r="36" spans="15:16" x14ac:dyDescent="0.25">
      <c r="O36" s="890"/>
      <c r="P36" s="890"/>
    </row>
    <row r="37" spans="15:16" x14ac:dyDescent="0.25">
      <c r="O37" s="890"/>
      <c r="P37" s="890"/>
    </row>
    <row r="38" spans="15:16" x14ac:dyDescent="0.25">
      <c r="O38" s="890"/>
      <c r="P38" s="890"/>
    </row>
    <row r="39" spans="15:16" x14ac:dyDescent="0.25">
      <c r="O39" s="890"/>
      <c r="P39" s="890"/>
    </row>
    <row r="40" spans="15:16" x14ac:dyDescent="0.25">
      <c r="O40" s="890"/>
      <c r="P40" s="890"/>
    </row>
    <row r="41" spans="15:16" x14ac:dyDescent="0.25">
      <c r="O41" s="890"/>
      <c r="P41" s="890"/>
    </row>
    <row r="42" spans="15:16" x14ac:dyDescent="0.25">
      <c r="O42" s="890"/>
      <c r="P42" s="890"/>
    </row>
    <row r="43" spans="15:16" x14ac:dyDescent="0.25">
      <c r="O43" s="890"/>
      <c r="P43" s="890"/>
    </row>
    <row r="44" spans="15:16" x14ac:dyDescent="0.25">
      <c r="O44" s="890"/>
      <c r="P44" s="890"/>
    </row>
    <row r="45" spans="15:16" x14ac:dyDescent="0.25">
      <c r="O45" s="890"/>
      <c r="P45" s="890"/>
    </row>
    <row r="46" spans="15:16" x14ac:dyDescent="0.25">
      <c r="O46" s="890"/>
      <c r="P46" s="890"/>
    </row>
    <row r="47" spans="15:16" x14ac:dyDescent="0.25">
      <c r="O47" s="890"/>
      <c r="P47" s="890"/>
    </row>
    <row r="48" spans="15:16" x14ac:dyDescent="0.25">
      <c r="O48" s="890"/>
      <c r="P48" s="890"/>
    </row>
    <row r="49" spans="15:16" x14ac:dyDescent="0.25">
      <c r="O49" s="890"/>
      <c r="P49" s="890"/>
    </row>
    <row r="50" spans="15:16" x14ac:dyDescent="0.25">
      <c r="O50" s="890"/>
      <c r="P50" s="890"/>
    </row>
    <row r="51" spans="15:16" x14ac:dyDescent="0.25">
      <c r="O51" s="890"/>
      <c r="P51" s="890"/>
    </row>
    <row r="52" spans="15:16" x14ac:dyDescent="0.25">
      <c r="O52" s="890"/>
      <c r="P52" s="890"/>
    </row>
    <row r="53" spans="15:16" x14ac:dyDescent="0.25">
      <c r="O53" s="890"/>
      <c r="P53" s="890"/>
    </row>
    <row r="54" spans="15:16" x14ac:dyDescent="0.25">
      <c r="O54" s="890"/>
      <c r="P54" s="890"/>
    </row>
    <row r="55" spans="15:16" x14ac:dyDescent="0.25">
      <c r="O55" s="890"/>
      <c r="P55" s="890"/>
    </row>
    <row r="56" spans="15:16" x14ac:dyDescent="0.25">
      <c r="O56" s="890"/>
      <c r="P56" s="890"/>
    </row>
    <row r="57" spans="15:16" x14ac:dyDescent="0.25">
      <c r="O57" s="890"/>
      <c r="P57" s="890"/>
    </row>
    <row r="58" spans="15:16" x14ac:dyDescent="0.25">
      <c r="O58" s="890"/>
      <c r="P58" s="890"/>
    </row>
    <row r="59" spans="15:16" x14ac:dyDescent="0.25">
      <c r="O59" s="890"/>
      <c r="P59" s="890"/>
    </row>
    <row r="60" spans="15:16" x14ac:dyDescent="0.25">
      <c r="O60" s="890"/>
      <c r="P60" s="890"/>
    </row>
    <row r="61" spans="15:16" x14ac:dyDescent="0.25">
      <c r="O61" s="890"/>
      <c r="P61" s="890"/>
    </row>
    <row r="62" spans="15:16" x14ac:dyDescent="0.25">
      <c r="O62" s="890"/>
      <c r="P62" s="890"/>
    </row>
    <row r="63" spans="15:16" x14ac:dyDescent="0.25">
      <c r="O63" s="890"/>
      <c r="P63" s="890"/>
    </row>
    <row r="64" spans="15:16" x14ac:dyDescent="0.25">
      <c r="O64" s="890"/>
      <c r="P64" s="890"/>
    </row>
    <row r="65" spans="15:16" x14ac:dyDescent="0.25">
      <c r="O65" s="890"/>
      <c r="P65" s="890"/>
    </row>
    <row r="66" spans="15:16" x14ac:dyDescent="0.25">
      <c r="O66" s="890"/>
      <c r="P66" s="890"/>
    </row>
    <row r="67" spans="15:16" x14ac:dyDescent="0.25">
      <c r="O67" s="890"/>
      <c r="P67" s="890"/>
    </row>
    <row r="68" spans="15:16" x14ac:dyDescent="0.25">
      <c r="O68" s="890"/>
      <c r="P68" s="890"/>
    </row>
    <row r="69" spans="15:16" x14ac:dyDescent="0.25">
      <c r="O69" s="890"/>
      <c r="P69" s="890"/>
    </row>
    <row r="70" spans="15:16" x14ac:dyDescent="0.25">
      <c r="O70" s="890"/>
      <c r="P70" s="890"/>
    </row>
    <row r="71" spans="15:16" x14ac:dyDescent="0.25">
      <c r="O71" s="890"/>
      <c r="P71" s="890"/>
    </row>
    <row r="72" spans="15:16" x14ac:dyDescent="0.25">
      <c r="O72" s="890"/>
      <c r="P72" s="890"/>
    </row>
    <row r="73" spans="15:16" x14ac:dyDescent="0.25">
      <c r="O73" s="890"/>
      <c r="P73" s="890"/>
    </row>
    <row r="74" spans="15:16" x14ac:dyDescent="0.25">
      <c r="O74" s="890"/>
      <c r="P74" s="890"/>
    </row>
    <row r="75" spans="15:16" x14ac:dyDescent="0.25">
      <c r="O75" s="890"/>
      <c r="P75" s="890"/>
    </row>
    <row r="76" spans="15:16" x14ac:dyDescent="0.25">
      <c r="O76" s="890"/>
      <c r="P76" s="890"/>
    </row>
    <row r="77" spans="15:16" x14ac:dyDescent="0.25">
      <c r="O77" s="890"/>
      <c r="P77" s="890"/>
    </row>
    <row r="78" spans="15:16" x14ac:dyDescent="0.25">
      <c r="O78" s="890"/>
      <c r="P78" s="890"/>
    </row>
    <row r="79" spans="15:16" x14ac:dyDescent="0.25">
      <c r="O79" s="890"/>
      <c r="P79" s="890"/>
    </row>
    <row r="80" spans="15:16" x14ac:dyDescent="0.25">
      <c r="O80" s="890"/>
      <c r="P80" s="890"/>
    </row>
    <row r="81" spans="15:16" x14ac:dyDescent="0.25">
      <c r="O81" s="890"/>
      <c r="P81" s="890"/>
    </row>
    <row r="82" spans="15:16" x14ac:dyDescent="0.25">
      <c r="O82" s="890"/>
      <c r="P82" s="890"/>
    </row>
    <row r="83" spans="15:16" x14ac:dyDescent="0.25">
      <c r="O83" s="890"/>
      <c r="P83" s="890"/>
    </row>
    <row r="84" spans="15:16" x14ac:dyDescent="0.25">
      <c r="O84" s="890"/>
      <c r="P84" s="890"/>
    </row>
    <row r="85" spans="15:16" x14ac:dyDescent="0.25">
      <c r="O85" s="890"/>
      <c r="P85" s="890"/>
    </row>
    <row r="86" spans="15:16" x14ac:dyDescent="0.25">
      <c r="O86" s="890"/>
      <c r="P86" s="890"/>
    </row>
    <row r="87" spans="15:16" x14ac:dyDescent="0.25">
      <c r="O87" s="890"/>
      <c r="P87" s="890"/>
    </row>
    <row r="88" spans="15:16" x14ac:dyDescent="0.25">
      <c r="O88" s="890"/>
      <c r="P88" s="890"/>
    </row>
    <row r="89" spans="15:16" x14ac:dyDescent="0.25">
      <c r="O89" s="890"/>
      <c r="P89" s="890"/>
    </row>
    <row r="90" spans="15:16" x14ac:dyDescent="0.25">
      <c r="O90" s="890"/>
      <c r="P90" s="890"/>
    </row>
    <row r="91" spans="15:16" x14ac:dyDescent="0.25">
      <c r="O91" s="890"/>
      <c r="P91" s="890"/>
    </row>
    <row r="92" spans="15:16" x14ac:dyDescent="0.25">
      <c r="O92" s="890"/>
      <c r="P92" s="890"/>
    </row>
    <row r="93" spans="15:16" x14ac:dyDescent="0.25">
      <c r="O93" s="890"/>
      <c r="P93" s="890"/>
    </row>
    <row r="94" spans="15:16" x14ac:dyDescent="0.25">
      <c r="O94" s="890"/>
      <c r="P94" s="890"/>
    </row>
    <row r="95" spans="15:16" x14ac:dyDescent="0.25">
      <c r="O95" s="890"/>
      <c r="P95" s="890"/>
    </row>
    <row r="96" spans="15:16" x14ac:dyDescent="0.25">
      <c r="O96" s="890"/>
      <c r="P96" s="890"/>
    </row>
    <row r="97" spans="15:16" x14ac:dyDescent="0.25">
      <c r="O97" s="890"/>
      <c r="P97" s="890"/>
    </row>
    <row r="98" spans="15:16" x14ac:dyDescent="0.25">
      <c r="O98" s="890"/>
      <c r="P98" s="890"/>
    </row>
    <row r="99" spans="15:16" x14ac:dyDescent="0.25">
      <c r="O99" s="890"/>
      <c r="P99" s="890"/>
    </row>
    <row r="100" spans="15:16" x14ac:dyDescent="0.25">
      <c r="O100" s="890"/>
      <c r="P100" s="890"/>
    </row>
    <row r="101" spans="15:16" x14ac:dyDescent="0.25">
      <c r="O101" s="890"/>
      <c r="P101" s="890"/>
    </row>
    <row r="102" spans="15:16" x14ac:dyDescent="0.25">
      <c r="O102" s="890"/>
      <c r="P102" s="890"/>
    </row>
    <row r="103" spans="15:16" x14ac:dyDescent="0.25">
      <c r="O103" s="890"/>
      <c r="P103" s="890"/>
    </row>
    <row r="104" spans="15:16" x14ac:dyDescent="0.25">
      <c r="O104" s="890"/>
      <c r="P104" s="890"/>
    </row>
    <row r="105" spans="15:16" x14ac:dyDescent="0.25">
      <c r="O105" s="890"/>
      <c r="P105" s="890"/>
    </row>
    <row r="106" spans="15:16" x14ac:dyDescent="0.25">
      <c r="O106" s="890"/>
      <c r="P106" s="890"/>
    </row>
    <row r="107" spans="15:16" x14ac:dyDescent="0.25">
      <c r="O107" s="890"/>
      <c r="P107" s="890"/>
    </row>
    <row r="108" spans="15:16" x14ac:dyDescent="0.25">
      <c r="O108" s="890"/>
      <c r="P108" s="890"/>
    </row>
    <row r="109" spans="15:16" x14ac:dyDescent="0.25">
      <c r="O109" s="890"/>
      <c r="P109" s="890"/>
    </row>
    <row r="110" spans="15:16" x14ac:dyDescent="0.25">
      <c r="O110" s="890"/>
      <c r="P110" s="890"/>
    </row>
    <row r="111" spans="15:16" x14ac:dyDescent="0.25">
      <c r="O111" s="890"/>
      <c r="P111" s="890"/>
    </row>
    <row r="112" spans="15:16" x14ac:dyDescent="0.25">
      <c r="O112" s="890"/>
      <c r="P112" s="890"/>
    </row>
    <row r="113" spans="15:16" x14ac:dyDescent="0.25">
      <c r="O113" s="890"/>
      <c r="P113" s="890"/>
    </row>
    <row r="114" spans="15:16" x14ac:dyDescent="0.25">
      <c r="O114" s="890"/>
      <c r="P114" s="890"/>
    </row>
    <row r="115" spans="15:16" x14ac:dyDescent="0.25">
      <c r="O115" s="890"/>
      <c r="P115" s="890"/>
    </row>
    <row r="116" spans="15:16" x14ac:dyDescent="0.25">
      <c r="O116" s="890"/>
      <c r="P116" s="890"/>
    </row>
    <row r="117" spans="15:16" x14ac:dyDescent="0.25">
      <c r="O117" s="890"/>
      <c r="P117" s="890"/>
    </row>
    <row r="118" spans="15:16" x14ac:dyDescent="0.25">
      <c r="O118" s="890"/>
      <c r="P118" s="890"/>
    </row>
    <row r="119" spans="15:16" x14ac:dyDescent="0.25">
      <c r="O119" s="890"/>
      <c r="P119" s="890"/>
    </row>
    <row r="120" spans="15:16" x14ac:dyDescent="0.25">
      <c r="O120" s="890"/>
      <c r="P120" s="890"/>
    </row>
    <row r="121" spans="15:16" x14ac:dyDescent="0.25">
      <c r="O121" s="890"/>
      <c r="P121" s="890"/>
    </row>
    <row r="122" spans="15:16" x14ac:dyDescent="0.25">
      <c r="O122" s="890"/>
      <c r="P122" s="890"/>
    </row>
    <row r="123" spans="15:16" x14ac:dyDescent="0.25">
      <c r="O123" s="890"/>
      <c r="P123" s="890"/>
    </row>
    <row r="124" spans="15:16" x14ac:dyDescent="0.25">
      <c r="O124" s="890"/>
      <c r="P124" s="890"/>
    </row>
    <row r="125" spans="15:16" x14ac:dyDescent="0.25">
      <c r="O125" s="890"/>
      <c r="P125" s="890"/>
    </row>
    <row r="126" spans="15:16" x14ac:dyDescent="0.25">
      <c r="O126" s="890"/>
      <c r="P126" s="890"/>
    </row>
    <row r="127" spans="15:16" x14ac:dyDescent="0.25">
      <c r="O127" s="890"/>
      <c r="P127" s="890"/>
    </row>
    <row r="128" spans="15:16" x14ac:dyDescent="0.25">
      <c r="O128" s="890"/>
      <c r="P128" s="890"/>
    </row>
    <row r="129" spans="15:16" x14ac:dyDescent="0.25">
      <c r="O129" s="890"/>
      <c r="P129" s="890"/>
    </row>
    <row r="130" spans="15:16" x14ac:dyDescent="0.25">
      <c r="O130" s="890"/>
      <c r="P130" s="890"/>
    </row>
    <row r="131" spans="15:16" x14ac:dyDescent="0.25">
      <c r="O131" s="890"/>
      <c r="P131" s="890"/>
    </row>
    <row r="132" spans="15:16" x14ac:dyDescent="0.25">
      <c r="O132" s="890"/>
      <c r="P132" s="890"/>
    </row>
    <row r="133" spans="15:16" x14ac:dyDescent="0.25">
      <c r="O133" s="890"/>
      <c r="P133" s="890"/>
    </row>
    <row r="134" spans="15:16" x14ac:dyDescent="0.25">
      <c r="O134" s="890"/>
      <c r="P134" s="890"/>
    </row>
    <row r="135" spans="15:16" x14ac:dyDescent="0.25">
      <c r="O135" s="890"/>
      <c r="P135" s="890"/>
    </row>
    <row r="136" spans="15:16" x14ac:dyDescent="0.25">
      <c r="O136" s="890"/>
      <c r="P136" s="890"/>
    </row>
    <row r="137" spans="15:16" x14ac:dyDescent="0.25">
      <c r="O137" s="890"/>
      <c r="P137" s="890"/>
    </row>
    <row r="138" spans="15:16" x14ac:dyDescent="0.25">
      <c r="O138" s="890"/>
      <c r="P138" s="890"/>
    </row>
    <row r="139" spans="15:16" x14ac:dyDescent="0.25">
      <c r="O139" s="890"/>
      <c r="P139" s="890"/>
    </row>
    <row r="140" spans="15:16" x14ac:dyDescent="0.25">
      <c r="O140" s="890"/>
      <c r="P140" s="890"/>
    </row>
    <row r="141" spans="15:16" x14ac:dyDescent="0.25">
      <c r="O141" s="890"/>
      <c r="P141" s="890"/>
    </row>
    <row r="142" spans="15:16" x14ac:dyDescent="0.25">
      <c r="O142" s="890"/>
      <c r="P142" s="890"/>
    </row>
    <row r="143" spans="15:16" x14ac:dyDescent="0.25">
      <c r="O143" s="890"/>
      <c r="P143" s="890"/>
    </row>
    <row r="144" spans="15:16" x14ac:dyDescent="0.25">
      <c r="O144" s="890"/>
      <c r="P144" s="890"/>
    </row>
    <row r="145" spans="15:16" x14ac:dyDescent="0.25">
      <c r="O145" s="890"/>
      <c r="P145" s="890"/>
    </row>
    <row r="146" spans="15:16" x14ac:dyDescent="0.25">
      <c r="O146" s="890"/>
      <c r="P146" s="890"/>
    </row>
    <row r="147" spans="15:16" x14ac:dyDescent="0.25">
      <c r="O147" s="890"/>
      <c r="P147" s="890"/>
    </row>
    <row r="148" spans="15:16" x14ac:dyDescent="0.25">
      <c r="O148" s="890"/>
      <c r="P148" s="890"/>
    </row>
    <row r="149" spans="15:16" x14ac:dyDescent="0.25">
      <c r="O149" s="890"/>
      <c r="P149" s="890"/>
    </row>
    <row r="150" spans="15:16" x14ac:dyDescent="0.25">
      <c r="O150" s="890"/>
      <c r="P150" s="890"/>
    </row>
    <row r="151" spans="15:16" x14ac:dyDescent="0.25">
      <c r="O151" s="890"/>
      <c r="P151" s="890"/>
    </row>
    <row r="152" spans="15:16" x14ac:dyDescent="0.25">
      <c r="O152" s="890"/>
      <c r="P152" s="890"/>
    </row>
    <row r="153" spans="15:16" x14ac:dyDescent="0.25">
      <c r="O153" s="890"/>
      <c r="P153" s="890"/>
    </row>
    <row r="154" spans="15:16" x14ac:dyDescent="0.25">
      <c r="O154" s="890"/>
      <c r="P154" s="890"/>
    </row>
    <row r="155" spans="15:16" x14ac:dyDescent="0.25">
      <c r="O155" s="890"/>
      <c r="P155" s="890"/>
    </row>
    <row r="156" spans="15:16" x14ac:dyDescent="0.25">
      <c r="O156" s="890"/>
      <c r="P156" s="890"/>
    </row>
    <row r="157" spans="15:16" x14ac:dyDescent="0.25">
      <c r="O157" s="890"/>
      <c r="P157" s="890"/>
    </row>
    <row r="158" spans="15:16" x14ac:dyDescent="0.25">
      <c r="O158" s="890"/>
      <c r="P158" s="890"/>
    </row>
    <row r="159" spans="15:16" x14ac:dyDescent="0.25">
      <c r="O159" s="890"/>
      <c r="P159" s="890"/>
    </row>
    <row r="160" spans="15:16" x14ac:dyDescent="0.25">
      <c r="O160" s="890"/>
      <c r="P160" s="890"/>
    </row>
    <row r="161" spans="15:16" x14ac:dyDescent="0.25">
      <c r="O161" s="890"/>
      <c r="P161" s="890"/>
    </row>
    <row r="162" spans="15:16" x14ac:dyDescent="0.25">
      <c r="O162" s="890"/>
      <c r="P162" s="890"/>
    </row>
    <row r="163" spans="15:16" x14ac:dyDescent="0.25">
      <c r="O163" s="890"/>
      <c r="P163" s="890"/>
    </row>
    <row r="164" spans="15:16" x14ac:dyDescent="0.25">
      <c r="O164" s="890"/>
      <c r="P164" s="890"/>
    </row>
    <row r="165" spans="15:16" x14ac:dyDescent="0.25">
      <c r="O165" s="890"/>
      <c r="P165" s="890"/>
    </row>
    <row r="166" spans="15:16" x14ac:dyDescent="0.25">
      <c r="O166" s="890"/>
      <c r="P166" s="890"/>
    </row>
    <row r="167" spans="15:16" x14ac:dyDescent="0.25">
      <c r="O167" s="890"/>
      <c r="P167" s="890"/>
    </row>
    <row r="168" spans="15:16" x14ac:dyDescent="0.25">
      <c r="O168" s="890"/>
      <c r="P168" s="890"/>
    </row>
    <row r="169" spans="15:16" x14ac:dyDescent="0.25">
      <c r="O169" s="890"/>
      <c r="P169" s="890"/>
    </row>
    <row r="170" spans="15:16" x14ac:dyDescent="0.25">
      <c r="O170" s="890"/>
      <c r="P170" s="890"/>
    </row>
    <row r="171" spans="15:16" x14ac:dyDescent="0.25">
      <c r="O171" s="890"/>
      <c r="P171" s="890"/>
    </row>
    <row r="172" spans="15:16" x14ac:dyDescent="0.25">
      <c r="O172" s="890"/>
      <c r="P172" s="890"/>
    </row>
    <row r="173" spans="15:16" x14ac:dyDescent="0.25">
      <c r="O173" s="890"/>
      <c r="P173" s="890"/>
    </row>
    <row r="174" spans="15:16" x14ac:dyDescent="0.25">
      <c r="O174" s="890"/>
      <c r="P174" s="890"/>
    </row>
    <row r="175" spans="15:16" x14ac:dyDescent="0.25">
      <c r="O175" s="890"/>
      <c r="P175" s="890"/>
    </row>
    <row r="176" spans="15:16" x14ac:dyDescent="0.25">
      <c r="O176" s="890"/>
      <c r="P176" s="890"/>
    </row>
    <row r="177" spans="15:16" x14ac:dyDescent="0.25">
      <c r="O177" s="890"/>
      <c r="P177" s="890"/>
    </row>
    <row r="178" spans="15:16" x14ac:dyDescent="0.25">
      <c r="O178" s="890"/>
      <c r="P178" s="890"/>
    </row>
    <row r="179" spans="15:16" x14ac:dyDescent="0.25">
      <c r="O179" s="890"/>
      <c r="P179" s="890"/>
    </row>
    <row r="180" spans="15:16" x14ac:dyDescent="0.25">
      <c r="O180" s="890"/>
      <c r="P180" s="890"/>
    </row>
    <row r="181" spans="15:16" x14ac:dyDescent="0.25">
      <c r="O181" s="890"/>
      <c r="P181" s="890"/>
    </row>
    <row r="182" spans="15:16" x14ac:dyDescent="0.25">
      <c r="O182" s="890"/>
      <c r="P182" s="890"/>
    </row>
    <row r="183" spans="15:16" x14ac:dyDescent="0.25">
      <c r="O183" s="890"/>
      <c r="P183" s="890"/>
    </row>
    <row r="184" spans="15:16" x14ac:dyDescent="0.25">
      <c r="O184" s="890"/>
      <c r="P184" s="890"/>
    </row>
    <row r="185" spans="15:16" x14ac:dyDescent="0.25">
      <c r="O185" s="890"/>
      <c r="P185" s="890"/>
    </row>
    <row r="186" spans="15:16" x14ac:dyDescent="0.25">
      <c r="O186" s="890"/>
      <c r="P186" s="890"/>
    </row>
    <row r="187" spans="15:16" x14ac:dyDescent="0.25">
      <c r="O187" s="890"/>
      <c r="P187" s="890"/>
    </row>
    <row r="188" spans="15:16" x14ac:dyDescent="0.25">
      <c r="O188" s="890"/>
      <c r="P188" s="890"/>
    </row>
    <row r="189" spans="15:16" x14ac:dyDescent="0.25">
      <c r="O189" s="890"/>
      <c r="P189" s="890"/>
    </row>
    <row r="190" spans="15:16" x14ac:dyDescent="0.25">
      <c r="O190" s="890"/>
      <c r="P190" s="890"/>
    </row>
    <row r="191" spans="15:16" x14ac:dyDescent="0.25">
      <c r="O191" s="890"/>
      <c r="P191" s="890"/>
    </row>
    <row r="192" spans="15:16" x14ac:dyDescent="0.25">
      <c r="O192" s="890"/>
      <c r="P192" s="890"/>
    </row>
    <row r="193" spans="15:16" x14ac:dyDescent="0.25">
      <c r="O193" s="890"/>
      <c r="P193" s="890"/>
    </row>
    <row r="194" spans="15:16" x14ac:dyDescent="0.25">
      <c r="O194" s="890"/>
      <c r="P194" s="890"/>
    </row>
    <row r="195" spans="15:16" x14ac:dyDescent="0.25">
      <c r="O195" s="890"/>
      <c r="P195" s="890"/>
    </row>
    <row r="196" spans="15:16" x14ac:dyDescent="0.25">
      <c r="O196" s="890"/>
      <c r="P196" s="890"/>
    </row>
    <row r="197" spans="15:16" x14ac:dyDescent="0.25">
      <c r="O197" s="890"/>
      <c r="P197" s="890"/>
    </row>
    <row r="198" spans="15:16" x14ac:dyDescent="0.25">
      <c r="O198" s="890"/>
      <c r="P198" s="890"/>
    </row>
    <row r="199" spans="15:16" x14ac:dyDescent="0.25">
      <c r="O199" s="890"/>
      <c r="P199" s="890"/>
    </row>
    <row r="200" spans="15:16" x14ac:dyDescent="0.25">
      <c r="O200" s="890"/>
      <c r="P200" s="890"/>
    </row>
    <row r="201" spans="15:16" x14ac:dyDescent="0.25">
      <c r="O201" s="890"/>
      <c r="P201" s="890"/>
    </row>
    <row r="202" spans="15:16" x14ac:dyDescent="0.25">
      <c r="O202" s="890"/>
      <c r="P202" s="890"/>
    </row>
    <row r="203" spans="15:16" x14ac:dyDescent="0.25">
      <c r="O203" s="890"/>
      <c r="P203" s="890"/>
    </row>
    <row r="204" spans="15:16" x14ac:dyDescent="0.25">
      <c r="O204" s="890"/>
      <c r="P204" s="890"/>
    </row>
    <row r="205" spans="15:16" x14ac:dyDescent="0.25">
      <c r="O205" s="890"/>
      <c r="P205" s="890"/>
    </row>
    <row r="206" spans="15:16" x14ac:dyDescent="0.25">
      <c r="O206" s="890"/>
      <c r="P206" s="890"/>
    </row>
    <row r="207" spans="15:16" x14ac:dyDescent="0.25">
      <c r="O207" s="890"/>
      <c r="P207" s="890"/>
    </row>
    <row r="208" spans="15:16" x14ac:dyDescent="0.25">
      <c r="O208" s="890"/>
      <c r="P208" s="890"/>
    </row>
    <row r="209" spans="15:16" x14ac:dyDescent="0.25">
      <c r="O209" s="890"/>
      <c r="P209" s="890"/>
    </row>
    <row r="210" spans="15:16" x14ac:dyDescent="0.25">
      <c r="O210" s="890"/>
      <c r="P210" s="890"/>
    </row>
    <row r="211" spans="15:16" x14ac:dyDescent="0.25">
      <c r="O211" s="890"/>
      <c r="P211" s="890"/>
    </row>
    <row r="212" spans="15:16" x14ac:dyDescent="0.25">
      <c r="O212" s="890"/>
      <c r="P212" s="890"/>
    </row>
    <row r="213" spans="15:16" x14ac:dyDescent="0.25">
      <c r="O213" s="890"/>
      <c r="P213" s="890"/>
    </row>
    <row r="214" spans="15:16" x14ac:dyDescent="0.25">
      <c r="O214" s="890"/>
      <c r="P214" s="890"/>
    </row>
    <row r="215" spans="15:16" x14ac:dyDescent="0.25">
      <c r="O215" s="890"/>
      <c r="P215" s="890"/>
    </row>
    <row r="216" spans="15:16" x14ac:dyDescent="0.25">
      <c r="O216" s="890"/>
      <c r="P216" s="890"/>
    </row>
    <row r="217" spans="15:16" x14ac:dyDescent="0.25">
      <c r="O217" s="890"/>
      <c r="P217" s="890"/>
    </row>
    <row r="218" spans="15:16" x14ac:dyDescent="0.25">
      <c r="O218" s="890"/>
      <c r="P218" s="890"/>
    </row>
    <row r="219" spans="15:16" x14ac:dyDescent="0.25">
      <c r="O219" s="890"/>
      <c r="P219" s="890"/>
    </row>
    <row r="220" spans="15:16" x14ac:dyDescent="0.25">
      <c r="O220" s="890"/>
      <c r="P220" s="890"/>
    </row>
    <row r="221" spans="15:16" x14ac:dyDescent="0.25">
      <c r="O221" s="890"/>
      <c r="P221" s="890"/>
    </row>
    <row r="222" spans="15:16" x14ac:dyDescent="0.25">
      <c r="O222" s="890"/>
      <c r="P222" s="890"/>
    </row>
    <row r="223" spans="15:16" x14ac:dyDescent="0.25">
      <c r="O223" s="890"/>
      <c r="P223" s="890"/>
    </row>
    <row r="224" spans="15:16" x14ac:dyDescent="0.25">
      <c r="O224" s="890"/>
      <c r="P224" s="890"/>
    </row>
    <row r="225" spans="15:16" x14ac:dyDescent="0.25">
      <c r="O225" s="890"/>
      <c r="P225" s="890"/>
    </row>
    <row r="226" spans="15:16" x14ac:dyDescent="0.25">
      <c r="O226" s="890"/>
      <c r="P226" s="890"/>
    </row>
    <row r="227" spans="15:16" x14ac:dyDescent="0.25">
      <c r="O227" s="890"/>
      <c r="P227" s="890"/>
    </row>
    <row r="228" spans="15:16" x14ac:dyDescent="0.25">
      <c r="O228" s="890"/>
      <c r="P228" s="890"/>
    </row>
    <row r="229" spans="15:16" x14ac:dyDescent="0.25">
      <c r="O229" s="890"/>
      <c r="P229" s="890"/>
    </row>
    <row r="230" spans="15:16" x14ac:dyDescent="0.25">
      <c r="O230" s="890"/>
      <c r="P230" s="890"/>
    </row>
    <row r="231" spans="15:16" x14ac:dyDescent="0.25">
      <c r="O231" s="890"/>
      <c r="P231" s="890"/>
    </row>
    <row r="232" spans="15:16" x14ac:dyDescent="0.25">
      <c r="O232" s="890"/>
      <c r="P232" s="890"/>
    </row>
    <row r="233" spans="15:16" x14ac:dyDescent="0.25">
      <c r="O233" s="890"/>
      <c r="P233" s="890"/>
    </row>
    <row r="234" spans="15:16" x14ac:dyDescent="0.25">
      <c r="O234" s="890"/>
      <c r="P234" s="890"/>
    </row>
    <row r="235" spans="15:16" x14ac:dyDescent="0.25">
      <c r="O235" s="890"/>
      <c r="P235" s="890"/>
    </row>
    <row r="236" spans="15:16" x14ac:dyDescent="0.25">
      <c r="O236" s="890"/>
      <c r="P236" s="890"/>
    </row>
    <row r="237" spans="15:16" x14ac:dyDescent="0.25">
      <c r="O237" s="890"/>
      <c r="P237" s="890"/>
    </row>
    <row r="238" spans="15:16" x14ac:dyDescent="0.25">
      <c r="O238" s="890"/>
      <c r="P238" s="890"/>
    </row>
    <row r="239" spans="15:16" x14ac:dyDescent="0.25">
      <c r="O239" s="890"/>
      <c r="P239" s="890"/>
    </row>
    <row r="240" spans="15:16" x14ac:dyDescent="0.25">
      <c r="O240" s="890"/>
      <c r="P240" s="890"/>
    </row>
    <row r="241" spans="15:16" x14ac:dyDescent="0.25">
      <c r="O241" s="890"/>
      <c r="P241" s="890"/>
    </row>
    <row r="242" spans="15:16" x14ac:dyDescent="0.25">
      <c r="O242" s="890"/>
      <c r="P242" s="890"/>
    </row>
    <row r="243" spans="15:16" x14ac:dyDescent="0.25">
      <c r="O243" s="890"/>
      <c r="P243" s="890"/>
    </row>
    <row r="244" spans="15:16" x14ac:dyDescent="0.25">
      <c r="O244" s="890"/>
      <c r="P244" s="890"/>
    </row>
    <row r="245" spans="15:16" x14ac:dyDescent="0.25">
      <c r="O245" s="890"/>
      <c r="P245" s="890"/>
    </row>
    <row r="246" spans="15:16" x14ac:dyDescent="0.25">
      <c r="O246" s="890"/>
      <c r="P246" s="890"/>
    </row>
    <row r="247" spans="15:16" x14ac:dyDescent="0.25">
      <c r="O247" s="890"/>
      <c r="P247" s="890"/>
    </row>
    <row r="248" spans="15:16" x14ac:dyDescent="0.25">
      <c r="O248" s="890"/>
      <c r="P248" s="890"/>
    </row>
    <row r="249" spans="15:16" x14ac:dyDescent="0.25">
      <c r="O249" s="890"/>
      <c r="P249" s="890"/>
    </row>
    <row r="250" spans="15:16" x14ac:dyDescent="0.25">
      <c r="O250" s="890"/>
      <c r="P250" s="890"/>
    </row>
    <row r="251" spans="15:16" x14ac:dyDescent="0.25">
      <c r="O251" s="890"/>
      <c r="P251" s="890"/>
    </row>
    <row r="252" spans="15:16" x14ac:dyDescent="0.25">
      <c r="O252" s="890"/>
      <c r="P252" s="890"/>
    </row>
    <row r="253" spans="15:16" x14ac:dyDescent="0.25">
      <c r="O253" s="890"/>
      <c r="P253" s="890"/>
    </row>
    <row r="254" spans="15:16" x14ac:dyDescent="0.25">
      <c r="O254" s="890"/>
      <c r="P254" s="890"/>
    </row>
    <row r="255" spans="15:16" x14ac:dyDescent="0.25">
      <c r="O255" s="890"/>
      <c r="P255" s="890"/>
    </row>
    <row r="256" spans="15:16" x14ac:dyDescent="0.25">
      <c r="O256" s="890"/>
      <c r="P256" s="890"/>
    </row>
    <row r="257" spans="15:16" x14ac:dyDescent="0.25">
      <c r="O257" s="890"/>
      <c r="P257" s="890"/>
    </row>
  </sheetData>
  <mergeCells count="8">
    <mergeCell ref="A19:H19"/>
    <mergeCell ref="A2:G2"/>
    <mergeCell ref="A3:G3"/>
    <mergeCell ref="A5:Q5"/>
    <mergeCell ref="A6:Q6"/>
    <mergeCell ref="O7:Q7"/>
    <mergeCell ref="A7:A8"/>
    <mergeCell ref="B7:B8"/>
  </mergeCells>
  <phoneticPr fontId="53" type="noConversion"/>
  <pageMargins left="0.35433070866141736" right="0.23622047244094491" top="0.27559055118110237" bottom="0.35433070866141736" header="0.19685039370078741" footer="0.11811023622047245"/>
  <pageSetup paperSize="9" scale="64" orientation="landscape" r:id="rId1"/>
  <headerFooter>
    <oddFooter>&amp;R&amp;12pag. &amp;P</oddFooter>
  </headerFooter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E62E5-0D62-42C4-9D96-89F674125D82}">
  <sheetPr>
    <tabColor rgb="FFFFFF00"/>
    <pageSetUpPr fitToPage="1"/>
  </sheetPr>
  <dimension ref="A1:Q256"/>
  <sheetViews>
    <sheetView showGridLines="0" zoomScaleNormal="100" workbookViewId="0">
      <pane xSplit="1" topLeftCell="B1" activePane="topRight" state="frozen"/>
      <selection activeCell="R6" sqref="R6"/>
      <selection pane="topRight" activeCell="R6" sqref="R6"/>
    </sheetView>
  </sheetViews>
  <sheetFormatPr defaultColWidth="8.85546875" defaultRowHeight="15" x14ac:dyDescent="0.25"/>
  <cols>
    <col min="1" max="1" width="42.140625" customWidth="1"/>
    <col min="2" max="2" width="11.85546875" customWidth="1"/>
    <col min="3" max="14" width="11.5703125" customWidth="1"/>
    <col min="15" max="15" width="8.42578125" bestFit="1" customWidth="1"/>
    <col min="16" max="16" width="8" customWidth="1"/>
    <col min="17" max="17" width="9.5703125" customWidth="1"/>
  </cols>
  <sheetData>
    <row r="1" spans="1:17" ht="42" customHeight="1" x14ac:dyDescent="0.25"/>
    <row r="2" spans="1:17" ht="18" x14ac:dyDescent="0.35">
      <c r="A2" s="1020"/>
      <c r="B2" s="1020"/>
      <c r="C2" s="1020"/>
      <c r="D2" s="1020"/>
      <c r="E2" s="1020"/>
      <c r="F2" s="1020"/>
      <c r="G2" s="1020"/>
      <c r="H2" s="1"/>
    </row>
    <row r="3" spans="1:17" ht="18" x14ac:dyDescent="0.35">
      <c r="A3" s="1020"/>
      <c r="B3" s="1020"/>
      <c r="C3" s="1020"/>
      <c r="D3" s="1020"/>
      <c r="E3" s="1020"/>
      <c r="F3" s="1020"/>
      <c r="G3" s="1020"/>
      <c r="H3" s="1"/>
    </row>
    <row r="5" spans="1:17" ht="20.25" customHeight="1" x14ac:dyDescent="0.25">
      <c r="A5" s="1023" t="s">
        <v>510</v>
      </c>
      <c r="B5" s="1023"/>
      <c r="C5" s="1023"/>
      <c r="D5" s="1023"/>
      <c r="E5" s="1023"/>
      <c r="F5" s="1023"/>
      <c r="G5" s="1023"/>
      <c r="H5" s="1023"/>
      <c r="I5" s="1023"/>
      <c r="J5" s="1023"/>
      <c r="K5" s="1023"/>
      <c r="L5" s="1023"/>
      <c r="M5" s="1023"/>
      <c r="N5" s="1023"/>
      <c r="O5" s="1023"/>
      <c r="P5" s="1023"/>
      <c r="Q5" s="1023"/>
    </row>
    <row r="6" spans="1:17" ht="20.25" customHeight="1" x14ac:dyDescent="0.25">
      <c r="A6" s="1023" t="s">
        <v>645</v>
      </c>
      <c r="B6" s="1023"/>
      <c r="C6" s="1023"/>
      <c r="D6" s="1023"/>
      <c r="E6" s="1023"/>
      <c r="F6" s="1023"/>
      <c r="G6" s="1023"/>
      <c r="H6" s="1023"/>
      <c r="I6" s="1023"/>
      <c r="J6" s="1023"/>
      <c r="K6" s="1023"/>
      <c r="L6" s="1023"/>
      <c r="M6" s="1023"/>
      <c r="N6" s="1023"/>
      <c r="O6" s="1023"/>
      <c r="P6" s="1023"/>
      <c r="Q6" s="1023"/>
    </row>
    <row r="7" spans="1:17" ht="20.25" customHeight="1" x14ac:dyDescent="0.25">
      <c r="A7" s="1029" t="s">
        <v>14</v>
      </c>
      <c r="B7" s="1027" t="s">
        <v>529</v>
      </c>
      <c r="C7" s="882" t="s">
        <v>514</v>
      </c>
      <c r="D7" s="882" t="s">
        <v>515</v>
      </c>
      <c r="E7" s="882" t="s">
        <v>516</v>
      </c>
      <c r="F7" s="882" t="s">
        <v>517</v>
      </c>
      <c r="G7" s="882" t="s">
        <v>518</v>
      </c>
      <c r="H7" s="882" t="s">
        <v>519</v>
      </c>
      <c r="I7" s="882" t="s">
        <v>520</v>
      </c>
      <c r="J7" s="882" t="s">
        <v>521</v>
      </c>
      <c r="K7" s="882" t="s">
        <v>522</v>
      </c>
      <c r="L7" s="882" t="s">
        <v>523</v>
      </c>
      <c r="M7" s="882" t="s">
        <v>524</v>
      </c>
      <c r="N7" s="882" t="s">
        <v>525</v>
      </c>
      <c r="O7" s="1024" t="s">
        <v>526</v>
      </c>
      <c r="P7" s="1025"/>
      <c r="Q7" s="1026"/>
    </row>
    <row r="8" spans="1:17" x14ac:dyDescent="0.25">
      <c r="A8" s="1030"/>
      <c r="B8" s="1028"/>
      <c r="C8" s="836" t="s">
        <v>527</v>
      </c>
      <c r="D8" s="836" t="s">
        <v>527</v>
      </c>
      <c r="E8" s="836" t="s">
        <v>527</v>
      </c>
      <c r="F8" s="836" t="s">
        <v>527</v>
      </c>
      <c r="G8" s="836" t="s">
        <v>527</v>
      </c>
      <c r="H8" s="836" t="s">
        <v>527</v>
      </c>
      <c r="I8" s="836" t="s">
        <v>527</v>
      </c>
      <c r="J8" s="836" t="s">
        <v>527</v>
      </c>
      <c r="K8" s="836" t="s">
        <v>527</v>
      </c>
      <c r="L8" s="836" t="s">
        <v>527</v>
      </c>
      <c r="M8" s="836" t="s">
        <v>527</v>
      </c>
      <c r="N8" s="836" t="s">
        <v>527</v>
      </c>
      <c r="O8" s="836" t="s">
        <v>528</v>
      </c>
      <c r="P8" s="836" t="s">
        <v>527</v>
      </c>
      <c r="Q8" s="836" t="s">
        <v>1</v>
      </c>
    </row>
    <row r="9" spans="1:17" ht="26.25" customHeight="1" x14ac:dyDescent="0.25">
      <c r="A9" s="832" t="s">
        <v>578</v>
      </c>
      <c r="B9" s="854">
        <v>192</v>
      </c>
      <c r="C9" s="855">
        <v>241</v>
      </c>
      <c r="D9" s="855">
        <v>188</v>
      </c>
      <c r="E9" s="855">
        <v>216</v>
      </c>
      <c r="F9" s="855">
        <v>216</v>
      </c>
      <c r="G9" s="855">
        <v>215</v>
      </c>
      <c r="H9" s="855">
        <v>215</v>
      </c>
      <c r="I9" s="855">
        <v>219</v>
      </c>
      <c r="J9" s="855">
        <v>234</v>
      </c>
      <c r="K9" s="855">
        <v>220</v>
      </c>
      <c r="L9" s="855">
        <v>188</v>
      </c>
      <c r="M9" s="855">
        <v>114</v>
      </c>
      <c r="N9" s="855">
        <v>201</v>
      </c>
      <c r="O9" s="893">
        <f t="shared" ref="O9:O15" si="0">B9*(IF(C9="",0,1)+IF(D9="",0,1)+IF(E9="",0,1)+IF(F9="",0,1)+IF(G9="",0,1)+IF(H9="",0,1)+IF(I9="",0,1)+IF(J9="",0,1)+IF(K9="",0,1)+IF(L9="",0,1)+IF(M9="",0,1)+IF(N9="",0,1))</f>
        <v>2304</v>
      </c>
      <c r="P9" s="893">
        <f t="shared" ref="P9:P15" si="1">SUM(C9:N9)</f>
        <v>2467</v>
      </c>
      <c r="Q9" s="856">
        <f>IF(O9=0,"-",P9/O9)</f>
        <v>1.0707465277777777</v>
      </c>
    </row>
    <row r="10" spans="1:17" ht="24" customHeight="1" x14ac:dyDescent="0.25">
      <c r="A10" s="832" t="s">
        <v>552</v>
      </c>
      <c r="B10" s="854">
        <v>160</v>
      </c>
      <c r="C10" s="855">
        <v>181</v>
      </c>
      <c r="D10" s="855">
        <v>96</v>
      </c>
      <c r="E10" s="855">
        <v>139</v>
      </c>
      <c r="F10" s="855">
        <v>155</v>
      </c>
      <c r="G10" s="855">
        <v>133</v>
      </c>
      <c r="H10" s="855">
        <v>184</v>
      </c>
      <c r="I10" s="855">
        <v>201</v>
      </c>
      <c r="J10" s="855">
        <v>196</v>
      </c>
      <c r="K10" s="855">
        <v>127</v>
      </c>
      <c r="L10" s="855">
        <v>188</v>
      </c>
      <c r="M10" s="855">
        <v>120</v>
      </c>
      <c r="N10" s="855">
        <v>140</v>
      </c>
      <c r="O10" s="893">
        <f t="shared" si="0"/>
        <v>1920</v>
      </c>
      <c r="P10" s="893">
        <f t="shared" si="1"/>
        <v>1860</v>
      </c>
      <c r="Q10" s="856">
        <f t="shared" ref="Q10:Q15" si="2">IF(O10=0,"-",P10/O10)</f>
        <v>0.96875</v>
      </c>
    </row>
    <row r="11" spans="1:17" ht="21.75" customHeight="1" x14ac:dyDescent="0.25">
      <c r="A11" s="832" t="s">
        <v>579</v>
      </c>
      <c r="B11" s="854">
        <v>176</v>
      </c>
      <c r="C11" s="855">
        <v>189</v>
      </c>
      <c r="D11" s="855">
        <v>194</v>
      </c>
      <c r="E11" s="855">
        <v>192</v>
      </c>
      <c r="F11" s="855">
        <v>191</v>
      </c>
      <c r="G11" s="855">
        <v>184</v>
      </c>
      <c r="H11" s="855">
        <v>153</v>
      </c>
      <c r="I11" s="855">
        <v>164</v>
      </c>
      <c r="J11" s="855">
        <v>224</v>
      </c>
      <c r="K11" s="855">
        <v>183</v>
      </c>
      <c r="L11" s="855">
        <v>204</v>
      </c>
      <c r="M11" s="855">
        <v>191</v>
      </c>
      <c r="N11" s="855">
        <v>164</v>
      </c>
      <c r="O11" s="893">
        <f t="shared" si="0"/>
        <v>2112</v>
      </c>
      <c r="P11" s="893">
        <f t="shared" si="1"/>
        <v>2233</v>
      </c>
      <c r="Q11" s="856">
        <f t="shared" si="2"/>
        <v>1.0572916666666667</v>
      </c>
    </row>
    <row r="12" spans="1:17" ht="24" customHeight="1" x14ac:dyDescent="0.25">
      <c r="A12" s="832" t="s">
        <v>560</v>
      </c>
      <c r="B12" s="854">
        <v>116</v>
      </c>
      <c r="C12" s="855">
        <v>56</v>
      </c>
      <c r="D12" s="855">
        <v>130</v>
      </c>
      <c r="E12" s="855">
        <v>127</v>
      </c>
      <c r="F12" s="855">
        <v>123</v>
      </c>
      <c r="G12" s="855">
        <v>103</v>
      </c>
      <c r="H12" s="855">
        <v>129</v>
      </c>
      <c r="I12" s="855">
        <v>130</v>
      </c>
      <c r="J12" s="855">
        <v>120</v>
      </c>
      <c r="K12" s="855">
        <v>120</v>
      </c>
      <c r="L12" s="855">
        <v>0</v>
      </c>
      <c r="M12" s="855">
        <v>0</v>
      </c>
      <c r="N12" s="855">
        <v>0</v>
      </c>
      <c r="O12" s="893">
        <f t="shared" si="0"/>
        <v>1392</v>
      </c>
      <c r="P12" s="893">
        <f t="shared" si="1"/>
        <v>1038</v>
      </c>
      <c r="Q12" s="856">
        <f t="shared" si="2"/>
        <v>0.74568965517241381</v>
      </c>
    </row>
    <row r="13" spans="1:17" ht="24" customHeight="1" x14ac:dyDescent="0.25">
      <c r="A13" s="832" t="s">
        <v>580</v>
      </c>
      <c r="B13" s="854">
        <v>200</v>
      </c>
      <c r="C13" s="855">
        <v>222</v>
      </c>
      <c r="D13" s="855">
        <v>207</v>
      </c>
      <c r="E13" s="855">
        <v>149</v>
      </c>
      <c r="F13" s="855">
        <v>191</v>
      </c>
      <c r="G13" s="855">
        <v>187</v>
      </c>
      <c r="H13" s="855">
        <v>224</v>
      </c>
      <c r="I13" s="855">
        <v>235</v>
      </c>
      <c r="J13" s="855">
        <v>172</v>
      </c>
      <c r="K13" s="855">
        <v>243</v>
      </c>
      <c r="L13" s="855">
        <v>220</v>
      </c>
      <c r="M13" s="855">
        <v>83</v>
      </c>
      <c r="N13" s="855">
        <v>146</v>
      </c>
      <c r="O13" s="893">
        <f t="shared" si="0"/>
        <v>2400</v>
      </c>
      <c r="P13" s="893">
        <f t="shared" si="1"/>
        <v>2279</v>
      </c>
      <c r="Q13" s="856">
        <f t="shared" si="2"/>
        <v>0.94958333333333333</v>
      </c>
    </row>
    <row r="14" spans="1:17" ht="24.75" customHeight="1" x14ac:dyDescent="0.25">
      <c r="A14" s="832" t="s">
        <v>581</v>
      </c>
      <c r="B14" s="854">
        <v>100</v>
      </c>
      <c r="C14" s="855">
        <v>0</v>
      </c>
      <c r="D14" s="855">
        <v>0</v>
      </c>
      <c r="E14" s="855">
        <v>0</v>
      </c>
      <c r="F14" s="855">
        <v>0</v>
      </c>
      <c r="G14" s="855">
        <v>0</v>
      </c>
      <c r="H14" s="855">
        <v>0</v>
      </c>
      <c r="I14" s="855">
        <v>0</v>
      </c>
      <c r="J14" s="855">
        <v>0</v>
      </c>
      <c r="K14" s="855">
        <v>0</v>
      </c>
      <c r="L14" s="855">
        <v>0</v>
      </c>
      <c r="M14" s="855">
        <v>0</v>
      </c>
      <c r="N14" s="855">
        <v>0</v>
      </c>
      <c r="O14" s="893">
        <f t="shared" si="0"/>
        <v>1200</v>
      </c>
      <c r="P14" s="893">
        <f t="shared" si="1"/>
        <v>0</v>
      </c>
      <c r="Q14" s="856">
        <f t="shared" si="2"/>
        <v>0</v>
      </c>
    </row>
    <row r="15" spans="1:17" ht="24" customHeight="1" x14ac:dyDescent="0.25">
      <c r="A15" s="832" t="s">
        <v>582</v>
      </c>
      <c r="B15" s="854">
        <v>84</v>
      </c>
      <c r="C15" s="855">
        <v>111</v>
      </c>
      <c r="D15" s="855">
        <v>92</v>
      </c>
      <c r="E15" s="855">
        <v>79</v>
      </c>
      <c r="F15" s="855">
        <v>86</v>
      </c>
      <c r="G15" s="855">
        <v>97</v>
      </c>
      <c r="H15" s="855">
        <v>104</v>
      </c>
      <c r="I15" s="855">
        <v>104</v>
      </c>
      <c r="J15" s="855">
        <v>106</v>
      </c>
      <c r="K15" s="855">
        <v>0</v>
      </c>
      <c r="L15" s="855">
        <v>107</v>
      </c>
      <c r="M15" s="855">
        <v>104</v>
      </c>
      <c r="N15" s="855">
        <v>99</v>
      </c>
      <c r="O15" s="893">
        <f t="shared" si="0"/>
        <v>1008</v>
      </c>
      <c r="P15" s="893">
        <f t="shared" si="1"/>
        <v>1089</v>
      </c>
      <c r="Q15" s="856">
        <f t="shared" si="2"/>
        <v>1.0803571428571428</v>
      </c>
    </row>
    <row r="16" spans="1:17" ht="24" customHeight="1" x14ac:dyDescent="0.25">
      <c r="A16" s="920" t="s">
        <v>676</v>
      </c>
      <c r="B16" s="921">
        <v>7</v>
      </c>
      <c r="C16" s="915">
        <v>12</v>
      </c>
      <c r="D16" s="915">
        <v>13</v>
      </c>
      <c r="E16" s="915">
        <v>4</v>
      </c>
      <c r="F16" s="915">
        <v>22</v>
      </c>
      <c r="G16" s="915">
        <v>15</v>
      </c>
      <c r="H16" s="915">
        <v>15</v>
      </c>
      <c r="I16" s="915">
        <v>11</v>
      </c>
      <c r="J16" s="915">
        <v>15</v>
      </c>
      <c r="K16" s="915">
        <v>25</v>
      </c>
      <c r="L16" s="915">
        <v>30</v>
      </c>
      <c r="M16" s="915">
        <v>15</v>
      </c>
      <c r="N16" s="915">
        <v>18</v>
      </c>
      <c r="O16" s="893">
        <f t="shared" ref="O16:O17" si="3">B16*(IF(C16="",0,1)+IF(D16="",0,1)+IF(E16="",0,1)+IF(F16="",0,1)+IF(G16="",0,1)+IF(H16="",0,1)+IF(I16="",0,1)+IF(J16="",0,1)+IF(K16="",0,1)+IF(L16="",0,1)+IF(M16="",0,1)+IF(N16="",0,1))</f>
        <v>84</v>
      </c>
      <c r="P16" s="893">
        <f t="shared" ref="P16:P17" si="4">SUM(C16:N16)</f>
        <v>195</v>
      </c>
      <c r="Q16" s="856">
        <f t="shared" ref="Q16:Q17" si="5">IF(O16=0,"-",P16/O16)</f>
        <v>2.3214285714285716</v>
      </c>
    </row>
    <row r="17" spans="1:17" ht="24" customHeight="1" thickBot="1" x14ac:dyDescent="0.3">
      <c r="A17" s="929" t="s">
        <v>555</v>
      </c>
      <c r="B17" s="930">
        <v>10</v>
      </c>
      <c r="C17" s="931">
        <v>6</v>
      </c>
      <c r="D17" s="931">
        <v>5</v>
      </c>
      <c r="E17" s="931">
        <v>28</v>
      </c>
      <c r="F17" s="931">
        <v>17</v>
      </c>
      <c r="G17" s="931">
        <v>8</v>
      </c>
      <c r="H17" s="931">
        <v>10</v>
      </c>
      <c r="I17" s="931">
        <v>15</v>
      </c>
      <c r="J17" s="931">
        <v>37</v>
      </c>
      <c r="K17" s="931">
        <v>82</v>
      </c>
      <c r="L17" s="931">
        <v>68</v>
      </c>
      <c r="M17" s="931">
        <v>53</v>
      </c>
      <c r="N17" s="931">
        <v>40</v>
      </c>
      <c r="O17" s="932">
        <f t="shared" si="3"/>
        <v>120</v>
      </c>
      <c r="P17" s="932">
        <f t="shared" si="4"/>
        <v>369</v>
      </c>
      <c r="Q17" s="933">
        <f t="shared" si="5"/>
        <v>3.0750000000000002</v>
      </c>
    </row>
    <row r="18" spans="1:17" s="888" customFormat="1" ht="19.5" customHeight="1" x14ac:dyDescent="0.25">
      <c r="A18" s="926" t="s">
        <v>6</v>
      </c>
      <c r="B18" s="927">
        <f t="shared" ref="B18:P18" si="6">SUM(B9:B17)</f>
        <v>1045</v>
      </c>
      <c r="C18" s="927">
        <f t="shared" si="6"/>
        <v>1018</v>
      </c>
      <c r="D18" s="927">
        <f t="shared" si="6"/>
        <v>925</v>
      </c>
      <c r="E18" s="927">
        <f t="shared" si="6"/>
        <v>934</v>
      </c>
      <c r="F18" s="927">
        <f t="shared" si="6"/>
        <v>1001</v>
      </c>
      <c r="G18" s="927">
        <f t="shared" si="6"/>
        <v>942</v>
      </c>
      <c r="H18" s="927">
        <f t="shared" si="6"/>
        <v>1034</v>
      </c>
      <c r="I18" s="927">
        <f t="shared" si="6"/>
        <v>1079</v>
      </c>
      <c r="J18" s="927">
        <f t="shared" si="6"/>
        <v>1104</v>
      </c>
      <c r="K18" s="927">
        <f t="shared" si="6"/>
        <v>1000</v>
      </c>
      <c r="L18" s="927">
        <f t="shared" si="6"/>
        <v>1005</v>
      </c>
      <c r="M18" s="927">
        <f t="shared" si="6"/>
        <v>680</v>
      </c>
      <c r="N18" s="927">
        <f t="shared" si="6"/>
        <v>808</v>
      </c>
      <c r="O18" s="927">
        <f t="shared" si="6"/>
        <v>12540</v>
      </c>
      <c r="P18" s="927">
        <f t="shared" si="6"/>
        <v>11530</v>
      </c>
      <c r="Q18" s="928">
        <f>IF(O18=0,"-",P18/O18)</f>
        <v>0.91945773524720897</v>
      </c>
    </row>
    <row r="19" spans="1:17" x14ac:dyDescent="0.25">
      <c r="O19" s="894"/>
      <c r="P19" s="894"/>
    </row>
    <row r="20" spans="1:17" x14ac:dyDescent="0.25">
      <c r="A20" s="881" t="s">
        <v>513</v>
      </c>
      <c r="O20" s="894"/>
      <c r="P20" s="894"/>
    </row>
    <row r="21" spans="1:17" ht="15.75" hidden="1" x14ac:dyDescent="0.25">
      <c r="A21" s="1034" t="s">
        <v>414</v>
      </c>
      <c r="B21" s="1035"/>
      <c r="C21" s="1035"/>
      <c r="D21" s="1035"/>
      <c r="E21" s="1035"/>
      <c r="F21" s="1035"/>
      <c r="G21" s="1035"/>
      <c r="H21" s="1035"/>
      <c r="O21" s="894"/>
      <c r="P21" s="894"/>
    </row>
    <row r="22" spans="1:17" ht="23.25" hidden="1" thickBot="1" x14ac:dyDescent="0.3">
      <c r="A22" s="841" t="s">
        <v>14</v>
      </c>
      <c r="B22" s="842" t="s">
        <v>198</v>
      </c>
      <c r="C22" s="841" t="str">
        <f>'UBS Izolina Mazzei'!C52</f>
        <v>Real.</v>
      </c>
      <c r="D22" s="841" t="str">
        <f>'UBS Izolina Mazzei'!D52</f>
        <v>Real.</v>
      </c>
      <c r="E22" s="841" t="str">
        <f>'UBS Izolina Mazzei'!E52</f>
        <v>Real.</v>
      </c>
      <c r="F22" s="841" t="str">
        <f>'UBS Izolina Mazzei'!F52</f>
        <v>Real.</v>
      </c>
      <c r="G22" s="841" t="str">
        <f>'UBS Izolina Mazzei'!G52</f>
        <v>Real.</v>
      </c>
      <c r="H22" s="841" t="str">
        <f>'UBS Izolina Mazzei'!H52</f>
        <v>Real.</v>
      </c>
      <c r="O22" s="894"/>
      <c r="P22" s="894"/>
    </row>
    <row r="23" spans="1:17" hidden="1" x14ac:dyDescent="0.25">
      <c r="A23" s="2" t="s">
        <v>33</v>
      </c>
      <c r="B23" s="244">
        <v>9</v>
      </c>
      <c r="C23" s="699">
        <v>7</v>
      </c>
      <c r="D23" s="11"/>
      <c r="E23" s="11"/>
      <c r="F23" s="11"/>
      <c r="G23" s="11"/>
      <c r="H23" s="11"/>
      <c r="O23" s="890"/>
      <c r="P23" s="890"/>
    </row>
    <row r="24" spans="1:17" hidden="1" x14ac:dyDescent="0.25">
      <c r="A24" s="2" t="s">
        <v>20</v>
      </c>
      <c r="B24" s="243">
        <v>4</v>
      </c>
      <c r="C24" s="700">
        <v>3</v>
      </c>
      <c r="D24" s="4"/>
      <c r="E24" s="4"/>
      <c r="F24" s="62"/>
      <c r="G24" s="62"/>
      <c r="H24" s="62"/>
      <c r="O24" s="890"/>
      <c r="P24" s="890"/>
    </row>
    <row r="25" spans="1:17" hidden="1" x14ac:dyDescent="0.25">
      <c r="A25" s="2" t="s">
        <v>43</v>
      </c>
      <c r="B25" s="243">
        <v>3</v>
      </c>
      <c r="C25" s="703">
        <v>2.5</v>
      </c>
      <c r="D25" s="4"/>
      <c r="E25" s="4"/>
      <c r="F25" s="4"/>
      <c r="G25" s="4"/>
      <c r="H25" s="62"/>
      <c r="O25" s="890"/>
      <c r="P25" s="890"/>
    </row>
    <row r="26" spans="1:17" hidden="1" x14ac:dyDescent="0.25">
      <c r="A26" s="2" t="s">
        <v>22</v>
      </c>
      <c r="B26" s="243">
        <v>1</v>
      </c>
      <c r="C26" s="703">
        <v>0.5</v>
      </c>
      <c r="D26" s="703"/>
      <c r="E26" s="703"/>
      <c r="F26" s="703"/>
      <c r="G26" s="703"/>
      <c r="H26" s="62"/>
      <c r="O26" s="890"/>
      <c r="P26" s="890"/>
    </row>
    <row r="27" spans="1:17" hidden="1" x14ac:dyDescent="0.25">
      <c r="A27" s="2" t="s">
        <v>50</v>
      </c>
      <c r="B27" s="243">
        <v>1</v>
      </c>
      <c r="C27" s="700"/>
      <c r="D27" s="4"/>
      <c r="E27" s="4"/>
      <c r="F27" s="4"/>
      <c r="G27" s="4"/>
      <c r="H27" s="4"/>
      <c r="O27" s="890"/>
      <c r="P27" s="890"/>
    </row>
    <row r="28" spans="1:17" hidden="1" x14ac:dyDescent="0.25">
      <c r="A28" s="2" t="s">
        <v>23</v>
      </c>
      <c r="B28" s="243">
        <v>2</v>
      </c>
      <c r="C28" s="700">
        <v>1</v>
      </c>
      <c r="D28" s="4"/>
      <c r="E28" s="4"/>
      <c r="F28" s="4"/>
      <c r="G28" s="4"/>
      <c r="H28" s="4"/>
      <c r="O28" s="890"/>
      <c r="P28" s="890"/>
    </row>
    <row r="29" spans="1:17" hidden="1" x14ac:dyDescent="0.25">
      <c r="A29" s="2" t="s">
        <v>201</v>
      </c>
      <c r="B29" s="243">
        <v>1</v>
      </c>
      <c r="C29" s="700">
        <v>1</v>
      </c>
      <c r="D29" s="4"/>
      <c r="E29" s="4"/>
      <c r="F29" s="4"/>
      <c r="G29" s="4"/>
      <c r="H29" s="62"/>
      <c r="O29" s="890"/>
      <c r="P29" s="890"/>
    </row>
    <row r="30" spans="1:17" hidden="1" x14ac:dyDescent="0.25">
      <c r="A30" s="2" t="s">
        <v>24</v>
      </c>
      <c r="B30" s="243">
        <v>1</v>
      </c>
      <c r="C30" s="700">
        <v>1</v>
      </c>
      <c r="D30" s="4"/>
      <c r="E30" s="4"/>
      <c r="F30" s="4"/>
      <c r="G30" s="4"/>
      <c r="H30" s="4"/>
      <c r="O30" s="890"/>
      <c r="P30" s="890"/>
    </row>
    <row r="31" spans="1:17" hidden="1" x14ac:dyDescent="0.25">
      <c r="A31" s="2" t="s">
        <v>25</v>
      </c>
      <c r="B31" s="243">
        <v>5</v>
      </c>
      <c r="C31" s="700">
        <v>5</v>
      </c>
      <c r="D31" s="700"/>
      <c r="E31" s="700"/>
      <c r="F31" s="703"/>
      <c r="G31" s="703"/>
      <c r="H31" s="62"/>
      <c r="O31" s="890"/>
      <c r="P31" s="890"/>
    </row>
    <row r="32" spans="1:17" hidden="1" x14ac:dyDescent="0.25">
      <c r="A32" s="2" t="s">
        <v>46</v>
      </c>
      <c r="B32" s="846">
        <v>1</v>
      </c>
      <c r="C32" s="700">
        <v>0</v>
      </c>
      <c r="D32" s="4"/>
      <c r="E32" s="4"/>
      <c r="F32" s="4"/>
      <c r="G32" s="4"/>
      <c r="H32" s="4"/>
      <c r="O32" s="890"/>
      <c r="P32" s="890"/>
    </row>
    <row r="33" spans="1:16" hidden="1" x14ac:dyDescent="0.25">
      <c r="A33" s="2" t="s">
        <v>26</v>
      </c>
      <c r="B33" s="243">
        <v>1</v>
      </c>
      <c r="C33" s="700">
        <v>1</v>
      </c>
      <c r="D33" s="4"/>
      <c r="E33" s="4"/>
      <c r="F33" s="4"/>
      <c r="G33" s="4"/>
      <c r="H33" s="4"/>
      <c r="O33" s="890"/>
      <c r="P33" s="890"/>
    </row>
    <row r="34" spans="1:16" hidden="1" x14ac:dyDescent="0.25">
      <c r="A34" s="2" t="s">
        <v>34</v>
      </c>
      <c r="B34" s="243">
        <v>1</v>
      </c>
      <c r="C34" s="700">
        <v>1</v>
      </c>
      <c r="D34" s="4"/>
      <c r="E34" s="4"/>
      <c r="F34" s="4"/>
      <c r="G34" s="4"/>
      <c r="H34" s="4"/>
      <c r="O34" s="890"/>
      <c r="P34" s="890"/>
    </row>
    <row r="35" spans="1:16" hidden="1" x14ac:dyDescent="0.25">
      <c r="A35" s="63" t="s">
        <v>51</v>
      </c>
      <c r="B35" s="270">
        <v>1</v>
      </c>
      <c r="C35" s="700">
        <v>0</v>
      </c>
      <c r="D35" s="65"/>
      <c r="E35" s="65"/>
      <c r="F35" s="65"/>
      <c r="G35" s="65"/>
      <c r="H35" s="65"/>
      <c r="O35" s="890"/>
      <c r="P35" s="890"/>
    </row>
    <row r="36" spans="1:16" ht="15.75" hidden="1" thickBot="1" x14ac:dyDescent="0.3">
      <c r="A36" s="369" t="s">
        <v>7</v>
      </c>
      <c r="B36" s="850">
        <f>SUM(B23:B35)</f>
        <v>31</v>
      </c>
      <c r="C36" s="365">
        <f>SUM(C23:C35)</f>
        <v>23</v>
      </c>
      <c r="D36" s="365">
        <f>SUM(D23:D35)</f>
        <v>0</v>
      </c>
      <c r="E36" s="365">
        <f>SUM(E23:E35)</f>
        <v>0</v>
      </c>
      <c r="F36" s="365">
        <f>SUM(F23:F35)</f>
        <v>0</v>
      </c>
      <c r="G36" s="365">
        <f t="shared" ref="G36" si="7">SUM(G23:G35)</f>
        <v>0</v>
      </c>
      <c r="H36" s="365">
        <f t="shared" ref="H36" si="8">SUM(H23:H35)</f>
        <v>0</v>
      </c>
      <c r="O36" s="890"/>
      <c r="P36" s="890"/>
    </row>
    <row r="37" spans="1:16" x14ac:dyDescent="0.25">
      <c r="O37" s="890"/>
      <c r="P37" s="890"/>
    </row>
    <row r="38" spans="1:16" x14ac:dyDescent="0.25">
      <c r="O38" s="890"/>
      <c r="P38" s="890"/>
    </row>
    <row r="39" spans="1:16" x14ac:dyDescent="0.25">
      <c r="O39" s="890"/>
      <c r="P39" s="890"/>
    </row>
    <row r="40" spans="1:16" x14ac:dyDescent="0.25">
      <c r="O40" s="890"/>
      <c r="P40" s="890"/>
    </row>
    <row r="41" spans="1:16" x14ac:dyDescent="0.25">
      <c r="O41" s="890"/>
      <c r="P41" s="890"/>
    </row>
    <row r="42" spans="1:16" x14ac:dyDescent="0.25">
      <c r="O42" s="890"/>
      <c r="P42" s="890"/>
    </row>
    <row r="43" spans="1:16" x14ac:dyDescent="0.25">
      <c r="O43" s="890"/>
      <c r="P43" s="890"/>
    </row>
    <row r="44" spans="1:16" x14ac:dyDescent="0.25">
      <c r="O44" s="890"/>
      <c r="P44" s="890"/>
    </row>
    <row r="45" spans="1:16" x14ac:dyDescent="0.25">
      <c r="O45" s="890"/>
      <c r="P45" s="890"/>
    </row>
    <row r="46" spans="1:16" x14ac:dyDescent="0.25">
      <c r="O46" s="890"/>
      <c r="P46" s="890"/>
    </row>
    <row r="47" spans="1:16" x14ac:dyDescent="0.25">
      <c r="O47" s="890"/>
      <c r="P47" s="890"/>
    </row>
    <row r="48" spans="1:16" x14ac:dyDescent="0.25">
      <c r="O48" s="890"/>
      <c r="P48" s="890"/>
    </row>
    <row r="49" spans="15:16" x14ac:dyDescent="0.25">
      <c r="O49" s="890"/>
      <c r="P49" s="890"/>
    </row>
    <row r="50" spans="15:16" x14ac:dyDescent="0.25">
      <c r="O50" s="890"/>
      <c r="P50" s="890"/>
    </row>
    <row r="51" spans="15:16" x14ac:dyDescent="0.25">
      <c r="O51" s="890"/>
      <c r="P51" s="890"/>
    </row>
    <row r="52" spans="15:16" x14ac:dyDescent="0.25">
      <c r="O52" s="890"/>
      <c r="P52" s="890"/>
    </row>
    <row r="53" spans="15:16" x14ac:dyDescent="0.25">
      <c r="O53" s="890"/>
      <c r="P53" s="890"/>
    </row>
    <row r="54" spans="15:16" x14ac:dyDescent="0.25">
      <c r="O54" s="890"/>
      <c r="P54" s="890"/>
    </row>
    <row r="55" spans="15:16" x14ac:dyDescent="0.25">
      <c r="O55" s="890"/>
      <c r="P55" s="890"/>
    </row>
    <row r="56" spans="15:16" x14ac:dyDescent="0.25">
      <c r="O56" s="890"/>
      <c r="P56" s="890"/>
    </row>
    <row r="57" spans="15:16" x14ac:dyDescent="0.25">
      <c r="O57" s="890"/>
      <c r="P57" s="890"/>
    </row>
    <row r="58" spans="15:16" x14ac:dyDescent="0.25">
      <c r="O58" s="890"/>
      <c r="P58" s="890"/>
    </row>
    <row r="59" spans="15:16" x14ac:dyDescent="0.25">
      <c r="O59" s="890"/>
      <c r="P59" s="890"/>
    </row>
    <row r="60" spans="15:16" x14ac:dyDescent="0.25">
      <c r="O60" s="890"/>
      <c r="P60" s="890"/>
    </row>
    <row r="61" spans="15:16" x14ac:dyDescent="0.25">
      <c r="O61" s="890"/>
      <c r="P61" s="890"/>
    </row>
    <row r="62" spans="15:16" x14ac:dyDescent="0.25">
      <c r="O62" s="890"/>
      <c r="P62" s="890"/>
    </row>
    <row r="63" spans="15:16" x14ac:dyDescent="0.25">
      <c r="O63" s="890"/>
      <c r="P63" s="890"/>
    </row>
    <row r="64" spans="15:16" x14ac:dyDescent="0.25">
      <c r="O64" s="890"/>
      <c r="P64" s="890"/>
    </row>
    <row r="65" spans="15:16" x14ac:dyDescent="0.25">
      <c r="O65" s="890"/>
      <c r="P65" s="890"/>
    </row>
    <row r="66" spans="15:16" x14ac:dyDescent="0.25">
      <c r="O66" s="890"/>
      <c r="P66" s="890"/>
    </row>
    <row r="67" spans="15:16" x14ac:dyDescent="0.25">
      <c r="O67" s="890"/>
      <c r="P67" s="890"/>
    </row>
    <row r="68" spans="15:16" x14ac:dyDescent="0.25">
      <c r="O68" s="890"/>
      <c r="P68" s="890"/>
    </row>
    <row r="69" spans="15:16" x14ac:dyDescent="0.25">
      <c r="O69" s="890"/>
      <c r="P69" s="890"/>
    </row>
    <row r="70" spans="15:16" x14ac:dyDescent="0.25">
      <c r="O70" s="890"/>
      <c r="P70" s="890"/>
    </row>
    <row r="71" spans="15:16" x14ac:dyDescent="0.25">
      <c r="O71" s="890"/>
      <c r="P71" s="890"/>
    </row>
    <row r="72" spans="15:16" x14ac:dyDescent="0.25">
      <c r="O72" s="890"/>
      <c r="P72" s="890"/>
    </row>
    <row r="73" spans="15:16" x14ac:dyDescent="0.25">
      <c r="O73" s="890"/>
      <c r="P73" s="890"/>
    </row>
    <row r="74" spans="15:16" x14ac:dyDescent="0.25">
      <c r="O74" s="890"/>
      <c r="P74" s="890"/>
    </row>
    <row r="75" spans="15:16" x14ac:dyDescent="0.25">
      <c r="O75" s="890"/>
      <c r="P75" s="890"/>
    </row>
    <row r="76" spans="15:16" x14ac:dyDescent="0.25">
      <c r="O76" s="890"/>
      <c r="P76" s="890"/>
    </row>
    <row r="77" spans="15:16" x14ac:dyDescent="0.25">
      <c r="O77" s="890"/>
      <c r="P77" s="890"/>
    </row>
    <row r="78" spans="15:16" x14ac:dyDescent="0.25">
      <c r="O78" s="890"/>
      <c r="P78" s="890"/>
    </row>
    <row r="79" spans="15:16" x14ac:dyDescent="0.25">
      <c r="O79" s="890"/>
      <c r="P79" s="890"/>
    </row>
    <row r="80" spans="15:16" x14ac:dyDescent="0.25">
      <c r="O80" s="890"/>
      <c r="P80" s="890"/>
    </row>
    <row r="81" spans="15:16" x14ac:dyDescent="0.25">
      <c r="O81" s="890"/>
      <c r="P81" s="890"/>
    </row>
    <row r="82" spans="15:16" x14ac:dyDescent="0.25">
      <c r="O82" s="890"/>
      <c r="P82" s="890"/>
    </row>
    <row r="83" spans="15:16" x14ac:dyDescent="0.25">
      <c r="O83" s="890"/>
      <c r="P83" s="890"/>
    </row>
    <row r="84" spans="15:16" x14ac:dyDescent="0.25">
      <c r="O84" s="890"/>
      <c r="P84" s="890"/>
    </row>
    <row r="85" spans="15:16" x14ac:dyDescent="0.25">
      <c r="O85" s="890"/>
      <c r="P85" s="890"/>
    </row>
    <row r="86" spans="15:16" x14ac:dyDescent="0.25">
      <c r="O86" s="890"/>
      <c r="P86" s="890"/>
    </row>
    <row r="87" spans="15:16" x14ac:dyDescent="0.25">
      <c r="O87" s="890"/>
      <c r="P87" s="890"/>
    </row>
    <row r="88" spans="15:16" x14ac:dyDescent="0.25">
      <c r="O88" s="890"/>
      <c r="P88" s="890"/>
    </row>
    <row r="89" spans="15:16" x14ac:dyDescent="0.25">
      <c r="O89" s="890"/>
      <c r="P89" s="890"/>
    </row>
    <row r="90" spans="15:16" x14ac:dyDescent="0.25">
      <c r="O90" s="890"/>
      <c r="P90" s="890"/>
    </row>
    <row r="91" spans="15:16" x14ac:dyDescent="0.25">
      <c r="O91" s="890"/>
      <c r="P91" s="890"/>
    </row>
    <row r="92" spans="15:16" x14ac:dyDescent="0.25">
      <c r="O92" s="890"/>
      <c r="P92" s="890"/>
    </row>
    <row r="93" spans="15:16" x14ac:dyDescent="0.25">
      <c r="O93" s="890"/>
      <c r="P93" s="890"/>
    </row>
    <row r="94" spans="15:16" x14ac:dyDescent="0.25">
      <c r="O94" s="890"/>
      <c r="P94" s="890"/>
    </row>
    <row r="95" spans="15:16" x14ac:dyDescent="0.25">
      <c r="O95" s="890"/>
      <c r="P95" s="890"/>
    </row>
    <row r="96" spans="15:16" x14ac:dyDescent="0.25">
      <c r="O96" s="890"/>
      <c r="P96" s="890"/>
    </row>
    <row r="97" spans="15:16" x14ac:dyDescent="0.25">
      <c r="O97" s="890"/>
      <c r="P97" s="890"/>
    </row>
    <row r="98" spans="15:16" x14ac:dyDescent="0.25">
      <c r="O98" s="890"/>
      <c r="P98" s="890"/>
    </row>
    <row r="99" spans="15:16" x14ac:dyDescent="0.25">
      <c r="O99" s="890"/>
      <c r="P99" s="890"/>
    </row>
    <row r="100" spans="15:16" x14ac:dyDescent="0.25">
      <c r="O100" s="890"/>
      <c r="P100" s="890"/>
    </row>
    <row r="101" spans="15:16" x14ac:dyDescent="0.25">
      <c r="O101" s="890"/>
      <c r="P101" s="890"/>
    </row>
    <row r="102" spans="15:16" x14ac:dyDescent="0.25">
      <c r="O102" s="890"/>
      <c r="P102" s="890"/>
    </row>
    <row r="103" spans="15:16" x14ac:dyDescent="0.25">
      <c r="O103" s="890"/>
      <c r="P103" s="890"/>
    </row>
    <row r="104" spans="15:16" x14ac:dyDescent="0.25">
      <c r="O104" s="890"/>
      <c r="P104" s="890"/>
    </row>
    <row r="105" spans="15:16" x14ac:dyDescent="0.25">
      <c r="O105" s="890"/>
      <c r="P105" s="890"/>
    </row>
    <row r="106" spans="15:16" x14ac:dyDescent="0.25">
      <c r="O106" s="890"/>
      <c r="P106" s="890"/>
    </row>
    <row r="107" spans="15:16" x14ac:dyDescent="0.25">
      <c r="O107" s="890"/>
      <c r="P107" s="890"/>
    </row>
    <row r="108" spans="15:16" x14ac:dyDescent="0.25">
      <c r="O108" s="890"/>
      <c r="P108" s="890"/>
    </row>
    <row r="109" spans="15:16" x14ac:dyDescent="0.25">
      <c r="O109" s="890"/>
      <c r="P109" s="890"/>
    </row>
    <row r="110" spans="15:16" x14ac:dyDescent="0.25">
      <c r="O110" s="890"/>
      <c r="P110" s="890"/>
    </row>
    <row r="111" spans="15:16" x14ac:dyDescent="0.25">
      <c r="O111" s="890"/>
      <c r="P111" s="890"/>
    </row>
    <row r="112" spans="15:16" x14ac:dyDescent="0.25">
      <c r="O112" s="890"/>
      <c r="P112" s="890"/>
    </row>
    <row r="113" spans="15:16" x14ac:dyDescent="0.25">
      <c r="O113" s="890"/>
      <c r="P113" s="890"/>
    </row>
    <row r="114" spans="15:16" x14ac:dyDescent="0.25">
      <c r="O114" s="890"/>
      <c r="P114" s="890"/>
    </row>
    <row r="115" spans="15:16" x14ac:dyDescent="0.25">
      <c r="O115" s="890"/>
      <c r="P115" s="890"/>
    </row>
    <row r="116" spans="15:16" x14ac:dyDescent="0.25">
      <c r="O116" s="890"/>
      <c r="P116" s="890"/>
    </row>
    <row r="117" spans="15:16" x14ac:dyDescent="0.25">
      <c r="O117" s="890"/>
      <c r="P117" s="890"/>
    </row>
    <row r="118" spans="15:16" x14ac:dyDescent="0.25">
      <c r="O118" s="890"/>
      <c r="P118" s="890"/>
    </row>
    <row r="119" spans="15:16" x14ac:dyDescent="0.25">
      <c r="O119" s="890"/>
      <c r="P119" s="890"/>
    </row>
    <row r="120" spans="15:16" x14ac:dyDescent="0.25">
      <c r="O120" s="890"/>
      <c r="P120" s="890"/>
    </row>
    <row r="121" spans="15:16" x14ac:dyDescent="0.25">
      <c r="O121" s="890"/>
      <c r="P121" s="890"/>
    </row>
    <row r="122" spans="15:16" x14ac:dyDescent="0.25">
      <c r="O122" s="890"/>
      <c r="P122" s="890"/>
    </row>
    <row r="123" spans="15:16" x14ac:dyDescent="0.25">
      <c r="O123" s="890"/>
      <c r="P123" s="890"/>
    </row>
    <row r="124" spans="15:16" x14ac:dyDescent="0.25">
      <c r="O124" s="890"/>
      <c r="P124" s="890"/>
    </row>
    <row r="125" spans="15:16" x14ac:dyDescent="0.25">
      <c r="O125" s="890"/>
      <c r="P125" s="890"/>
    </row>
    <row r="126" spans="15:16" x14ac:dyDescent="0.25">
      <c r="O126" s="890"/>
      <c r="P126" s="890"/>
    </row>
    <row r="127" spans="15:16" x14ac:dyDescent="0.25">
      <c r="O127" s="890"/>
      <c r="P127" s="890"/>
    </row>
    <row r="128" spans="15:16" x14ac:dyDescent="0.25">
      <c r="O128" s="890"/>
      <c r="P128" s="890"/>
    </row>
    <row r="129" spans="15:16" x14ac:dyDescent="0.25">
      <c r="O129" s="890"/>
      <c r="P129" s="890"/>
    </row>
    <row r="130" spans="15:16" x14ac:dyDescent="0.25">
      <c r="O130" s="890"/>
      <c r="P130" s="890"/>
    </row>
    <row r="131" spans="15:16" x14ac:dyDescent="0.25">
      <c r="O131" s="890"/>
      <c r="P131" s="890"/>
    </row>
    <row r="132" spans="15:16" x14ac:dyDescent="0.25">
      <c r="O132" s="890"/>
      <c r="P132" s="890"/>
    </row>
    <row r="133" spans="15:16" x14ac:dyDescent="0.25">
      <c r="O133" s="890"/>
      <c r="P133" s="890"/>
    </row>
    <row r="134" spans="15:16" x14ac:dyDescent="0.25">
      <c r="O134" s="890"/>
      <c r="P134" s="890"/>
    </row>
    <row r="135" spans="15:16" x14ac:dyDescent="0.25">
      <c r="O135" s="890"/>
      <c r="P135" s="890"/>
    </row>
    <row r="136" spans="15:16" x14ac:dyDescent="0.25">
      <c r="O136" s="890"/>
      <c r="P136" s="890"/>
    </row>
    <row r="137" spans="15:16" x14ac:dyDescent="0.25">
      <c r="O137" s="890"/>
      <c r="P137" s="890"/>
    </row>
    <row r="138" spans="15:16" x14ac:dyDescent="0.25">
      <c r="O138" s="890"/>
      <c r="P138" s="890"/>
    </row>
    <row r="139" spans="15:16" x14ac:dyDescent="0.25">
      <c r="O139" s="890"/>
      <c r="P139" s="890"/>
    </row>
    <row r="140" spans="15:16" x14ac:dyDescent="0.25">
      <c r="O140" s="890"/>
      <c r="P140" s="890"/>
    </row>
    <row r="141" spans="15:16" x14ac:dyDescent="0.25">
      <c r="O141" s="890"/>
      <c r="P141" s="890"/>
    </row>
    <row r="142" spans="15:16" x14ac:dyDescent="0.25">
      <c r="O142" s="890"/>
      <c r="P142" s="890"/>
    </row>
    <row r="143" spans="15:16" x14ac:dyDescent="0.25">
      <c r="O143" s="890"/>
      <c r="P143" s="890"/>
    </row>
    <row r="144" spans="15:16" x14ac:dyDescent="0.25">
      <c r="O144" s="890"/>
      <c r="P144" s="890"/>
    </row>
    <row r="145" spans="15:16" x14ac:dyDescent="0.25">
      <c r="O145" s="890"/>
      <c r="P145" s="890"/>
    </row>
    <row r="146" spans="15:16" x14ac:dyDescent="0.25">
      <c r="O146" s="890"/>
      <c r="P146" s="890"/>
    </row>
    <row r="147" spans="15:16" x14ac:dyDescent="0.25">
      <c r="O147" s="890"/>
      <c r="P147" s="890"/>
    </row>
    <row r="148" spans="15:16" x14ac:dyDescent="0.25">
      <c r="O148" s="890"/>
      <c r="P148" s="890"/>
    </row>
    <row r="149" spans="15:16" x14ac:dyDescent="0.25">
      <c r="O149" s="890"/>
      <c r="P149" s="890"/>
    </row>
    <row r="150" spans="15:16" x14ac:dyDescent="0.25">
      <c r="O150" s="890"/>
      <c r="P150" s="890"/>
    </row>
    <row r="151" spans="15:16" x14ac:dyDescent="0.25">
      <c r="O151" s="890"/>
      <c r="P151" s="890"/>
    </row>
    <row r="152" spans="15:16" x14ac:dyDescent="0.25">
      <c r="O152" s="890"/>
      <c r="P152" s="890"/>
    </row>
    <row r="153" spans="15:16" x14ac:dyDescent="0.25">
      <c r="O153" s="890"/>
      <c r="P153" s="890"/>
    </row>
    <row r="154" spans="15:16" x14ac:dyDescent="0.25">
      <c r="O154" s="890"/>
      <c r="P154" s="890"/>
    </row>
    <row r="155" spans="15:16" x14ac:dyDescent="0.25">
      <c r="O155" s="890"/>
      <c r="P155" s="890"/>
    </row>
    <row r="156" spans="15:16" x14ac:dyDescent="0.25">
      <c r="O156" s="890"/>
      <c r="P156" s="890"/>
    </row>
    <row r="157" spans="15:16" x14ac:dyDescent="0.25">
      <c r="O157" s="890"/>
      <c r="P157" s="890"/>
    </row>
    <row r="158" spans="15:16" x14ac:dyDescent="0.25">
      <c r="O158" s="890"/>
      <c r="P158" s="890"/>
    </row>
    <row r="159" spans="15:16" x14ac:dyDescent="0.25">
      <c r="O159" s="890"/>
      <c r="P159" s="890"/>
    </row>
    <row r="160" spans="15:16" x14ac:dyDescent="0.25">
      <c r="O160" s="890"/>
      <c r="P160" s="890"/>
    </row>
    <row r="161" spans="15:16" x14ac:dyDescent="0.25">
      <c r="O161" s="890"/>
      <c r="P161" s="890"/>
    </row>
    <row r="162" spans="15:16" x14ac:dyDescent="0.25">
      <c r="O162" s="890"/>
      <c r="P162" s="890"/>
    </row>
    <row r="163" spans="15:16" x14ac:dyDescent="0.25">
      <c r="O163" s="890"/>
      <c r="P163" s="890"/>
    </row>
    <row r="164" spans="15:16" x14ac:dyDescent="0.25">
      <c r="O164" s="890"/>
      <c r="P164" s="890"/>
    </row>
    <row r="165" spans="15:16" x14ac:dyDescent="0.25">
      <c r="O165" s="890"/>
      <c r="P165" s="890"/>
    </row>
    <row r="166" spans="15:16" x14ac:dyDescent="0.25">
      <c r="O166" s="890"/>
      <c r="P166" s="890"/>
    </row>
    <row r="167" spans="15:16" x14ac:dyDescent="0.25">
      <c r="O167" s="890"/>
      <c r="P167" s="890"/>
    </row>
    <row r="168" spans="15:16" x14ac:dyDescent="0.25">
      <c r="O168" s="890"/>
      <c r="P168" s="890"/>
    </row>
    <row r="169" spans="15:16" x14ac:dyDescent="0.25">
      <c r="O169" s="890"/>
      <c r="P169" s="890"/>
    </row>
    <row r="170" spans="15:16" x14ac:dyDescent="0.25">
      <c r="O170" s="890"/>
      <c r="P170" s="890"/>
    </row>
    <row r="171" spans="15:16" x14ac:dyDescent="0.25">
      <c r="O171" s="890"/>
      <c r="P171" s="890"/>
    </row>
    <row r="172" spans="15:16" x14ac:dyDescent="0.25">
      <c r="O172" s="890"/>
      <c r="P172" s="890"/>
    </row>
    <row r="173" spans="15:16" x14ac:dyDescent="0.25">
      <c r="O173" s="890"/>
      <c r="P173" s="890"/>
    </row>
    <row r="174" spans="15:16" x14ac:dyDescent="0.25">
      <c r="O174" s="890"/>
      <c r="P174" s="890"/>
    </row>
    <row r="175" spans="15:16" x14ac:dyDescent="0.25">
      <c r="O175" s="890"/>
      <c r="P175" s="890"/>
    </row>
    <row r="176" spans="15:16" x14ac:dyDescent="0.25">
      <c r="O176" s="890"/>
      <c r="P176" s="890"/>
    </row>
    <row r="177" spans="15:16" x14ac:dyDescent="0.25">
      <c r="O177" s="890"/>
      <c r="P177" s="890"/>
    </row>
    <row r="178" spans="15:16" x14ac:dyDescent="0.25">
      <c r="O178" s="890"/>
      <c r="P178" s="890"/>
    </row>
    <row r="179" spans="15:16" x14ac:dyDescent="0.25">
      <c r="O179" s="890"/>
      <c r="P179" s="890"/>
    </row>
    <row r="180" spans="15:16" x14ac:dyDescent="0.25">
      <c r="O180" s="890"/>
      <c r="P180" s="890"/>
    </row>
    <row r="181" spans="15:16" x14ac:dyDescent="0.25">
      <c r="O181" s="890"/>
      <c r="P181" s="890"/>
    </row>
    <row r="182" spans="15:16" x14ac:dyDescent="0.25">
      <c r="O182" s="890"/>
      <c r="P182" s="890"/>
    </row>
    <row r="183" spans="15:16" x14ac:dyDescent="0.25">
      <c r="O183" s="890"/>
      <c r="P183" s="890"/>
    </row>
    <row r="184" spans="15:16" x14ac:dyDescent="0.25">
      <c r="O184" s="890"/>
      <c r="P184" s="890"/>
    </row>
    <row r="185" spans="15:16" x14ac:dyDescent="0.25">
      <c r="O185" s="890"/>
      <c r="P185" s="890"/>
    </row>
    <row r="186" spans="15:16" x14ac:dyDescent="0.25">
      <c r="O186" s="890"/>
      <c r="P186" s="890"/>
    </row>
    <row r="187" spans="15:16" x14ac:dyDescent="0.25">
      <c r="O187" s="890"/>
      <c r="P187" s="890"/>
    </row>
    <row r="188" spans="15:16" x14ac:dyDescent="0.25">
      <c r="O188" s="890"/>
      <c r="P188" s="890"/>
    </row>
    <row r="189" spans="15:16" x14ac:dyDescent="0.25">
      <c r="O189" s="890"/>
      <c r="P189" s="890"/>
    </row>
    <row r="190" spans="15:16" x14ac:dyDescent="0.25">
      <c r="O190" s="890"/>
      <c r="P190" s="890"/>
    </row>
    <row r="191" spans="15:16" x14ac:dyDescent="0.25">
      <c r="O191" s="890"/>
      <c r="P191" s="890"/>
    </row>
    <row r="192" spans="15:16" x14ac:dyDescent="0.25">
      <c r="O192" s="890"/>
      <c r="P192" s="890"/>
    </row>
    <row r="193" spans="15:16" x14ac:dyDescent="0.25">
      <c r="O193" s="890"/>
      <c r="P193" s="890"/>
    </row>
    <row r="194" spans="15:16" x14ac:dyDescent="0.25">
      <c r="O194" s="890"/>
      <c r="P194" s="890"/>
    </row>
    <row r="195" spans="15:16" x14ac:dyDescent="0.25">
      <c r="O195" s="890"/>
      <c r="P195" s="890"/>
    </row>
    <row r="196" spans="15:16" x14ac:dyDescent="0.25">
      <c r="O196" s="890"/>
      <c r="P196" s="890"/>
    </row>
    <row r="197" spans="15:16" x14ac:dyDescent="0.25">
      <c r="O197" s="890"/>
      <c r="P197" s="890"/>
    </row>
    <row r="198" spans="15:16" x14ac:dyDescent="0.25">
      <c r="O198" s="890"/>
      <c r="P198" s="890"/>
    </row>
    <row r="199" spans="15:16" x14ac:dyDescent="0.25">
      <c r="O199" s="890"/>
      <c r="P199" s="890"/>
    </row>
    <row r="200" spans="15:16" x14ac:dyDescent="0.25">
      <c r="O200" s="890"/>
      <c r="P200" s="890"/>
    </row>
    <row r="201" spans="15:16" x14ac:dyDescent="0.25">
      <c r="O201" s="890"/>
      <c r="P201" s="890"/>
    </row>
    <row r="202" spans="15:16" x14ac:dyDescent="0.25">
      <c r="O202" s="890"/>
      <c r="P202" s="890"/>
    </row>
    <row r="203" spans="15:16" x14ac:dyDescent="0.25">
      <c r="O203" s="890"/>
      <c r="P203" s="890"/>
    </row>
    <row r="204" spans="15:16" x14ac:dyDescent="0.25">
      <c r="O204" s="890"/>
      <c r="P204" s="890"/>
    </row>
    <row r="205" spans="15:16" x14ac:dyDescent="0.25">
      <c r="O205" s="890"/>
      <c r="P205" s="890"/>
    </row>
    <row r="206" spans="15:16" x14ac:dyDescent="0.25">
      <c r="O206" s="890"/>
      <c r="P206" s="890"/>
    </row>
    <row r="207" spans="15:16" x14ac:dyDescent="0.25">
      <c r="O207" s="890"/>
      <c r="P207" s="890"/>
    </row>
    <row r="208" spans="15:16" x14ac:dyDescent="0.25">
      <c r="O208" s="890"/>
      <c r="P208" s="890"/>
    </row>
    <row r="209" spans="15:16" x14ac:dyDescent="0.25">
      <c r="O209" s="890"/>
      <c r="P209" s="890"/>
    </row>
    <row r="210" spans="15:16" x14ac:dyDescent="0.25">
      <c r="O210" s="890"/>
      <c r="P210" s="890"/>
    </row>
    <row r="211" spans="15:16" x14ac:dyDescent="0.25">
      <c r="O211" s="890"/>
      <c r="P211" s="890"/>
    </row>
    <row r="212" spans="15:16" x14ac:dyDescent="0.25">
      <c r="O212" s="890"/>
      <c r="P212" s="890"/>
    </row>
    <row r="213" spans="15:16" x14ac:dyDescent="0.25">
      <c r="O213" s="890"/>
      <c r="P213" s="890"/>
    </row>
    <row r="214" spans="15:16" x14ac:dyDescent="0.25">
      <c r="O214" s="890"/>
      <c r="P214" s="890"/>
    </row>
    <row r="215" spans="15:16" x14ac:dyDescent="0.25">
      <c r="O215" s="890"/>
      <c r="P215" s="890"/>
    </row>
    <row r="216" spans="15:16" x14ac:dyDescent="0.25">
      <c r="O216" s="890"/>
      <c r="P216" s="890"/>
    </row>
    <row r="217" spans="15:16" x14ac:dyDescent="0.25">
      <c r="O217" s="890"/>
      <c r="P217" s="890"/>
    </row>
    <row r="218" spans="15:16" x14ac:dyDescent="0.25">
      <c r="O218" s="890"/>
      <c r="P218" s="890"/>
    </row>
    <row r="219" spans="15:16" x14ac:dyDescent="0.25">
      <c r="O219" s="890"/>
      <c r="P219" s="890"/>
    </row>
    <row r="220" spans="15:16" x14ac:dyDescent="0.25">
      <c r="O220" s="890"/>
      <c r="P220" s="890"/>
    </row>
    <row r="221" spans="15:16" x14ac:dyDescent="0.25">
      <c r="O221" s="890"/>
      <c r="P221" s="890"/>
    </row>
    <row r="222" spans="15:16" x14ac:dyDescent="0.25">
      <c r="O222" s="890"/>
      <c r="P222" s="890"/>
    </row>
    <row r="223" spans="15:16" x14ac:dyDescent="0.25">
      <c r="O223" s="890"/>
      <c r="P223" s="890"/>
    </row>
    <row r="224" spans="15:16" x14ac:dyDescent="0.25">
      <c r="O224" s="890"/>
      <c r="P224" s="890"/>
    </row>
    <row r="225" spans="15:16" x14ac:dyDescent="0.25">
      <c r="O225" s="890"/>
      <c r="P225" s="890"/>
    </row>
    <row r="226" spans="15:16" x14ac:dyDescent="0.25">
      <c r="O226" s="890"/>
      <c r="P226" s="890"/>
    </row>
    <row r="227" spans="15:16" x14ac:dyDescent="0.25">
      <c r="O227" s="890"/>
      <c r="P227" s="890"/>
    </row>
    <row r="228" spans="15:16" x14ac:dyDescent="0.25">
      <c r="O228" s="890"/>
      <c r="P228" s="890"/>
    </row>
    <row r="229" spans="15:16" x14ac:dyDescent="0.25">
      <c r="O229" s="890"/>
      <c r="P229" s="890"/>
    </row>
    <row r="230" spans="15:16" x14ac:dyDescent="0.25">
      <c r="O230" s="890"/>
      <c r="P230" s="890"/>
    </row>
    <row r="231" spans="15:16" x14ac:dyDescent="0.25">
      <c r="O231" s="890"/>
      <c r="P231" s="890"/>
    </row>
    <row r="232" spans="15:16" x14ac:dyDescent="0.25">
      <c r="O232" s="890"/>
      <c r="P232" s="890"/>
    </row>
    <row r="233" spans="15:16" x14ac:dyDescent="0.25">
      <c r="O233" s="890"/>
      <c r="P233" s="890"/>
    </row>
    <row r="234" spans="15:16" x14ac:dyDescent="0.25">
      <c r="O234" s="890"/>
      <c r="P234" s="890"/>
    </row>
    <row r="235" spans="15:16" x14ac:dyDescent="0.25">
      <c r="O235" s="890"/>
      <c r="P235" s="890"/>
    </row>
    <row r="236" spans="15:16" x14ac:dyDescent="0.25">
      <c r="O236" s="890"/>
      <c r="P236" s="890"/>
    </row>
    <row r="237" spans="15:16" x14ac:dyDescent="0.25">
      <c r="O237" s="890"/>
      <c r="P237" s="890"/>
    </row>
    <row r="238" spans="15:16" x14ac:dyDescent="0.25">
      <c r="O238" s="890"/>
      <c r="P238" s="890"/>
    </row>
    <row r="239" spans="15:16" x14ac:dyDescent="0.25">
      <c r="O239" s="890"/>
      <c r="P239" s="890"/>
    </row>
    <row r="240" spans="15:16" x14ac:dyDescent="0.25">
      <c r="O240" s="890"/>
      <c r="P240" s="890"/>
    </row>
    <row r="241" spans="15:16" x14ac:dyDescent="0.25">
      <c r="O241" s="890"/>
      <c r="P241" s="890"/>
    </row>
    <row r="242" spans="15:16" x14ac:dyDescent="0.25">
      <c r="O242" s="890"/>
      <c r="P242" s="890"/>
    </row>
    <row r="243" spans="15:16" x14ac:dyDescent="0.25">
      <c r="O243" s="890"/>
      <c r="P243" s="890"/>
    </row>
    <row r="244" spans="15:16" x14ac:dyDescent="0.25">
      <c r="O244" s="890"/>
      <c r="P244" s="890"/>
    </row>
    <row r="245" spans="15:16" x14ac:dyDescent="0.25">
      <c r="O245" s="890"/>
      <c r="P245" s="890"/>
    </row>
    <row r="246" spans="15:16" x14ac:dyDescent="0.25">
      <c r="O246" s="890"/>
      <c r="P246" s="890"/>
    </row>
    <row r="247" spans="15:16" x14ac:dyDescent="0.25">
      <c r="O247" s="890"/>
      <c r="P247" s="890"/>
    </row>
    <row r="248" spans="15:16" x14ac:dyDescent="0.25">
      <c r="O248" s="890"/>
      <c r="P248" s="890"/>
    </row>
    <row r="249" spans="15:16" x14ac:dyDescent="0.25">
      <c r="O249" s="890"/>
      <c r="P249" s="890"/>
    </row>
    <row r="250" spans="15:16" x14ac:dyDescent="0.25">
      <c r="O250" s="890"/>
      <c r="P250" s="890"/>
    </row>
    <row r="251" spans="15:16" x14ac:dyDescent="0.25">
      <c r="O251" s="890"/>
      <c r="P251" s="890"/>
    </row>
    <row r="252" spans="15:16" x14ac:dyDescent="0.25">
      <c r="O252" s="890"/>
      <c r="P252" s="890"/>
    </row>
    <row r="253" spans="15:16" x14ac:dyDescent="0.25">
      <c r="O253" s="890"/>
      <c r="P253" s="890"/>
    </row>
    <row r="254" spans="15:16" x14ac:dyDescent="0.25">
      <c r="O254" s="890"/>
      <c r="P254" s="890"/>
    </row>
    <row r="255" spans="15:16" x14ac:dyDescent="0.25">
      <c r="O255" s="890"/>
      <c r="P255" s="890"/>
    </row>
    <row r="256" spans="15:16" x14ac:dyDescent="0.25">
      <c r="O256" s="890"/>
      <c r="P256" s="890"/>
    </row>
  </sheetData>
  <mergeCells count="8">
    <mergeCell ref="A2:G2"/>
    <mergeCell ref="A3:G3"/>
    <mergeCell ref="A5:Q5"/>
    <mergeCell ref="A6:Q6"/>
    <mergeCell ref="A21:H21"/>
    <mergeCell ref="O7:Q7"/>
    <mergeCell ref="A7:A8"/>
    <mergeCell ref="B7:B8"/>
  </mergeCells>
  <phoneticPr fontId="53" type="noConversion"/>
  <pageMargins left="0.35433070866141736" right="0.23622047244094491" top="0.27559055118110237" bottom="0.35433070866141736" header="0.19685039370078741" footer="0.11811023622047245"/>
  <pageSetup paperSize="9" scale="64" orientation="landscape" r:id="rId1"/>
  <headerFooter>
    <oddFooter>&amp;R&amp;12pag. &amp;P</oddFooter>
  </headerFooter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FF00"/>
    <pageSetUpPr fitToPage="1"/>
  </sheetPr>
  <dimension ref="A1:Q254"/>
  <sheetViews>
    <sheetView showGridLines="0" zoomScaleNormal="100" workbookViewId="0">
      <pane xSplit="1" topLeftCell="B1" activePane="topRight" state="frozen"/>
      <selection activeCell="R6" sqref="R6"/>
      <selection pane="topRight" activeCell="R6" sqref="R6"/>
    </sheetView>
  </sheetViews>
  <sheetFormatPr defaultColWidth="8.85546875" defaultRowHeight="15" x14ac:dyDescent="0.25"/>
  <cols>
    <col min="1" max="1" width="34.85546875" customWidth="1"/>
    <col min="2" max="2" width="11.85546875" customWidth="1"/>
    <col min="3" max="14" width="11.5703125" customWidth="1"/>
    <col min="15" max="15" width="7.42578125" bestFit="1" customWidth="1"/>
    <col min="16" max="16" width="8" customWidth="1"/>
    <col min="17" max="17" width="8.28515625" customWidth="1"/>
  </cols>
  <sheetData>
    <row r="1" spans="1:17" ht="42" customHeight="1" x14ac:dyDescent="0.25"/>
    <row r="2" spans="1:17" x14ac:dyDescent="0.35">
      <c r="A2" s="1020"/>
      <c r="B2" s="1020"/>
      <c r="C2" s="1020"/>
      <c r="D2" s="1020"/>
      <c r="E2" s="1020"/>
      <c r="F2" s="1020"/>
      <c r="G2" s="1020"/>
      <c r="H2" s="1"/>
    </row>
    <row r="3" spans="1:17" x14ac:dyDescent="0.35">
      <c r="A3" s="1020"/>
      <c r="B3" s="1020"/>
      <c r="C3" s="1020"/>
      <c r="D3" s="1020"/>
      <c r="E3" s="1020"/>
      <c r="F3" s="1020"/>
      <c r="G3" s="1020"/>
      <c r="H3" s="1"/>
    </row>
    <row r="5" spans="1:17" ht="20.25" customHeight="1" x14ac:dyDescent="0.25">
      <c r="A5" s="1023" t="s">
        <v>510</v>
      </c>
      <c r="B5" s="1023"/>
      <c r="C5" s="1023"/>
      <c r="D5" s="1023"/>
      <c r="E5" s="1023"/>
      <c r="F5" s="1023"/>
      <c r="G5" s="1023"/>
      <c r="H5" s="1023"/>
      <c r="I5" s="1023"/>
      <c r="J5" s="1023"/>
      <c r="K5" s="1023"/>
      <c r="L5" s="1023"/>
      <c r="M5" s="1023"/>
      <c r="N5" s="1023"/>
      <c r="O5" s="1023"/>
      <c r="P5" s="1023"/>
      <c r="Q5" s="1023"/>
    </row>
    <row r="6" spans="1:17" ht="20.25" customHeight="1" x14ac:dyDescent="0.25">
      <c r="A6" s="1023" t="s">
        <v>720</v>
      </c>
      <c r="B6" s="1023"/>
      <c r="C6" s="1023"/>
      <c r="D6" s="1023"/>
      <c r="E6" s="1023"/>
      <c r="F6" s="1023"/>
      <c r="G6" s="1023"/>
      <c r="H6" s="1023"/>
      <c r="I6" s="1023"/>
      <c r="J6" s="1023"/>
      <c r="K6" s="1023"/>
      <c r="L6" s="1023"/>
      <c r="M6" s="1023"/>
      <c r="N6" s="1023"/>
      <c r="O6" s="1023"/>
      <c r="P6" s="1023"/>
      <c r="Q6" s="1023"/>
    </row>
    <row r="7" spans="1:17" ht="20.25" customHeight="1" x14ac:dyDescent="0.25">
      <c r="A7" s="1029" t="s">
        <v>14</v>
      </c>
      <c r="B7" s="1027" t="s">
        <v>529</v>
      </c>
      <c r="C7" s="882" t="s">
        <v>514</v>
      </c>
      <c r="D7" s="882" t="s">
        <v>515</v>
      </c>
      <c r="E7" s="882" t="s">
        <v>516</v>
      </c>
      <c r="F7" s="882" t="s">
        <v>517</v>
      </c>
      <c r="G7" s="882" t="s">
        <v>518</v>
      </c>
      <c r="H7" s="882" t="s">
        <v>519</v>
      </c>
      <c r="I7" s="882" t="s">
        <v>520</v>
      </c>
      <c r="J7" s="882" t="s">
        <v>521</v>
      </c>
      <c r="K7" s="882" t="s">
        <v>522</v>
      </c>
      <c r="L7" s="882" t="s">
        <v>523</v>
      </c>
      <c r="M7" s="882" t="s">
        <v>524</v>
      </c>
      <c r="N7" s="882" t="s">
        <v>525</v>
      </c>
      <c r="O7" s="1024" t="s">
        <v>526</v>
      </c>
      <c r="P7" s="1025"/>
      <c r="Q7" s="1026"/>
    </row>
    <row r="8" spans="1:17" x14ac:dyDescent="0.25">
      <c r="A8" s="1030"/>
      <c r="B8" s="1028"/>
      <c r="C8" s="836" t="s">
        <v>527</v>
      </c>
      <c r="D8" s="836" t="s">
        <v>527</v>
      </c>
      <c r="E8" s="836" t="s">
        <v>527</v>
      </c>
      <c r="F8" s="836" t="s">
        <v>527</v>
      </c>
      <c r="G8" s="836" t="s">
        <v>527</v>
      </c>
      <c r="H8" s="836" t="s">
        <v>527</v>
      </c>
      <c r="I8" s="836" t="s">
        <v>527</v>
      </c>
      <c r="J8" s="836" t="s">
        <v>527</v>
      </c>
      <c r="K8" s="836" t="s">
        <v>527</v>
      </c>
      <c r="L8" s="836" t="s">
        <v>527</v>
      </c>
      <c r="M8" s="836" t="s">
        <v>527</v>
      </c>
      <c r="N8" s="836" t="s">
        <v>527</v>
      </c>
      <c r="O8" s="836" t="s">
        <v>528</v>
      </c>
      <c r="P8" s="836" t="s">
        <v>527</v>
      </c>
      <c r="Q8" s="836" t="s">
        <v>1</v>
      </c>
    </row>
    <row r="9" spans="1:17" ht="31.5" customHeight="1" thickBot="1" x14ac:dyDescent="0.3">
      <c r="A9" s="944" t="s">
        <v>442</v>
      </c>
      <c r="B9" s="930">
        <v>120</v>
      </c>
      <c r="C9" s="945">
        <v>120</v>
      </c>
      <c r="D9" s="945">
        <v>120</v>
      </c>
      <c r="E9" s="945">
        <v>120</v>
      </c>
      <c r="F9" s="945">
        <v>120</v>
      </c>
      <c r="G9" s="945">
        <v>120</v>
      </c>
      <c r="H9" s="945">
        <v>120</v>
      </c>
      <c r="I9" s="945">
        <v>120</v>
      </c>
      <c r="J9" s="945">
        <v>120</v>
      </c>
      <c r="K9" s="945">
        <v>120</v>
      </c>
      <c r="L9" s="945">
        <v>120</v>
      </c>
      <c r="M9" s="945">
        <v>120</v>
      </c>
      <c r="N9" s="945">
        <v>120</v>
      </c>
      <c r="O9" s="932">
        <f>B9*(IF(C9="",0,1)+IF(D9="",0,1)+IF(E9="",0,1)+IF(F9="",0,1)+IF(G9="",0,1)+IF(H9="",0,1)+IF(I9="",0,1)+IF(J9="",0,1)+IF(K9="",0,1)+IF(L9="",0,1)+IF(M9="",0,1)+IF(N9="",0,1))</f>
        <v>1440</v>
      </c>
      <c r="P9" s="932">
        <f>SUM(C9:N9)</f>
        <v>1440</v>
      </c>
      <c r="Q9" s="933">
        <f>IF(O9=0,"-",P9/O9)</f>
        <v>1</v>
      </c>
    </row>
    <row r="10" spans="1:17" s="888" customFormat="1" ht="19.5" customHeight="1" x14ac:dyDescent="0.25">
      <c r="A10" s="926" t="s">
        <v>6</v>
      </c>
      <c r="B10" s="927">
        <f>SUM(B9)</f>
        <v>120</v>
      </c>
      <c r="C10" s="927">
        <f>SUM(C9)</f>
        <v>120</v>
      </c>
      <c r="D10" s="927">
        <f t="shared" ref="D10:P10" si="0">SUM(D9)</f>
        <v>120</v>
      </c>
      <c r="E10" s="927">
        <f t="shared" si="0"/>
        <v>120</v>
      </c>
      <c r="F10" s="927">
        <f t="shared" si="0"/>
        <v>120</v>
      </c>
      <c r="G10" s="927">
        <f t="shared" si="0"/>
        <v>120</v>
      </c>
      <c r="H10" s="927">
        <f t="shared" si="0"/>
        <v>120</v>
      </c>
      <c r="I10" s="927">
        <f t="shared" si="0"/>
        <v>120</v>
      </c>
      <c r="J10" s="927">
        <f t="shared" si="0"/>
        <v>120</v>
      </c>
      <c r="K10" s="927">
        <f t="shared" si="0"/>
        <v>120</v>
      </c>
      <c r="L10" s="927">
        <f t="shared" si="0"/>
        <v>120</v>
      </c>
      <c r="M10" s="927">
        <f t="shared" si="0"/>
        <v>120</v>
      </c>
      <c r="N10" s="927">
        <f t="shared" si="0"/>
        <v>120</v>
      </c>
      <c r="O10" s="927">
        <f t="shared" si="0"/>
        <v>1440</v>
      </c>
      <c r="P10" s="927">
        <f t="shared" si="0"/>
        <v>1440</v>
      </c>
      <c r="Q10" s="928">
        <f>IF(O10=0,"-",P10/O10)</f>
        <v>1</v>
      </c>
    </row>
    <row r="11" spans="1:17" x14ac:dyDescent="0.25">
      <c r="O11" s="894"/>
      <c r="P11" s="894"/>
    </row>
    <row r="12" spans="1:17" x14ac:dyDescent="0.25">
      <c r="A12" s="881" t="s">
        <v>513</v>
      </c>
      <c r="O12" s="894"/>
      <c r="P12" s="894"/>
    </row>
    <row r="13" spans="1:17" x14ac:dyDescent="0.25">
      <c r="O13" s="894"/>
      <c r="P13" s="894"/>
    </row>
    <row r="14" spans="1:17" x14ac:dyDescent="0.25">
      <c r="O14" s="894"/>
      <c r="P14" s="894"/>
    </row>
    <row r="15" spans="1:17" x14ac:dyDescent="0.25">
      <c r="O15" s="894"/>
      <c r="P15" s="894"/>
    </row>
    <row r="16" spans="1:17" x14ac:dyDescent="0.25">
      <c r="O16" s="894"/>
      <c r="P16" s="894"/>
    </row>
    <row r="17" spans="15:16" x14ac:dyDescent="0.25">
      <c r="O17" s="894"/>
      <c r="P17" s="894"/>
    </row>
    <row r="18" spans="15:16" x14ac:dyDescent="0.25">
      <c r="O18" s="894"/>
      <c r="P18" s="894"/>
    </row>
    <row r="19" spans="15:16" x14ac:dyDescent="0.25">
      <c r="O19" s="894"/>
      <c r="P19" s="894"/>
    </row>
    <row r="20" spans="15:16" x14ac:dyDescent="0.25">
      <c r="O20" s="894"/>
      <c r="P20" s="894"/>
    </row>
    <row r="21" spans="15:16" x14ac:dyDescent="0.25">
      <c r="O21" s="890"/>
      <c r="P21" s="890"/>
    </row>
    <row r="22" spans="15:16" x14ac:dyDescent="0.25">
      <c r="O22" s="890"/>
      <c r="P22" s="890"/>
    </row>
    <row r="23" spans="15:16" x14ac:dyDescent="0.25">
      <c r="O23" s="890"/>
      <c r="P23" s="890"/>
    </row>
    <row r="24" spans="15:16" x14ac:dyDescent="0.25">
      <c r="O24" s="890"/>
      <c r="P24" s="890"/>
    </row>
    <row r="25" spans="15:16" x14ac:dyDescent="0.25">
      <c r="O25" s="890"/>
      <c r="P25" s="890"/>
    </row>
    <row r="26" spans="15:16" x14ac:dyDescent="0.25">
      <c r="O26" s="890"/>
      <c r="P26" s="890"/>
    </row>
    <row r="27" spans="15:16" x14ac:dyDescent="0.25">
      <c r="O27" s="890"/>
      <c r="P27" s="890"/>
    </row>
    <row r="28" spans="15:16" x14ac:dyDescent="0.25">
      <c r="O28" s="890"/>
      <c r="P28" s="890"/>
    </row>
    <row r="29" spans="15:16" x14ac:dyDescent="0.25">
      <c r="O29" s="890"/>
      <c r="P29" s="890"/>
    </row>
    <row r="30" spans="15:16" x14ac:dyDescent="0.25">
      <c r="O30" s="890"/>
      <c r="P30" s="890"/>
    </row>
    <row r="31" spans="15:16" x14ac:dyDescent="0.25">
      <c r="O31" s="890"/>
      <c r="P31" s="890"/>
    </row>
    <row r="32" spans="15:16" x14ac:dyDescent="0.25">
      <c r="O32" s="890"/>
      <c r="P32" s="890"/>
    </row>
    <row r="33" spans="15:16" x14ac:dyDescent="0.25">
      <c r="O33" s="890"/>
      <c r="P33" s="890"/>
    </row>
    <row r="34" spans="15:16" x14ac:dyDescent="0.25">
      <c r="O34" s="890"/>
      <c r="P34" s="890"/>
    </row>
    <row r="35" spans="15:16" x14ac:dyDescent="0.25">
      <c r="O35" s="890"/>
      <c r="P35" s="890"/>
    </row>
    <row r="36" spans="15:16" x14ac:dyDescent="0.25">
      <c r="O36" s="890"/>
      <c r="P36" s="890"/>
    </row>
    <row r="37" spans="15:16" x14ac:dyDescent="0.25">
      <c r="O37" s="890"/>
      <c r="P37" s="890"/>
    </row>
    <row r="38" spans="15:16" x14ac:dyDescent="0.25">
      <c r="O38" s="890"/>
      <c r="P38" s="890"/>
    </row>
    <row r="39" spans="15:16" x14ac:dyDescent="0.25">
      <c r="O39" s="890"/>
      <c r="P39" s="890"/>
    </row>
    <row r="40" spans="15:16" x14ac:dyDescent="0.25">
      <c r="O40" s="890"/>
      <c r="P40" s="890"/>
    </row>
    <row r="41" spans="15:16" x14ac:dyDescent="0.25">
      <c r="O41" s="890"/>
      <c r="P41" s="890"/>
    </row>
    <row r="42" spans="15:16" x14ac:dyDescent="0.25">
      <c r="O42" s="890"/>
      <c r="P42" s="890"/>
    </row>
    <row r="43" spans="15:16" x14ac:dyDescent="0.25">
      <c r="O43" s="890"/>
      <c r="P43" s="890"/>
    </row>
    <row r="44" spans="15:16" x14ac:dyDescent="0.25">
      <c r="O44" s="890"/>
      <c r="P44" s="890"/>
    </row>
    <row r="45" spans="15:16" x14ac:dyDescent="0.25">
      <c r="O45" s="890"/>
      <c r="P45" s="890"/>
    </row>
    <row r="46" spans="15:16" x14ac:dyDescent="0.25">
      <c r="O46" s="890"/>
      <c r="P46" s="890"/>
    </row>
    <row r="47" spans="15:16" x14ac:dyDescent="0.25">
      <c r="O47" s="890"/>
      <c r="P47" s="890"/>
    </row>
    <row r="48" spans="15:16" x14ac:dyDescent="0.25">
      <c r="O48" s="890"/>
      <c r="P48" s="890"/>
    </row>
    <row r="49" spans="15:16" x14ac:dyDescent="0.25">
      <c r="O49" s="890"/>
      <c r="P49" s="890"/>
    </row>
    <row r="50" spans="15:16" x14ac:dyDescent="0.25">
      <c r="O50" s="890"/>
      <c r="P50" s="890"/>
    </row>
    <row r="51" spans="15:16" x14ac:dyDescent="0.25">
      <c r="O51" s="890"/>
      <c r="P51" s="890"/>
    </row>
    <row r="52" spans="15:16" x14ac:dyDescent="0.25">
      <c r="O52" s="890"/>
      <c r="P52" s="890"/>
    </row>
    <row r="53" spans="15:16" x14ac:dyDescent="0.25">
      <c r="O53" s="890"/>
      <c r="P53" s="890"/>
    </row>
    <row r="54" spans="15:16" x14ac:dyDescent="0.25">
      <c r="O54" s="890"/>
      <c r="P54" s="890"/>
    </row>
    <row r="55" spans="15:16" x14ac:dyDescent="0.25">
      <c r="O55" s="890"/>
      <c r="P55" s="890"/>
    </row>
    <row r="56" spans="15:16" x14ac:dyDescent="0.25">
      <c r="O56" s="890"/>
      <c r="P56" s="890"/>
    </row>
    <row r="57" spans="15:16" x14ac:dyDescent="0.25">
      <c r="O57" s="890"/>
      <c r="P57" s="890"/>
    </row>
    <row r="58" spans="15:16" x14ac:dyDescent="0.25">
      <c r="O58" s="890"/>
      <c r="P58" s="890"/>
    </row>
    <row r="59" spans="15:16" x14ac:dyDescent="0.25">
      <c r="O59" s="890"/>
      <c r="P59" s="890"/>
    </row>
    <row r="60" spans="15:16" x14ac:dyDescent="0.25">
      <c r="O60" s="890"/>
      <c r="P60" s="890"/>
    </row>
    <row r="61" spans="15:16" x14ac:dyDescent="0.25">
      <c r="O61" s="890"/>
      <c r="P61" s="890"/>
    </row>
    <row r="62" spans="15:16" x14ac:dyDescent="0.25">
      <c r="O62" s="890"/>
      <c r="P62" s="890"/>
    </row>
    <row r="63" spans="15:16" x14ac:dyDescent="0.25">
      <c r="O63" s="890"/>
      <c r="P63" s="890"/>
    </row>
    <row r="64" spans="15:16" x14ac:dyDescent="0.25">
      <c r="O64" s="890"/>
      <c r="P64" s="890"/>
    </row>
    <row r="65" spans="15:16" x14ac:dyDescent="0.25">
      <c r="O65" s="890"/>
      <c r="P65" s="890"/>
    </row>
    <row r="66" spans="15:16" x14ac:dyDescent="0.25">
      <c r="O66" s="890"/>
      <c r="P66" s="890"/>
    </row>
    <row r="67" spans="15:16" x14ac:dyDescent="0.25">
      <c r="O67" s="890"/>
      <c r="P67" s="890"/>
    </row>
    <row r="68" spans="15:16" x14ac:dyDescent="0.25">
      <c r="O68" s="890"/>
      <c r="P68" s="890"/>
    </row>
    <row r="69" spans="15:16" x14ac:dyDescent="0.25">
      <c r="O69" s="890"/>
      <c r="P69" s="890"/>
    </row>
    <row r="70" spans="15:16" x14ac:dyDescent="0.25">
      <c r="O70" s="890"/>
      <c r="P70" s="890"/>
    </row>
    <row r="71" spans="15:16" x14ac:dyDescent="0.25">
      <c r="O71" s="890"/>
      <c r="P71" s="890"/>
    </row>
    <row r="72" spans="15:16" x14ac:dyDescent="0.25">
      <c r="O72" s="890"/>
      <c r="P72" s="890"/>
    </row>
    <row r="73" spans="15:16" x14ac:dyDescent="0.25">
      <c r="O73" s="890"/>
      <c r="P73" s="890"/>
    </row>
    <row r="74" spans="15:16" x14ac:dyDescent="0.25">
      <c r="O74" s="890"/>
      <c r="P74" s="890"/>
    </row>
    <row r="75" spans="15:16" x14ac:dyDescent="0.25">
      <c r="O75" s="890"/>
      <c r="P75" s="890"/>
    </row>
    <row r="76" spans="15:16" x14ac:dyDescent="0.25">
      <c r="O76" s="890"/>
      <c r="P76" s="890"/>
    </row>
    <row r="77" spans="15:16" x14ac:dyDescent="0.25">
      <c r="O77" s="890"/>
      <c r="P77" s="890"/>
    </row>
    <row r="78" spans="15:16" x14ac:dyDescent="0.25">
      <c r="O78" s="890"/>
      <c r="P78" s="890"/>
    </row>
    <row r="79" spans="15:16" x14ac:dyDescent="0.25">
      <c r="O79" s="890"/>
      <c r="P79" s="890"/>
    </row>
    <row r="80" spans="15:16" x14ac:dyDescent="0.25">
      <c r="O80" s="890"/>
      <c r="P80" s="890"/>
    </row>
    <row r="81" spans="15:16" x14ac:dyDescent="0.25">
      <c r="O81" s="890"/>
      <c r="P81" s="890"/>
    </row>
    <row r="82" spans="15:16" x14ac:dyDescent="0.25">
      <c r="O82" s="890"/>
      <c r="P82" s="890"/>
    </row>
    <row r="83" spans="15:16" x14ac:dyDescent="0.25">
      <c r="O83" s="890"/>
      <c r="P83" s="890"/>
    </row>
    <row r="84" spans="15:16" x14ac:dyDescent="0.25">
      <c r="O84" s="890"/>
      <c r="P84" s="890"/>
    </row>
    <row r="85" spans="15:16" x14ac:dyDescent="0.25">
      <c r="O85" s="890"/>
      <c r="P85" s="890"/>
    </row>
    <row r="86" spans="15:16" x14ac:dyDescent="0.25">
      <c r="O86" s="890"/>
      <c r="P86" s="890"/>
    </row>
    <row r="87" spans="15:16" x14ac:dyDescent="0.25">
      <c r="O87" s="890"/>
      <c r="P87" s="890"/>
    </row>
    <row r="88" spans="15:16" x14ac:dyDescent="0.25">
      <c r="O88" s="890"/>
      <c r="P88" s="890"/>
    </row>
    <row r="89" spans="15:16" x14ac:dyDescent="0.25">
      <c r="O89" s="890"/>
      <c r="P89" s="890"/>
    </row>
    <row r="90" spans="15:16" x14ac:dyDescent="0.25">
      <c r="O90" s="890"/>
      <c r="P90" s="890"/>
    </row>
    <row r="91" spans="15:16" x14ac:dyDescent="0.25">
      <c r="O91" s="890"/>
      <c r="P91" s="890"/>
    </row>
    <row r="92" spans="15:16" x14ac:dyDescent="0.25">
      <c r="O92" s="890"/>
      <c r="P92" s="890"/>
    </row>
    <row r="93" spans="15:16" x14ac:dyDescent="0.25">
      <c r="O93" s="890"/>
      <c r="P93" s="890"/>
    </row>
    <row r="94" spans="15:16" x14ac:dyDescent="0.25">
      <c r="O94" s="890"/>
      <c r="P94" s="890"/>
    </row>
    <row r="95" spans="15:16" x14ac:dyDescent="0.25">
      <c r="O95" s="890"/>
      <c r="P95" s="890"/>
    </row>
    <row r="96" spans="15:16" x14ac:dyDescent="0.25">
      <c r="O96" s="890"/>
      <c r="P96" s="890"/>
    </row>
    <row r="97" spans="15:16" x14ac:dyDescent="0.25">
      <c r="O97" s="890"/>
      <c r="P97" s="890"/>
    </row>
    <row r="98" spans="15:16" x14ac:dyDescent="0.25">
      <c r="O98" s="890"/>
      <c r="P98" s="890"/>
    </row>
    <row r="99" spans="15:16" x14ac:dyDescent="0.25">
      <c r="O99" s="890"/>
      <c r="P99" s="890"/>
    </row>
    <row r="100" spans="15:16" x14ac:dyDescent="0.25">
      <c r="O100" s="890"/>
      <c r="P100" s="890"/>
    </row>
    <row r="101" spans="15:16" x14ac:dyDescent="0.25">
      <c r="O101" s="890"/>
      <c r="P101" s="890"/>
    </row>
    <row r="102" spans="15:16" x14ac:dyDescent="0.25">
      <c r="O102" s="890"/>
      <c r="P102" s="890"/>
    </row>
    <row r="103" spans="15:16" x14ac:dyDescent="0.25">
      <c r="O103" s="890"/>
      <c r="P103" s="890"/>
    </row>
    <row r="104" spans="15:16" x14ac:dyDescent="0.25">
      <c r="O104" s="890"/>
      <c r="P104" s="890"/>
    </row>
    <row r="105" spans="15:16" x14ac:dyDescent="0.25">
      <c r="O105" s="890"/>
      <c r="P105" s="890"/>
    </row>
    <row r="106" spans="15:16" x14ac:dyDescent="0.25">
      <c r="O106" s="890"/>
      <c r="P106" s="890"/>
    </row>
    <row r="107" spans="15:16" x14ac:dyDescent="0.25">
      <c r="O107" s="890"/>
      <c r="P107" s="890"/>
    </row>
    <row r="108" spans="15:16" x14ac:dyDescent="0.25">
      <c r="O108" s="890"/>
      <c r="P108" s="890"/>
    </row>
    <row r="109" spans="15:16" x14ac:dyDescent="0.25">
      <c r="O109" s="890"/>
      <c r="P109" s="890"/>
    </row>
    <row r="110" spans="15:16" x14ac:dyDescent="0.25">
      <c r="O110" s="890"/>
      <c r="P110" s="890"/>
    </row>
    <row r="111" spans="15:16" x14ac:dyDescent="0.25">
      <c r="O111" s="890"/>
      <c r="P111" s="890"/>
    </row>
    <row r="112" spans="15:16" x14ac:dyDescent="0.25">
      <c r="O112" s="890"/>
      <c r="P112" s="890"/>
    </row>
    <row r="113" spans="15:16" x14ac:dyDescent="0.25">
      <c r="O113" s="890"/>
      <c r="P113" s="890"/>
    </row>
    <row r="114" spans="15:16" x14ac:dyDescent="0.25">
      <c r="O114" s="890"/>
      <c r="P114" s="890"/>
    </row>
    <row r="115" spans="15:16" x14ac:dyDescent="0.25">
      <c r="O115" s="890"/>
      <c r="P115" s="890"/>
    </row>
    <row r="116" spans="15:16" x14ac:dyDescent="0.25">
      <c r="O116" s="890"/>
      <c r="P116" s="890"/>
    </row>
    <row r="117" spans="15:16" x14ac:dyDescent="0.25">
      <c r="O117" s="890"/>
      <c r="P117" s="890"/>
    </row>
    <row r="118" spans="15:16" x14ac:dyDescent="0.25">
      <c r="O118" s="890"/>
      <c r="P118" s="890"/>
    </row>
    <row r="119" spans="15:16" x14ac:dyDescent="0.25">
      <c r="O119" s="890"/>
      <c r="P119" s="890"/>
    </row>
    <row r="120" spans="15:16" x14ac:dyDescent="0.25">
      <c r="O120" s="890"/>
      <c r="P120" s="890"/>
    </row>
    <row r="121" spans="15:16" x14ac:dyDescent="0.25">
      <c r="O121" s="890"/>
      <c r="P121" s="890"/>
    </row>
    <row r="122" spans="15:16" x14ac:dyDescent="0.25">
      <c r="O122" s="890"/>
      <c r="P122" s="890"/>
    </row>
    <row r="123" spans="15:16" x14ac:dyDescent="0.25">
      <c r="O123" s="890"/>
      <c r="P123" s="890"/>
    </row>
    <row r="124" spans="15:16" x14ac:dyDescent="0.25">
      <c r="O124" s="890"/>
      <c r="P124" s="890"/>
    </row>
    <row r="125" spans="15:16" x14ac:dyDescent="0.25">
      <c r="O125" s="890"/>
      <c r="P125" s="890"/>
    </row>
    <row r="126" spans="15:16" x14ac:dyDescent="0.25">
      <c r="O126" s="890"/>
      <c r="P126" s="890"/>
    </row>
    <row r="127" spans="15:16" x14ac:dyDescent="0.25">
      <c r="O127" s="890"/>
      <c r="P127" s="890"/>
    </row>
    <row r="128" spans="15:16" x14ac:dyDescent="0.25">
      <c r="O128" s="890"/>
      <c r="P128" s="890"/>
    </row>
    <row r="129" spans="15:16" x14ac:dyDescent="0.25">
      <c r="O129" s="890"/>
      <c r="P129" s="890"/>
    </row>
    <row r="130" spans="15:16" x14ac:dyDescent="0.25">
      <c r="O130" s="890"/>
      <c r="P130" s="890"/>
    </row>
    <row r="131" spans="15:16" x14ac:dyDescent="0.25">
      <c r="O131" s="890"/>
      <c r="P131" s="890"/>
    </row>
    <row r="132" spans="15:16" x14ac:dyDescent="0.25">
      <c r="O132" s="890"/>
      <c r="P132" s="890"/>
    </row>
    <row r="133" spans="15:16" x14ac:dyDescent="0.25">
      <c r="O133" s="890"/>
      <c r="P133" s="890"/>
    </row>
    <row r="134" spans="15:16" x14ac:dyDescent="0.25">
      <c r="O134" s="890"/>
      <c r="P134" s="890"/>
    </row>
    <row r="135" spans="15:16" x14ac:dyDescent="0.25">
      <c r="O135" s="890"/>
      <c r="P135" s="890"/>
    </row>
    <row r="136" spans="15:16" x14ac:dyDescent="0.25">
      <c r="O136" s="890"/>
      <c r="P136" s="890"/>
    </row>
    <row r="137" spans="15:16" x14ac:dyDescent="0.25">
      <c r="O137" s="890"/>
      <c r="P137" s="890"/>
    </row>
    <row r="138" spans="15:16" x14ac:dyDescent="0.25">
      <c r="O138" s="890"/>
      <c r="P138" s="890"/>
    </row>
    <row r="139" spans="15:16" x14ac:dyDescent="0.25">
      <c r="O139" s="890"/>
      <c r="P139" s="890"/>
    </row>
    <row r="140" spans="15:16" x14ac:dyDescent="0.25">
      <c r="O140" s="890"/>
      <c r="P140" s="890"/>
    </row>
    <row r="141" spans="15:16" x14ac:dyDescent="0.25">
      <c r="O141" s="890"/>
      <c r="P141" s="890"/>
    </row>
    <row r="142" spans="15:16" x14ac:dyDescent="0.25">
      <c r="O142" s="890"/>
      <c r="P142" s="890"/>
    </row>
    <row r="143" spans="15:16" x14ac:dyDescent="0.25">
      <c r="O143" s="890"/>
      <c r="P143" s="890"/>
    </row>
    <row r="144" spans="15:16" x14ac:dyDescent="0.25">
      <c r="O144" s="890"/>
      <c r="P144" s="890"/>
    </row>
    <row r="145" spans="15:16" x14ac:dyDescent="0.25">
      <c r="O145" s="890"/>
      <c r="P145" s="890"/>
    </row>
    <row r="146" spans="15:16" x14ac:dyDescent="0.25">
      <c r="O146" s="890"/>
      <c r="P146" s="890"/>
    </row>
    <row r="147" spans="15:16" x14ac:dyDescent="0.25">
      <c r="O147" s="890"/>
      <c r="P147" s="890"/>
    </row>
    <row r="148" spans="15:16" x14ac:dyDescent="0.25">
      <c r="O148" s="890"/>
      <c r="P148" s="890"/>
    </row>
    <row r="149" spans="15:16" x14ac:dyDescent="0.25">
      <c r="O149" s="890"/>
      <c r="P149" s="890"/>
    </row>
    <row r="150" spans="15:16" x14ac:dyDescent="0.25">
      <c r="O150" s="890"/>
      <c r="P150" s="890"/>
    </row>
    <row r="151" spans="15:16" x14ac:dyDescent="0.25">
      <c r="O151" s="890"/>
      <c r="P151" s="890"/>
    </row>
    <row r="152" spans="15:16" x14ac:dyDescent="0.25">
      <c r="O152" s="890"/>
      <c r="P152" s="890"/>
    </row>
    <row r="153" spans="15:16" x14ac:dyDescent="0.25">
      <c r="O153" s="890"/>
      <c r="P153" s="890"/>
    </row>
    <row r="154" spans="15:16" x14ac:dyDescent="0.25">
      <c r="O154" s="890"/>
      <c r="P154" s="890"/>
    </row>
    <row r="155" spans="15:16" x14ac:dyDescent="0.25">
      <c r="O155" s="890"/>
      <c r="P155" s="890"/>
    </row>
    <row r="156" spans="15:16" x14ac:dyDescent="0.25">
      <c r="O156" s="890"/>
      <c r="P156" s="890"/>
    </row>
    <row r="157" spans="15:16" x14ac:dyDescent="0.25">
      <c r="O157" s="890"/>
      <c r="P157" s="890"/>
    </row>
    <row r="158" spans="15:16" x14ac:dyDescent="0.25">
      <c r="O158" s="890"/>
      <c r="P158" s="890"/>
    </row>
    <row r="159" spans="15:16" x14ac:dyDescent="0.25">
      <c r="O159" s="890"/>
      <c r="P159" s="890"/>
    </row>
    <row r="160" spans="15:16" x14ac:dyDescent="0.25">
      <c r="O160" s="890"/>
      <c r="P160" s="890"/>
    </row>
    <row r="161" spans="15:16" x14ac:dyDescent="0.25">
      <c r="O161" s="890"/>
      <c r="P161" s="890"/>
    </row>
    <row r="162" spans="15:16" x14ac:dyDescent="0.25">
      <c r="O162" s="890"/>
      <c r="P162" s="890"/>
    </row>
    <row r="163" spans="15:16" x14ac:dyDescent="0.25">
      <c r="O163" s="890"/>
      <c r="P163" s="890"/>
    </row>
    <row r="164" spans="15:16" x14ac:dyDescent="0.25">
      <c r="O164" s="890"/>
      <c r="P164" s="890"/>
    </row>
    <row r="165" spans="15:16" x14ac:dyDescent="0.25">
      <c r="O165" s="890"/>
      <c r="P165" s="890"/>
    </row>
    <row r="166" spans="15:16" x14ac:dyDescent="0.25">
      <c r="O166" s="890"/>
      <c r="P166" s="890"/>
    </row>
    <row r="167" spans="15:16" x14ac:dyDescent="0.25">
      <c r="O167" s="890"/>
      <c r="P167" s="890"/>
    </row>
    <row r="168" spans="15:16" x14ac:dyDescent="0.25">
      <c r="O168" s="890"/>
      <c r="P168" s="890"/>
    </row>
    <row r="169" spans="15:16" x14ac:dyDescent="0.25">
      <c r="O169" s="890"/>
      <c r="P169" s="890"/>
    </row>
    <row r="170" spans="15:16" x14ac:dyDescent="0.25">
      <c r="O170" s="890"/>
      <c r="P170" s="890"/>
    </row>
    <row r="171" spans="15:16" x14ac:dyDescent="0.25">
      <c r="O171" s="890"/>
      <c r="P171" s="890"/>
    </row>
    <row r="172" spans="15:16" x14ac:dyDescent="0.25">
      <c r="O172" s="890"/>
      <c r="P172" s="890"/>
    </row>
    <row r="173" spans="15:16" x14ac:dyDescent="0.25">
      <c r="O173" s="890"/>
      <c r="P173" s="890"/>
    </row>
    <row r="174" spans="15:16" x14ac:dyDescent="0.25">
      <c r="O174" s="890"/>
      <c r="P174" s="890"/>
    </row>
    <row r="175" spans="15:16" x14ac:dyDescent="0.25">
      <c r="O175" s="890"/>
      <c r="P175" s="890"/>
    </row>
    <row r="176" spans="15:16" x14ac:dyDescent="0.25">
      <c r="O176" s="890"/>
      <c r="P176" s="890"/>
    </row>
    <row r="177" spans="15:16" x14ac:dyDescent="0.25">
      <c r="O177" s="890"/>
      <c r="P177" s="890"/>
    </row>
    <row r="178" spans="15:16" x14ac:dyDescent="0.25">
      <c r="O178" s="890"/>
      <c r="P178" s="890"/>
    </row>
    <row r="179" spans="15:16" x14ac:dyDescent="0.25">
      <c r="O179" s="890"/>
      <c r="P179" s="890"/>
    </row>
    <row r="180" spans="15:16" x14ac:dyDescent="0.25">
      <c r="O180" s="890"/>
      <c r="P180" s="890"/>
    </row>
    <row r="181" spans="15:16" x14ac:dyDescent="0.25">
      <c r="O181" s="890"/>
      <c r="P181" s="890"/>
    </row>
    <row r="182" spans="15:16" x14ac:dyDescent="0.25">
      <c r="O182" s="890"/>
      <c r="P182" s="890"/>
    </row>
    <row r="183" spans="15:16" x14ac:dyDescent="0.25">
      <c r="O183" s="890"/>
      <c r="P183" s="890"/>
    </row>
    <row r="184" spans="15:16" x14ac:dyDescent="0.25">
      <c r="O184" s="890"/>
      <c r="P184" s="890"/>
    </row>
    <row r="185" spans="15:16" x14ac:dyDescent="0.25">
      <c r="O185" s="890"/>
      <c r="P185" s="890"/>
    </row>
    <row r="186" spans="15:16" x14ac:dyDescent="0.25">
      <c r="O186" s="890"/>
      <c r="P186" s="890"/>
    </row>
    <row r="187" spans="15:16" x14ac:dyDescent="0.25">
      <c r="O187" s="890"/>
      <c r="P187" s="890"/>
    </row>
    <row r="188" spans="15:16" x14ac:dyDescent="0.25">
      <c r="O188" s="890"/>
      <c r="P188" s="890"/>
    </row>
    <row r="189" spans="15:16" x14ac:dyDescent="0.25">
      <c r="O189" s="890"/>
      <c r="P189" s="890"/>
    </row>
    <row r="190" spans="15:16" x14ac:dyDescent="0.25">
      <c r="O190" s="890"/>
      <c r="P190" s="890"/>
    </row>
    <row r="191" spans="15:16" x14ac:dyDescent="0.25">
      <c r="O191" s="890"/>
      <c r="P191" s="890"/>
    </row>
    <row r="192" spans="15:16" x14ac:dyDescent="0.25">
      <c r="O192" s="890"/>
      <c r="P192" s="890"/>
    </row>
    <row r="193" spans="15:16" x14ac:dyDescent="0.25">
      <c r="O193" s="890"/>
      <c r="P193" s="890"/>
    </row>
    <row r="194" spans="15:16" x14ac:dyDescent="0.25">
      <c r="O194" s="890"/>
      <c r="P194" s="890"/>
    </row>
    <row r="195" spans="15:16" x14ac:dyDescent="0.25">
      <c r="O195" s="890"/>
      <c r="P195" s="890"/>
    </row>
    <row r="196" spans="15:16" x14ac:dyDescent="0.25">
      <c r="O196" s="890"/>
      <c r="P196" s="890"/>
    </row>
    <row r="197" spans="15:16" x14ac:dyDescent="0.25">
      <c r="O197" s="890"/>
      <c r="P197" s="890"/>
    </row>
    <row r="198" spans="15:16" x14ac:dyDescent="0.25">
      <c r="O198" s="890"/>
      <c r="P198" s="890"/>
    </row>
    <row r="199" spans="15:16" x14ac:dyDescent="0.25">
      <c r="O199" s="890"/>
      <c r="P199" s="890"/>
    </row>
    <row r="200" spans="15:16" x14ac:dyDescent="0.25">
      <c r="O200" s="890"/>
      <c r="P200" s="890"/>
    </row>
    <row r="201" spans="15:16" x14ac:dyDescent="0.25">
      <c r="O201" s="890"/>
      <c r="P201" s="890"/>
    </row>
    <row r="202" spans="15:16" x14ac:dyDescent="0.25">
      <c r="O202" s="890"/>
      <c r="P202" s="890"/>
    </row>
    <row r="203" spans="15:16" x14ac:dyDescent="0.25">
      <c r="O203" s="890"/>
      <c r="P203" s="890"/>
    </row>
    <row r="204" spans="15:16" x14ac:dyDescent="0.25">
      <c r="O204" s="890"/>
      <c r="P204" s="890"/>
    </row>
    <row r="205" spans="15:16" x14ac:dyDescent="0.25">
      <c r="O205" s="890"/>
      <c r="P205" s="890"/>
    </row>
    <row r="206" spans="15:16" x14ac:dyDescent="0.25">
      <c r="O206" s="890"/>
      <c r="P206" s="890"/>
    </row>
    <row r="207" spans="15:16" x14ac:dyDescent="0.25">
      <c r="O207" s="890"/>
      <c r="P207" s="890"/>
    </row>
    <row r="208" spans="15:16" x14ac:dyDescent="0.25">
      <c r="O208" s="890"/>
      <c r="P208" s="890"/>
    </row>
    <row r="209" spans="15:16" x14ac:dyDescent="0.25">
      <c r="O209" s="890"/>
      <c r="P209" s="890"/>
    </row>
    <row r="210" spans="15:16" x14ac:dyDescent="0.25">
      <c r="O210" s="890"/>
      <c r="P210" s="890"/>
    </row>
    <row r="211" spans="15:16" x14ac:dyDescent="0.25">
      <c r="O211" s="890"/>
      <c r="P211" s="890"/>
    </row>
    <row r="212" spans="15:16" x14ac:dyDescent="0.25">
      <c r="O212" s="890"/>
      <c r="P212" s="890"/>
    </row>
    <row r="213" spans="15:16" x14ac:dyDescent="0.25">
      <c r="O213" s="890"/>
      <c r="P213" s="890"/>
    </row>
    <row r="214" spans="15:16" x14ac:dyDescent="0.25">
      <c r="O214" s="890"/>
      <c r="P214" s="890"/>
    </row>
    <row r="215" spans="15:16" x14ac:dyDescent="0.25">
      <c r="O215" s="890"/>
      <c r="P215" s="890"/>
    </row>
    <row r="216" spans="15:16" x14ac:dyDescent="0.25">
      <c r="O216" s="890"/>
      <c r="P216" s="890"/>
    </row>
    <row r="217" spans="15:16" x14ac:dyDescent="0.25">
      <c r="O217" s="890"/>
      <c r="P217" s="890"/>
    </row>
    <row r="218" spans="15:16" x14ac:dyDescent="0.25">
      <c r="O218" s="890"/>
      <c r="P218" s="890"/>
    </row>
    <row r="219" spans="15:16" x14ac:dyDescent="0.25">
      <c r="O219" s="890"/>
      <c r="P219" s="890"/>
    </row>
    <row r="220" spans="15:16" x14ac:dyDescent="0.25">
      <c r="O220" s="890"/>
      <c r="P220" s="890"/>
    </row>
    <row r="221" spans="15:16" x14ac:dyDescent="0.25">
      <c r="O221" s="890"/>
      <c r="P221" s="890"/>
    </row>
    <row r="222" spans="15:16" x14ac:dyDescent="0.25">
      <c r="O222" s="890"/>
      <c r="P222" s="890"/>
    </row>
    <row r="223" spans="15:16" x14ac:dyDescent="0.25">
      <c r="O223" s="890"/>
      <c r="P223" s="890"/>
    </row>
    <row r="224" spans="15:16" x14ac:dyDescent="0.25">
      <c r="O224" s="890"/>
      <c r="P224" s="890"/>
    </row>
    <row r="225" spans="15:16" x14ac:dyDescent="0.25">
      <c r="O225" s="890"/>
      <c r="P225" s="890"/>
    </row>
    <row r="226" spans="15:16" x14ac:dyDescent="0.25">
      <c r="O226" s="890"/>
      <c r="P226" s="890"/>
    </row>
    <row r="227" spans="15:16" x14ac:dyDescent="0.25">
      <c r="O227" s="890"/>
      <c r="P227" s="890"/>
    </row>
    <row r="228" spans="15:16" x14ac:dyDescent="0.25">
      <c r="O228" s="890"/>
      <c r="P228" s="890"/>
    </row>
    <row r="229" spans="15:16" x14ac:dyDescent="0.25">
      <c r="O229" s="890"/>
      <c r="P229" s="890"/>
    </row>
    <row r="230" spans="15:16" x14ac:dyDescent="0.25">
      <c r="O230" s="890"/>
      <c r="P230" s="890"/>
    </row>
    <row r="231" spans="15:16" x14ac:dyDescent="0.25">
      <c r="O231" s="890"/>
      <c r="P231" s="890"/>
    </row>
    <row r="232" spans="15:16" x14ac:dyDescent="0.25">
      <c r="O232" s="890"/>
      <c r="P232" s="890"/>
    </row>
    <row r="233" spans="15:16" x14ac:dyDescent="0.25">
      <c r="O233" s="890"/>
      <c r="P233" s="890"/>
    </row>
    <row r="234" spans="15:16" x14ac:dyDescent="0.25">
      <c r="O234" s="890"/>
      <c r="P234" s="890"/>
    </row>
    <row r="235" spans="15:16" x14ac:dyDescent="0.25">
      <c r="O235" s="890"/>
      <c r="P235" s="890"/>
    </row>
    <row r="236" spans="15:16" x14ac:dyDescent="0.25">
      <c r="O236" s="890"/>
      <c r="P236" s="890"/>
    </row>
    <row r="237" spans="15:16" x14ac:dyDescent="0.25">
      <c r="O237" s="890"/>
      <c r="P237" s="890"/>
    </row>
    <row r="238" spans="15:16" x14ac:dyDescent="0.25">
      <c r="O238" s="890"/>
      <c r="P238" s="890"/>
    </row>
    <row r="239" spans="15:16" x14ac:dyDescent="0.25">
      <c r="O239" s="890"/>
      <c r="P239" s="890"/>
    </row>
    <row r="240" spans="15:16" x14ac:dyDescent="0.25">
      <c r="O240" s="890"/>
      <c r="P240" s="890"/>
    </row>
    <row r="241" spans="15:16" x14ac:dyDescent="0.25">
      <c r="O241" s="890"/>
      <c r="P241" s="890"/>
    </row>
    <row r="242" spans="15:16" x14ac:dyDescent="0.25">
      <c r="O242" s="890"/>
      <c r="P242" s="890"/>
    </row>
    <row r="243" spans="15:16" x14ac:dyDescent="0.25">
      <c r="O243" s="890"/>
      <c r="P243" s="890"/>
    </row>
    <row r="244" spans="15:16" x14ac:dyDescent="0.25">
      <c r="O244" s="890"/>
      <c r="P244" s="890"/>
    </row>
    <row r="245" spans="15:16" x14ac:dyDescent="0.25">
      <c r="O245" s="890"/>
      <c r="P245" s="890"/>
    </row>
    <row r="246" spans="15:16" x14ac:dyDescent="0.25">
      <c r="O246" s="890"/>
      <c r="P246" s="890"/>
    </row>
    <row r="247" spans="15:16" x14ac:dyDescent="0.25">
      <c r="O247" s="890"/>
      <c r="P247" s="890"/>
    </row>
    <row r="248" spans="15:16" x14ac:dyDescent="0.25">
      <c r="O248" s="890"/>
      <c r="P248" s="890"/>
    </row>
    <row r="249" spans="15:16" x14ac:dyDescent="0.25">
      <c r="O249" s="890"/>
      <c r="P249" s="890"/>
    </row>
    <row r="250" spans="15:16" x14ac:dyDescent="0.25">
      <c r="O250" s="890"/>
      <c r="P250" s="890"/>
    </row>
    <row r="251" spans="15:16" x14ac:dyDescent="0.25">
      <c r="O251" s="890"/>
      <c r="P251" s="890"/>
    </row>
    <row r="252" spans="15:16" x14ac:dyDescent="0.25">
      <c r="O252" s="890"/>
      <c r="P252" s="890"/>
    </row>
    <row r="253" spans="15:16" x14ac:dyDescent="0.25">
      <c r="O253" s="890"/>
      <c r="P253" s="890"/>
    </row>
    <row r="254" spans="15:16" x14ac:dyDescent="0.25">
      <c r="O254" s="890"/>
      <c r="P254" s="890"/>
    </row>
  </sheetData>
  <mergeCells count="7">
    <mergeCell ref="A2:G2"/>
    <mergeCell ref="A3:G3"/>
    <mergeCell ref="A6:Q6"/>
    <mergeCell ref="A5:Q5"/>
    <mergeCell ref="O7:Q7"/>
    <mergeCell ref="A7:A8"/>
    <mergeCell ref="B7:B8"/>
  </mergeCells>
  <phoneticPr fontId="53" type="noConversion"/>
  <pageMargins left="0.35433070866141736" right="0.23622047244094491" top="0.27559055118110237" bottom="0.35433070866141736" header="0.19685039370078741" footer="0.11811023622047245"/>
  <pageSetup paperSize="9" scale="67" orientation="landscape" r:id="rId1"/>
  <headerFooter>
    <oddFooter>&amp;R&amp;12pag. &amp;P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01B32D-2E80-4731-ABC1-FECF4372BC3A}">
  <sheetPr>
    <tabColor rgb="FFFFFF00"/>
    <pageSetUpPr fitToPage="1"/>
  </sheetPr>
  <dimension ref="A1:Q254"/>
  <sheetViews>
    <sheetView showGridLines="0" zoomScaleNormal="100" workbookViewId="0">
      <pane xSplit="1" topLeftCell="B1" activePane="topRight" state="frozen"/>
      <selection activeCell="R6" sqref="R6"/>
      <selection pane="topRight" activeCell="R6" sqref="R6"/>
    </sheetView>
  </sheetViews>
  <sheetFormatPr defaultColWidth="8.85546875" defaultRowHeight="15" x14ac:dyDescent="0.25"/>
  <cols>
    <col min="1" max="1" width="34.85546875" customWidth="1"/>
    <col min="2" max="2" width="11.85546875" customWidth="1"/>
    <col min="3" max="14" width="11.5703125" customWidth="1"/>
    <col min="15" max="15" width="7.42578125" bestFit="1" customWidth="1"/>
    <col min="16" max="16" width="8" customWidth="1"/>
    <col min="17" max="17" width="8.28515625" customWidth="1"/>
  </cols>
  <sheetData>
    <row r="1" spans="1:17" ht="42" customHeight="1" x14ac:dyDescent="0.25"/>
    <row r="2" spans="1:17" ht="18" x14ac:dyDescent="0.35">
      <c r="A2" s="1020"/>
      <c r="B2" s="1020"/>
      <c r="C2" s="1020"/>
      <c r="D2" s="1020"/>
      <c r="E2" s="1020"/>
      <c r="F2" s="1020"/>
      <c r="G2" s="1020"/>
      <c r="H2" s="1"/>
    </row>
    <row r="3" spans="1:17" ht="18" x14ac:dyDescent="0.35">
      <c r="A3" s="1020"/>
      <c r="B3" s="1020"/>
      <c r="C3" s="1020"/>
      <c r="D3" s="1020"/>
      <c r="E3" s="1020"/>
      <c r="F3" s="1020"/>
      <c r="G3" s="1020"/>
      <c r="H3" s="1"/>
    </row>
    <row r="5" spans="1:17" ht="20.25" customHeight="1" x14ac:dyDescent="0.25">
      <c r="A5" s="1023" t="s">
        <v>510</v>
      </c>
      <c r="B5" s="1023"/>
      <c r="C5" s="1023"/>
      <c r="D5" s="1023"/>
      <c r="E5" s="1023"/>
      <c r="F5" s="1023"/>
      <c r="G5" s="1023"/>
      <c r="H5" s="1023"/>
      <c r="I5" s="1023"/>
      <c r="J5" s="1023"/>
      <c r="K5" s="1023"/>
      <c r="L5" s="1023"/>
      <c r="M5" s="1023"/>
      <c r="N5" s="1023"/>
      <c r="O5" s="1023"/>
      <c r="P5" s="1023"/>
      <c r="Q5" s="1023"/>
    </row>
    <row r="6" spans="1:17" ht="20.25" customHeight="1" x14ac:dyDescent="0.25">
      <c r="A6" s="1023" t="s">
        <v>721</v>
      </c>
      <c r="B6" s="1023"/>
      <c r="C6" s="1023"/>
      <c r="D6" s="1023"/>
      <c r="E6" s="1023"/>
      <c r="F6" s="1023"/>
      <c r="G6" s="1023"/>
      <c r="H6" s="1023"/>
      <c r="I6" s="1023"/>
      <c r="J6" s="1023"/>
      <c r="K6" s="1023"/>
      <c r="L6" s="1023"/>
      <c r="M6" s="1023"/>
      <c r="N6" s="1023"/>
      <c r="O6" s="1023"/>
      <c r="P6" s="1023"/>
      <c r="Q6" s="1023"/>
    </row>
    <row r="7" spans="1:17" ht="20.25" customHeight="1" x14ac:dyDescent="0.25">
      <c r="A7" s="1029" t="s">
        <v>14</v>
      </c>
      <c r="B7" s="1027" t="s">
        <v>529</v>
      </c>
      <c r="C7" s="882" t="s">
        <v>514</v>
      </c>
      <c r="D7" s="882" t="s">
        <v>515</v>
      </c>
      <c r="E7" s="882" t="s">
        <v>516</v>
      </c>
      <c r="F7" s="882" t="s">
        <v>517</v>
      </c>
      <c r="G7" s="882" t="s">
        <v>518</v>
      </c>
      <c r="H7" s="882" t="s">
        <v>519</v>
      </c>
      <c r="I7" s="882" t="s">
        <v>520</v>
      </c>
      <c r="J7" s="882" t="s">
        <v>521</v>
      </c>
      <c r="K7" s="882" t="s">
        <v>522</v>
      </c>
      <c r="L7" s="882" t="s">
        <v>523</v>
      </c>
      <c r="M7" s="882" t="s">
        <v>524</v>
      </c>
      <c r="N7" s="882" t="s">
        <v>525</v>
      </c>
      <c r="O7" s="1024" t="s">
        <v>526</v>
      </c>
      <c r="P7" s="1025"/>
      <c r="Q7" s="1026"/>
    </row>
    <row r="8" spans="1:17" x14ac:dyDescent="0.25">
      <c r="A8" s="1030"/>
      <c r="B8" s="1028"/>
      <c r="C8" s="836" t="s">
        <v>527</v>
      </c>
      <c r="D8" s="836" t="s">
        <v>527</v>
      </c>
      <c r="E8" s="836" t="s">
        <v>527</v>
      </c>
      <c r="F8" s="836" t="s">
        <v>527</v>
      </c>
      <c r="G8" s="836" t="s">
        <v>527</v>
      </c>
      <c r="H8" s="836" t="s">
        <v>527</v>
      </c>
      <c r="I8" s="836" t="s">
        <v>527</v>
      </c>
      <c r="J8" s="836" t="s">
        <v>527</v>
      </c>
      <c r="K8" s="836" t="s">
        <v>527</v>
      </c>
      <c r="L8" s="836" t="s">
        <v>527</v>
      </c>
      <c r="M8" s="836" t="s">
        <v>527</v>
      </c>
      <c r="N8" s="836" t="s">
        <v>527</v>
      </c>
      <c r="O8" s="836" t="s">
        <v>528</v>
      </c>
      <c r="P8" s="836" t="s">
        <v>527</v>
      </c>
      <c r="Q8" s="836" t="s">
        <v>1</v>
      </c>
    </row>
    <row r="9" spans="1:17" ht="31.5" customHeight="1" thickBot="1" x14ac:dyDescent="0.3">
      <c r="A9" s="944" t="s">
        <v>442</v>
      </c>
      <c r="B9" s="930">
        <v>120</v>
      </c>
      <c r="C9" s="976"/>
      <c r="D9" s="976"/>
      <c r="E9" s="976"/>
      <c r="F9" s="976"/>
      <c r="G9" s="976"/>
      <c r="H9" s="976"/>
      <c r="I9" s="976"/>
      <c r="J9" s="976"/>
      <c r="K9" s="945">
        <v>15</v>
      </c>
      <c r="L9" s="945">
        <v>120</v>
      </c>
      <c r="M9" s="945">
        <v>120</v>
      </c>
      <c r="N9" s="945">
        <v>120</v>
      </c>
      <c r="O9" s="932">
        <f>B9*(IF(C9="",0,1)+IF(D9="",0,1)+IF(E9="",0,1)+IF(F9="",0,1)+IF(G9="",0,1)+IF(H9="",0,1)+IF(I9="",0,1)+IF(J9="",0,1)+IF(K9="",0,1)+IF(L9="",0,1)+IF(M9="",0,1)+IF(N9="",0,1))</f>
        <v>480</v>
      </c>
      <c r="P9" s="932">
        <f>SUM(C9:N9)</f>
        <v>375</v>
      </c>
      <c r="Q9" s="933">
        <f>IF(O9=0,"-",P9/O9)</f>
        <v>0.78125</v>
      </c>
    </row>
    <row r="10" spans="1:17" s="888" customFormat="1" ht="19.5" customHeight="1" x14ac:dyDescent="0.25">
      <c r="A10" s="926" t="s">
        <v>6</v>
      </c>
      <c r="B10" s="927">
        <f>SUM(B9)</f>
        <v>120</v>
      </c>
      <c r="C10" s="927">
        <f>SUM(C9)</f>
        <v>0</v>
      </c>
      <c r="D10" s="927">
        <f t="shared" ref="D10:P10" si="0">SUM(D9)</f>
        <v>0</v>
      </c>
      <c r="E10" s="927">
        <f t="shared" si="0"/>
        <v>0</v>
      </c>
      <c r="F10" s="927">
        <f t="shared" si="0"/>
        <v>0</v>
      </c>
      <c r="G10" s="927">
        <f t="shared" si="0"/>
        <v>0</v>
      </c>
      <c r="H10" s="927">
        <f t="shared" si="0"/>
        <v>0</v>
      </c>
      <c r="I10" s="927">
        <f t="shared" si="0"/>
        <v>0</v>
      </c>
      <c r="J10" s="927">
        <f t="shared" si="0"/>
        <v>0</v>
      </c>
      <c r="K10" s="927">
        <f t="shared" si="0"/>
        <v>15</v>
      </c>
      <c r="L10" s="927">
        <f t="shared" si="0"/>
        <v>120</v>
      </c>
      <c r="M10" s="927">
        <f t="shared" si="0"/>
        <v>120</v>
      </c>
      <c r="N10" s="927">
        <f t="shared" si="0"/>
        <v>120</v>
      </c>
      <c r="O10" s="927">
        <f t="shared" si="0"/>
        <v>480</v>
      </c>
      <c r="P10" s="927">
        <f t="shared" si="0"/>
        <v>375</v>
      </c>
      <c r="Q10" s="928">
        <f>IF(O10=0,"-",P10/O10)</f>
        <v>0.78125</v>
      </c>
    </row>
    <row r="11" spans="1:17" x14ac:dyDescent="0.25">
      <c r="O11" s="894"/>
      <c r="P11" s="894"/>
    </row>
    <row r="12" spans="1:17" x14ac:dyDescent="0.25">
      <c r="A12" s="881" t="s">
        <v>513</v>
      </c>
      <c r="O12" s="894"/>
      <c r="P12" s="894"/>
    </row>
    <row r="13" spans="1:17" x14ac:dyDescent="0.25">
      <c r="O13" s="894"/>
      <c r="P13" s="894"/>
    </row>
    <row r="14" spans="1:17" x14ac:dyDescent="0.25">
      <c r="O14" s="894"/>
      <c r="P14" s="894"/>
    </row>
    <row r="15" spans="1:17" x14ac:dyDescent="0.25">
      <c r="O15" s="894"/>
      <c r="P15" s="894"/>
    </row>
    <row r="16" spans="1:17" x14ac:dyDescent="0.25">
      <c r="O16" s="894"/>
      <c r="P16" s="894"/>
    </row>
    <row r="17" spans="15:16" x14ac:dyDescent="0.25">
      <c r="O17" s="894"/>
      <c r="P17" s="894"/>
    </row>
    <row r="18" spans="15:16" x14ac:dyDescent="0.25">
      <c r="O18" s="894"/>
      <c r="P18" s="894"/>
    </row>
    <row r="19" spans="15:16" x14ac:dyDescent="0.25">
      <c r="O19" s="894"/>
      <c r="P19" s="894"/>
    </row>
    <row r="20" spans="15:16" x14ac:dyDescent="0.25">
      <c r="O20" s="894"/>
      <c r="P20" s="894"/>
    </row>
    <row r="21" spans="15:16" x14ac:dyDescent="0.25">
      <c r="O21" s="890"/>
      <c r="P21" s="890"/>
    </row>
    <row r="22" spans="15:16" x14ac:dyDescent="0.25">
      <c r="O22" s="890"/>
      <c r="P22" s="890"/>
    </row>
    <row r="23" spans="15:16" x14ac:dyDescent="0.25">
      <c r="O23" s="890"/>
      <c r="P23" s="890"/>
    </row>
    <row r="24" spans="15:16" x14ac:dyDescent="0.25">
      <c r="O24" s="890"/>
      <c r="P24" s="890"/>
    </row>
    <row r="25" spans="15:16" x14ac:dyDescent="0.25">
      <c r="O25" s="890"/>
      <c r="P25" s="890"/>
    </row>
    <row r="26" spans="15:16" x14ac:dyDescent="0.25">
      <c r="O26" s="890"/>
      <c r="P26" s="890"/>
    </row>
    <row r="27" spans="15:16" x14ac:dyDescent="0.25">
      <c r="O27" s="890"/>
      <c r="P27" s="890"/>
    </row>
    <row r="28" spans="15:16" x14ac:dyDescent="0.25">
      <c r="O28" s="890"/>
      <c r="P28" s="890"/>
    </row>
    <row r="29" spans="15:16" x14ac:dyDescent="0.25">
      <c r="O29" s="890"/>
      <c r="P29" s="890"/>
    </row>
    <row r="30" spans="15:16" x14ac:dyDescent="0.25">
      <c r="O30" s="890"/>
      <c r="P30" s="890"/>
    </row>
    <row r="31" spans="15:16" x14ac:dyDescent="0.25">
      <c r="O31" s="890"/>
      <c r="P31" s="890"/>
    </row>
    <row r="32" spans="15:16" x14ac:dyDescent="0.25">
      <c r="O32" s="890"/>
      <c r="P32" s="890"/>
    </row>
    <row r="33" spans="15:16" x14ac:dyDescent="0.25">
      <c r="O33" s="890"/>
      <c r="P33" s="890"/>
    </row>
    <row r="34" spans="15:16" x14ac:dyDescent="0.25">
      <c r="O34" s="890"/>
      <c r="P34" s="890"/>
    </row>
    <row r="35" spans="15:16" x14ac:dyDescent="0.25">
      <c r="O35" s="890"/>
      <c r="P35" s="890"/>
    </row>
    <row r="36" spans="15:16" x14ac:dyDescent="0.25">
      <c r="O36" s="890"/>
      <c r="P36" s="890"/>
    </row>
    <row r="37" spans="15:16" x14ac:dyDescent="0.25">
      <c r="O37" s="890"/>
      <c r="P37" s="890"/>
    </row>
    <row r="38" spans="15:16" x14ac:dyDescent="0.25">
      <c r="O38" s="890"/>
      <c r="P38" s="890"/>
    </row>
    <row r="39" spans="15:16" x14ac:dyDescent="0.25">
      <c r="O39" s="890"/>
      <c r="P39" s="890"/>
    </row>
    <row r="40" spans="15:16" x14ac:dyDescent="0.25">
      <c r="O40" s="890"/>
      <c r="P40" s="890"/>
    </row>
    <row r="41" spans="15:16" x14ac:dyDescent="0.25">
      <c r="O41" s="890"/>
      <c r="P41" s="890"/>
    </row>
    <row r="42" spans="15:16" x14ac:dyDescent="0.25">
      <c r="O42" s="890"/>
      <c r="P42" s="890"/>
    </row>
    <row r="43" spans="15:16" x14ac:dyDescent="0.25">
      <c r="O43" s="890"/>
      <c r="P43" s="890"/>
    </row>
    <row r="44" spans="15:16" x14ac:dyDescent="0.25">
      <c r="O44" s="890"/>
      <c r="P44" s="890"/>
    </row>
    <row r="45" spans="15:16" x14ac:dyDescent="0.25">
      <c r="O45" s="890"/>
      <c r="P45" s="890"/>
    </row>
    <row r="46" spans="15:16" x14ac:dyDescent="0.25">
      <c r="O46" s="890"/>
      <c r="P46" s="890"/>
    </row>
    <row r="47" spans="15:16" x14ac:dyDescent="0.25">
      <c r="O47" s="890"/>
      <c r="P47" s="890"/>
    </row>
    <row r="48" spans="15:16" x14ac:dyDescent="0.25">
      <c r="O48" s="890"/>
      <c r="P48" s="890"/>
    </row>
    <row r="49" spans="15:16" x14ac:dyDescent="0.25">
      <c r="O49" s="890"/>
      <c r="P49" s="890"/>
    </row>
    <row r="50" spans="15:16" x14ac:dyDescent="0.25">
      <c r="O50" s="890"/>
      <c r="P50" s="890"/>
    </row>
    <row r="51" spans="15:16" x14ac:dyDescent="0.25">
      <c r="O51" s="890"/>
      <c r="P51" s="890"/>
    </row>
    <row r="52" spans="15:16" x14ac:dyDescent="0.25">
      <c r="O52" s="890"/>
      <c r="P52" s="890"/>
    </row>
    <row r="53" spans="15:16" x14ac:dyDescent="0.25">
      <c r="O53" s="890"/>
      <c r="P53" s="890"/>
    </row>
    <row r="54" spans="15:16" x14ac:dyDescent="0.25">
      <c r="O54" s="890"/>
      <c r="P54" s="890"/>
    </row>
    <row r="55" spans="15:16" x14ac:dyDescent="0.25">
      <c r="O55" s="890"/>
      <c r="P55" s="890"/>
    </row>
    <row r="56" spans="15:16" x14ac:dyDescent="0.25">
      <c r="O56" s="890"/>
      <c r="P56" s="890"/>
    </row>
    <row r="57" spans="15:16" x14ac:dyDescent="0.25">
      <c r="O57" s="890"/>
      <c r="P57" s="890"/>
    </row>
    <row r="58" spans="15:16" x14ac:dyDescent="0.25">
      <c r="O58" s="890"/>
      <c r="P58" s="890"/>
    </row>
    <row r="59" spans="15:16" x14ac:dyDescent="0.25">
      <c r="O59" s="890"/>
      <c r="P59" s="890"/>
    </row>
    <row r="60" spans="15:16" x14ac:dyDescent="0.25">
      <c r="O60" s="890"/>
      <c r="P60" s="890"/>
    </row>
    <row r="61" spans="15:16" x14ac:dyDescent="0.25">
      <c r="O61" s="890"/>
      <c r="P61" s="890"/>
    </row>
    <row r="62" spans="15:16" x14ac:dyDescent="0.25">
      <c r="O62" s="890"/>
      <c r="P62" s="890"/>
    </row>
    <row r="63" spans="15:16" x14ac:dyDescent="0.25">
      <c r="O63" s="890"/>
      <c r="P63" s="890"/>
    </row>
    <row r="64" spans="15:16" x14ac:dyDescent="0.25">
      <c r="O64" s="890"/>
      <c r="P64" s="890"/>
    </row>
    <row r="65" spans="15:16" x14ac:dyDescent="0.25">
      <c r="O65" s="890"/>
      <c r="P65" s="890"/>
    </row>
    <row r="66" spans="15:16" x14ac:dyDescent="0.25">
      <c r="O66" s="890"/>
      <c r="P66" s="890"/>
    </row>
    <row r="67" spans="15:16" x14ac:dyDescent="0.25">
      <c r="O67" s="890"/>
      <c r="P67" s="890"/>
    </row>
    <row r="68" spans="15:16" x14ac:dyDescent="0.25">
      <c r="O68" s="890"/>
      <c r="P68" s="890"/>
    </row>
    <row r="69" spans="15:16" x14ac:dyDescent="0.25">
      <c r="O69" s="890"/>
      <c r="P69" s="890"/>
    </row>
    <row r="70" spans="15:16" x14ac:dyDescent="0.25">
      <c r="O70" s="890"/>
      <c r="P70" s="890"/>
    </row>
    <row r="71" spans="15:16" x14ac:dyDescent="0.25">
      <c r="O71" s="890"/>
      <c r="P71" s="890"/>
    </row>
    <row r="72" spans="15:16" x14ac:dyDescent="0.25">
      <c r="O72" s="890"/>
      <c r="P72" s="890"/>
    </row>
    <row r="73" spans="15:16" x14ac:dyDescent="0.25">
      <c r="O73" s="890"/>
      <c r="P73" s="890"/>
    </row>
    <row r="74" spans="15:16" x14ac:dyDescent="0.25">
      <c r="O74" s="890"/>
      <c r="P74" s="890"/>
    </row>
    <row r="75" spans="15:16" x14ac:dyDescent="0.25">
      <c r="O75" s="890"/>
      <c r="P75" s="890"/>
    </row>
    <row r="76" spans="15:16" x14ac:dyDescent="0.25">
      <c r="O76" s="890"/>
      <c r="P76" s="890"/>
    </row>
    <row r="77" spans="15:16" x14ac:dyDescent="0.25">
      <c r="O77" s="890"/>
      <c r="P77" s="890"/>
    </row>
    <row r="78" spans="15:16" x14ac:dyDescent="0.25">
      <c r="O78" s="890"/>
      <c r="P78" s="890"/>
    </row>
    <row r="79" spans="15:16" x14ac:dyDescent="0.25">
      <c r="O79" s="890"/>
      <c r="P79" s="890"/>
    </row>
    <row r="80" spans="15:16" x14ac:dyDescent="0.25">
      <c r="O80" s="890"/>
      <c r="P80" s="890"/>
    </row>
    <row r="81" spans="15:16" x14ac:dyDescent="0.25">
      <c r="O81" s="890"/>
      <c r="P81" s="890"/>
    </row>
    <row r="82" spans="15:16" x14ac:dyDescent="0.25">
      <c r="O82" s="890"/>
      <c r="P82" s="890"/>
    </row>
    <row r="83" spans="15:16" x14ac:dyDescent="0.25">
      <c r="O83" s="890"/>
      <c r="P83" s="890"/>
    </row>
    <row r="84" spans="15:16" x14ac:dyDescent="0.25">
      <c r="O84" s="890"/>
      <c r="P84" s="890"/>
    </row>
    <row r="85" spans="15:16" x14ac:dyDescent="0.25">
      <c r="O85" s="890"/>
      <c r="P85" s="890"/>
    </row>
    <row r="86" spans="15:16" x14ac:dyDescent="0.25">
      <c r="O86" s="890"/>
      <c r="P86" s="890"/>
    </row>
    <row r="87" spans="15:16" x14ac:dyDescent="0.25">
      <c r="O87" s="890"/>
      <c r="P87" s="890"/>
    </row>
    <row r="88" spans="15:16" x14ac:dyDescent="0.25">
      <c r="O88" s="890"/>
      <c r="P88" s="890"/>
    </row>
    <row r="89" spans="15:16" x14ac:dyDescent="0.25">
      <c r="O89" s="890"/>
      <c r="P89" s="890"/>
    </row>
    <row r="90" spans="15:16" x14ac:dyDescent="0.25">
      <c r="O90" s="890"/>
      <c r="P90" s="890"/>
    </row>
    <row r="91" spans="15:16" x14ac:dyDescent="0.25">
      <c r="O91" s="890"/>
      <c r="P91" s="890"/>
    </row>
    <row r="92" spans="15:16" x14ac:dyDescent="0.25">
      <c r="O92" s="890"/>
      <c r="P92" s="890"/>
    </row>
    <row r="93" spans="15:16" x14ac:dyDescent="0.25">
      <c r="O93" s="890"/>
      <c r="P93" s="890"/>
    </row>
    <row r="94" spans="15:16" x14ac:dyDescent="0.25">
      <c r="O94" s="890"/>
      <c r="P94" s="890"/>
    </row>
    <row r="95" spans="15:16" x14ac:dyDescent="0.25">
      <c r="O95" s="890"/>
      <c r="P95" s="890"/>
    </row>
    <row r="96" spans="15:16" x14ac:dyDescent="0.25">
      <c r="O96" s="890"/>
      <c r="P96" s="890"/>
    </row>
    <row r="97" spans="15:16" x14ac:dyDescent="0.25">
      <c r="O97" s="890"/>
      <c r="P97" s="890"/>
    </row>
    <row r="98" spans="15:16" x14ac:dyDescent="0.25">
      <c r="O98" s="890"/>
      <c r="P98" s="890"/>
    </row>
    <row r="99" spans="15:16" x14ac:dyDescent="0.25">
      <c r="O99" s="890"/>
      <c r="P99" s="890"/>
    </row>
    <row r="100" spans="15:16" x14ac:dyDescent="0.25">
      <c r="O100" s="890"/>
      <c r="P100" s="890"/>
    </row>
    <row r="101" spans="15:16" x14ac:dyDescent="0.25">
      <c r="O101" s="890"/>
      <c r="P101" s="890"/>
    </row>
    <row r="102" spans="15:16" x14ac:dyDescent="0.25">
      <c r="O102" s="890"/>
      <c r="P102" s="890"/>
    </row>
    <row r="103" spans="15:16" x14ac:dyDescent="0.25">
      <c r="O103" s="890"/>
      <c r="P103" s="890"/>
    </row>
    <row r="104" spans="15:16" x14ac:dyDescent="0.25">
      <c r="O104" s="890"/>
      <c r="P104" s="890"/>
    </row>
    <row r="105" spans="15:16" x14ac:dyDescent="0.25">
      <c r="O105" s="890"/>
      <c r="P105" s="890"/>
    </row>
    <row r="106" spans="15:16" x14ac:dyDescent="0.25">
      <c r="O106" s="890"/>
      <c r="P106" s="890"/>
    </row>
    <row r="107" spans="15:16" x14ac:dyDescent="0.25">
      <c r="O107" s="890"/>
      <c r="P107" s="890"/>
    </row>
    <row r="108" spans="15:16" x14ac:dyDescent="0.25">
      <c r="O108" s="890"/>
      <c r="P108" s="890"/>
    </row>
    <row r="109" spans="15:16" x14ac:dyDescent="0.25">
      <c r="O109" s="890"/>
      <c r="P109" s="890"/>
    </row>
    <row r="110" spans="15:16" x14ac:dyDescent="0.25">
      <c r="O110" s="890"/>
      <c r="P110" s="890"/>
    </row>
    <row r="111" spans="15:16" x14ac:dyDescent="0.25">
      <c r="O111" s="890"/>
      <c r="P111" s="890"/>
    </row>
    <row r="112" spans="15:16" x14ac:dyDescent="0.25">
      <c r="O112" s="890"/>
      <c r="P112" s="890"/>
    </row>
    <row r="113" spans="15:16" x14ac:dyDescent="0.25">
      <c r="O113" s="890"/>
      <c r="P113" s="890"/>
    </row>
    <row r="114" spans="15:16" x14ac:dyDescent="0.25">
      <c r="O114" s="890"/>
      <c r="P114" s="890"/>
    </row>
    <row r="115" spans="15:16" x14ac:dyDescent="0.25">
      <c r="O115" s="890"/>
      <c r="P115" s="890"/>
    </row>
    <row r="116" spans="15:16" x14ac:dyDescent="0.25">
      <c r="O116" s="890"/>
      <c r="P116" s="890"/>
    </row>
    <row r="117" spans="15:16" x14ac:dyDescent="0.25">
      <c r="O117" s="890"/>
      <c r="P117" s="890"/>
    </row>
    <row r="118" spans="15:16" x14ac:dyDescent="0.25">
      <c r="O118" s="890"/>
      <c r="P118" s="890"/>
    </row>
    <row r="119" spans="15:16" x14ac:dyDescent="0.25">
      <c r="O119" s="890"/>
      <c r="P119" s="890"/>
    </row>
    <row r="120" spans="15:16" x14ac:dyDescent="0.25">
      <c r="O120" s="890"/>
      <c r="P120" s="890"/>
    </row>
    <row r="121" spans="15:16" x14ac:dyDescent="0.25">
      <c r="O121" s="890"/>
      <c r="P121" s="890"/>
    </row>
    <row r="122" spans="15:16" x14ac:dyDescent="0.25">
      <c r="O122" s="890"/>
      <c r="P122" s="890"/>
    </row>
    <row r="123" spans="15:16" x14ac:dyDescent="0.25">
      <c r="O123" s="890"/>
      <c r="P123" s="890"/>
    </row>
    <row r="124" spans="15:16" x14ac:dyDescent="0.25">
      <c r="O124" s="890"/>
      <c r="P124" s="890"/>
    </row>
    <row r="125" spans="15:16" x14ac:dyDescent="0.25">
      <c r="O125" s="890"/>
      <c r="P125" s="890"/>
    </row>
    <row r="126" spans="15:16" x14ac:dyDescent="0.25">
      <c r="O126" s="890"/>
      <c r="P126" s="890"/>
    </row>
    <row r="127" spans="15:16" x14ac:dyDescent="0.25">
      <c r="O127" s="890"/>
      <c r="P127" s="890"/>
    </row>
    <row r="128" spans="15:16" x14ac:dyDescent="0.25">
      <c r="O128" s="890"/>
      <c r="P128" s="890"/>
    </row>
    <row r="129" spans="15:16" x14ac:dyDescent="0.25">
      <c r="O129" s="890"/>
      <c r="P129" s="890"/>
    </row>
    <row r="130" spans="15:16" x14ac:dyDescent="0.25">
      <c r="O130" s="890"/>
      <c r="P130" s="890"/>
    </row>
    <row r="131" spans="15:16" x14ac:dyDescent="0.25">
      <c r="O131" s="890"/>
      <c r="P131" s="890"/>
    </row>
    <row r="132" spans="15:16" x14ac:dyDescent="0.25">
      <c r="O132" s="890"/>
      <c r="P132" s="890"/>
    </row>
    <row r="133" spans="15:16" x14ac:dyDescent="0.25">
      <c r="O133" s="890"/>
      <c r="P133" s="890"/>
    </row>
    <row r="134" spans="15:16" x14ac:dyDescent="0.25">
      <c r="O134" s="890"/>
      <c r="P134" s="890"/>
    </row>
    <row r="135" spans="15:16" x14ac:dyDescent="0.25">
      <c r="O135" s="890"/>
      <c r="P135" s="890"/>
    </row>
    <row r="136" spans="15:16" x14ac:dyDescent="0.25">
      <c r="O136" s="890"/>
      <c r="P136" s="890"/>
    </row>
    <row r="137" spans="15:16" x14ac:dyDescent="0.25">
      <c r="O137" s="890"/>
      <c r="P137" s="890"/>
    </row>
    <row r="138" spans="15:16" x14ac:dyDescent="0.25">
      <c r="O138" s="890"/>
      <c r="P138" s="890"/>
    </row>
    <row r="139" spans="15:16" x14ac:dyDescent="0.25">
      <c r="O139" s="890"/>
      <c r="P139" s="890"/>
    </row>
    <row r="140" spans="15:16" x14ac:dyDescent="0.25">
      <c r="O140" s="890"/>
      <c r="P140" s="890"/>
    </row>
    <row r="141" spans="15:16" x14ac:dyDescent="0.25">
      <c r="O141" s="890"/>
      <c r="P141" s="890"/>
    </row>
    <row r="142" spans="15:16" x14ac:dyDescent="0.25">
      <c r="O142" s="890"/>
      <c r="P142" s="890"/>
    </row>
    <row r="143" spans="15:16" x14ac:dyDescent="0.25">
      <c r="O143" s="890"/>
      <c r="P143" s="890"/>
    </row>
    <row r="144" spans="15:16" x14ac:dyDescent="0.25">
      <c r="O144" s="890"/>
      <c r="P144" s="890"/>
    </row>
    <row r="145" spans="15:16" x14ac:dyDescent="0.25">
      <c r="O145" s="890"/>
      <c r="P145" s="890"/>
    </row>
    <row r="146" spans="15:16" x14ac:dyDescent="0.25">
      <c r="O146" s="890"/>
      <c r="P146" s="890"/>
    </row>
    <row r="147" spans="15:16" x14ac:dyDescent="0.25">
      <c r="O147" s="890"/>
      <c r="P147" s="890"/>
    </row>
    <row r="148" spans="15:16" x14ac:dyDescent="0.25">
      <c r="O148" s="890"/>
      <c r="P148" s="890"/>
    </row>
    <row r="149" spans="15:16" x14ac:dyDescent="0.25">
      <c r="O149" s="890"/>
      <c r="P149" s="890"/>
    </row>
    <row r="150" spans="15:16" x14ac:dyDescent="0.25">
      <c r="O150" s="890"/>
      <c r="P150" s="890"/>
    </row>
    <row r="151" spans="15:16" x14ac:dyDescent="0.25">
      <c r="O151" s="890"/>
      <c r="P151" s="890"/>
    </row>
    <row r="152" spans="15:16" x14ac:dyDescent="0.25">
      <c r="O152" s="890"/>
      <c r="P152" s="890"/>
    </row>
    <row r="153" spans="15:16" x14ac:dyDescent="0.25">
      <c r="O153" s="890"/>
      <c r="P153" s="890"/>
    </row>
    <row r="154" spans="15:16" x14ac:dyDescent="0.25">
      <c r="O154" s="890"/>
      <c r="P154" s="890"/>
    </row>
    <row r="155" spans="15:16" x14ac:dyDescent="0.25">
      <c r="O155" s="890"/>
      <c r="P155" s="890"/>
    </row>
    <row r="156" spans="15:16" x14ac:dyDescent="0.25">
      <c r="O156" s="890"/>
      <c r="P156" s="890"/>
    </row>
    <row r="157" spans="15:16" x14ac:dyDescent="0.25">
      <c r="O157" s="890"/>
      <c r="P157" s="890"/>
    </row>
    <row r="158" spans="15:16" x14ac:dyDescent="0.25">
      <c r="O158" s="890"/>
      <c r="P158" s="890"/>
    </row>
    <row r="159" spans="15:16" x14ac:dyDescent="0.25">
      <c r="O159" s="890"/>
      <c r="P159" s="890"/>
    </row>
    <row r="160" spans="15:16" x14ac:dyDescent="0.25">
      <c r="O160" s="890"/>
      <c r="P160" s="890"/>
    </row>
    <row r="161" spans="15:16" x14ac:dyDescent="0.25">
      <c r="O161" s="890"/>
      <c r="P161" s="890"/>
    </row>
    <row r="162" spans="15:16" x14ac:dyDescent="0.25">
      <c r="O162" s="890"/>
      <c r="P162" s="890"/>
    </row>
    <row r="163" spans="15:16" x14ac:dyDescent="0.25">
      <c r="O163" s="890"/>
      <c r="P163" s="890"/>
    </row>
    <row r="164" spans="15:16" x14ac:dyDescent="0.25">
      <c r="O164" s="890"/>
      <c r="P164" s="890"/>
    </row>
    <row r="165" spans="15:16" x14ac:dyDescent="0.25">
      <c r="O165" s="890"/>
      <c r="P165" s="890"/>
    </row>
    <row r="166" spans="15:16" x14ac:dyDescent="0.25">
      <c r="O166" s="890"/>
      <c r="P166" s="890"/>
    </row>
    <row r="167" spans="15:16" x14ac:dyDescent="0.25">
      <c r="O167" s="890"/>
      <c r="P167" s="890"/>
    </row>
    <row r="168" spans="15:16" x14ac:dyDescent="0.25">
      <c r="O168" s="890"/>
      <c r="P168" s="890"/>
    </row>
    <row r="169" spans="15:16" x14ac:dyDescent="0.25">
      <c r="O169" s="890"/>
      <c r="P169" s="890"/>
    </row>
    <row r="170" spans="15:16" x14ac:dyDescent="0.25">
      <c r="O170" s="890"/>
      <c r="P170" s="890"/>
    </row>
    <row r="171" spans="15:16" x14ac:dyDescent="0.25">
      <c r="O171" s="890"/>
      <c r="P171" s="890"/>
    </row>
    <row r="172" spans="15:16" x14ac:dyDescent="0.25">
      <c r="O172" s="890"/>
      <c r="P172" s="890"/>
    </row>
    <row r="173" spans="15:16" x14ac:dyDescent="0.25">
      <c r="O173" s="890"/>
      <c r="P173" s="890"/>
    </row>
    <row r="174" spans="15:16" x14ac:dyDescent="0.25">
      <c r="O174" s="890"/>
      <c r="P174" s="890"/>
    </row>
    <row r="175" spans="15:16" x14ac:dyDescent="0.25">
      <c r="O175" s="890"/>
      <c r="P175" s="890"/>
    </row>
    <row r="176" spans="15:16" x14ac:dyDescent="0.25">
      <c r="O176" s="890"/>
      <c r="P176" s="890"/>
    </row>
    <row r="177" spans="15:16" x14ac:dyDescent="0.25">
      <c r="O177" s="890"/>
      <c r="P177" s="890"/>
    </row>
    <row r="178" spans="15:16" x14ac:dyDescent="0.25">
      <c r="O178" s="890"/>
      <c r="P178" s="890"/>
    </row>
    <row r="179" spans="15:16" x14ac:dyDescent="0.25">
      <c r="O179" s="890"/>
      <c r="P179" s="890"/>
    </row>
    <row r="180" spans="15:16" x14ac:dyDescent="0.25">
      <c r="O180" s="890"/>
      <c r="P180" s="890"/>
    </row>
    <row r="181" spans="15:16" x14ac:dyDescent="0.25">
      <c r="O181" s="890"/>
      <c r="P181" s="890"/>
    </row>
    <row r="182" spans="15:16" x14ac:dyDescent="0.25">
      <c r="O182" s="890"/>
      <c r="P182" s="890"/>
    </row>
    <row r="183" spans="15:16" x14ac:dyDescent="0.25">
      <c r="O183" s="890"/>
      <c r="P183" s="890"/>
    </row>
    <row r="184" spans="15:16" x14ac:dyDescent="0.25">
      <c r="O184" s="890"/>
      <c r="P184" s="890"/>
    </row>
    <row r="185" spans="15:16" x14ac:dyDescent="0.25">
      <c r="O185" s="890"/>
      <c r="P185" s="890"/>
    </row>
    <row r="186" spans="15:16" x14ac:dyDescent="0.25">
      <c r="O186" s="890"/>
      <c r="P186" s="890"/>
    </row>
    <row r="187" spans="15:16" x14ac:dyDescent="0.25">
      <c r="O187" s="890"/>
      <c r="P187" s="890"/>
    </row>
    <row r="188" spans="15:16" x14ac:dyDescent="0.25">
      <c r="O188" s="890"/>
      <c r="P188" s="890"/>
    </row>
    <row r="189" spans="15:16" x14ac:dyDescent="0.25">
      <c r="O189" s="890"/>
      <c r="P189" s="890"/>
    </row>
    <row r="190" spans="15:16" x14ac:dyDescent="0.25">
      <c r="O190" s="890"/>
      <c r="P190" s="890"/>
    </row>
    <row r="191" spans="15:16" x14ac:dyDescent="0.25">
      <c r="O191" s="890"/>
      <c r="P191" s="890"/>
    </row>
    <row r="192" spans="15:16" x14ac:dyDescent="0.25">
      <c r="O192" s="890"/>
      <c r="P192" s="890"/>
    </row>
    <row r="193" spans="15:16" x14ac:dyDescent="0.25">
      <c r="O193" s="890"/>
      <c r="P193" s="890"/>
    </row>
    <row r="194" spans="15:16" x14ac:dyDescent="0.25">
      <c r="O194" s="890"/>
      <c r="P194" s="890"/>
    </row>
    <row r="195" spans="15:16" x14ac:dyDescent="0.25">
      <c r="O195" s="890"/>
      <c r="P195" s="890"/>
    </row>
    <row r="196" spans="15:16" x14ac:dyDescent="0.25">
      <c r="O196" s="890"/>
      <c r="P196" s="890"/>
    </row>
    <row r="197" spans="15:16" x14ac:dyDescent="0.25">
      <c r="O197" s="890"/>
      <c r="P197" s="890"/>
    </row>
    <row r="198" spans="15:16" x14ac:dyDescent="0.25">
      <c r="O198" s="890"/>
      <c r="P198" s="890"/>
    </row>
    <row r="199" spans="15:16" x14ac:dyDescent="0.25">
      <c r="O199" s="890"/>
      <c r="P199" s="890"/>
    </row>
    <row r="200" spans="15:16" x14ac:dyDescent="0.25">
      <c r="O200" s="890"/>
      <c r="P200" s="890"/>
    </row>
    <row r="201" spans="15:16" x14ac:dyDescent="0.25">
      <c r="O201" s="890"/>
      <c r="P201" s="890"/>
    </row>
    <row r="202" spans="15:16" x14ac:dyDescent="0.25">
      <c r="O202" s="890"/>
      <c r="P202" s="890"/>
    </row>
    <row r="203" spans="15:16" x14ac:dyDescent="0.25">
      <c r="O203" s="890"/>
      <c r="P203" s="890"/>
    </row>
    <row r="204" spans="15:16" x14ac:dyDescent="0.25">
      <c r="O204" s="890"/>
      <c r="P204" s="890"/>
    </row>
    <row r="205" spans="15:16" x14ac:dyDescent="0.25">
      <c r="O205" s="890"/>
      <c r="P205" s="890"/>
    </row>
    <row r="206" spans="15:16" x14ac:dyDescent="0.25">
      <c r="O206" s="890"/>
      <c r="P206" s="890"/>
    </row>
    <row r="207" spans="15:16" x14ac:dyDescent="0.25">
      <c r="O207" s="890"/>
      <c r="P207" s="890"/>
    </row>
    <row r="208" spans="15:16" x14ac:dyDescent="0.25">
      <c r="O208" s="890"/>
      <c r="P208" s="890"/>
    </row>
    <row r="209" spans="15:16" x14ac:dyDescent="0.25">
      <c r="O209" s="890"/>
      <c r="P209" s="890"/>
    </row>
    <row r="210" spans="15:16" x14ac:dyDescent="0.25">
      <c r="O210" s="890"/>
      <c r="P210" s="890"/>
    </row>
    <row r="211" spans="15:16" x14ac:dyDescent="0.25">
      <c r="O211" s="890"/>
      <c r="P211" s="890"/>
    </row>
    <row r="212" spans="15:16" x14ac:dyDescent="0.25">
      <c r="O212" s="890"/>
      <c r="P212" s="890"/>
    </row>
    <row r="213" spans="15:16" x14ac:dyDescent="0.25">
      <c r="O213" s="890"/>
      <c r="P213" s="890"/>
    </row>
    <row r="214" spans="15:16" x14ac:dyDescent="0.25">
      <c r="O214" s="890"/>
      <c r="P214" s="890"/>
    </row>
    <row r="215" spans="15:16" x14ac:dyDescent="0.25">
      <c r="O215" s="890"/>
      <c r="P215" s="890"/>
    </row>
    <row r="216" spans="15:16" x14ac:dyDescent="0.25">
      <c r="O216" s="890"/>
      <c r="P216" s="890"/>
    </row>
    <row r="217" spans="15:16" x14ac:dyDescent="0.25">
      <c r="O217" s="890"/>
      <c r="P217" s="890"/>
    </row>
    <row r="218" spans="15:16" x14ac:dyDescent="0.25">
      <c r="O218" s="890"/>
      <c r="P218" s="890"/>
    </row>
    <row r="219" spans="15:16" x14ac:dyDescent="0.25">
      <c r="O219" s="890"/>
      <c r="P219" s="890"/>
    </row>
    <row r="220" spans="15:16" x14ac:dyDescent="0.25">
      <c r="O220" s="890"/>
      <c r="P220" s="890"/>
    </row>
    <row r="221" spans="15:16" x14ac:dyDescent="0.25">
      <c r="O221" s="890"/>
      <c r="P221" s="890"/>
    </row>
    <row r="222" spans="15:16" x14ac:dyDescent="0.25">
      <c r="O222" s="890"/>
      <c r="P222" s="890"/>
    </row>
    <row r="223" spans="15:16" x14ac:dyDescent="0.25">
      <c r="O223" s="890"/>
      <c r="P223" s="890"/>
    </row>
    <row r="224" spans="15:16" x14ac:dyDescent="0.25">
      <c r="O224" s="890"/>
      <c r="P224" s="890"/>
    </row>
    <row r="225" spans="15:16" x14ac:dyDescent="0.25">
      <c r="O225" s="890"/>
      <c r="P225" s="890"/>
    </row>
    <row r="226" spans="15:16" x14ac:dyDescent="0.25">
      <c r="O226" s="890"/>
      <c r="P226" s="890"/>
    </row>
    <row r="227" spans="15:16" x14ac:dyDescent="0.25">
      <c r="O227" s="890"/>
      <c r="P227" s="890"/>
    </row>
    <row r="228" spans="15:16" x14ac:dyDescent="0.25">
      <c r="O228" s="890"/>
      <c r="P228" s="890"/>
    </row>
    <row r="229" spans="15:16" x14ac:dyDescent="0.25">
      <c r="O229" s="890"/>
      <c r="P229" s="890"/>
    </row>
    <row r="230" spans="15:16" x14ac:dyDescent="0.25">
      <c r="O230" s="890"/>
      <c r="P230" s="890"/>
    </row>
    <row r="231" spans="15:16" x14ac:dyDescent="0.25">
      <c r="O231" s="890"/>
      <c r="P231" s="890"/>
    </row>
    <row r="232" spans="15:16" x14ac:dyDescent="0.25">
      <c r="O232" s="890"/>
      <c r="P232" s="890"/>
    </row>
    <row r="233" spans="15:16" x14ac:dyDescent="0.25">
      <c r="O233" s="890"/>
      <c r="P233" s="890"/>
    </row>
    <row r="234" spans="15:16" x14ac:dyDescent="0.25">
      <c r="O234" s="890"/>
      <c r="P234" s="890"/>
    </row>
    <row r="235" spans="15:16" x14ac:dyDescent="0.25">
      <c r="O235" s="890"/>
      <c r="P235" s="890"/>
    </row>
    <row r="236" spans="15:16" x14ac:dyDescent="0.25">
      <c r="O236" s="890"/>
      <c r="P236" s="890"/>
    </row>
    <row r="237" spans="15:16" x14ac:dyDescent="0.25">
      <c r="O237" s="890"/>
      <c r="P237" s="890"/>
    </row>
    <row r="238" spans="15:16" x14ac:dyDescent="0.25">
      <c r="O238" s="890"/>
      <c r="P238" s="890"/>
    </row>
    <row r="239" spans="15:16" x14ac:dyDescent="0.25">
      <c r="O239" s="890"/>
      <c r="P239" s="890"/>
    </row>
    <row r="240" spans="15:16" x14ac:dyDescent="0.25">
      <c r="O240" s="890"/>
      <c r="P240" s="890"/>
    </row>
    <row r="241" spans="15:16" x14ac:dyDescent="0.25">
      <c r="O241" s="890"/>
      <c r="P241" s="890"/>
    </row>
    <row r="242" spans="15:16" x14ac:dyDescent="0.25">
      <c r="O242" s="890"/>
      <c r="P242" s="890"/>
    </row>
    <row r="243" spans="15:16" x14ac:dyDescent="0.25">
      <c r="O243" s="890"/>
      <c r="P243" s="890"/>
    </row>
    <row r="244" spans="15:16" x14ac:dyDescent="0.25">
      <c r="O244" s="890"/>
      <c r="P244" s="890"/>
    </row>
    <row r="245" spans="15:16" x14ac:dyDescent="0.25">
      <c r="O245" s="890"/>
      <c r="P245" s="890"/>
    </row>
    <row r="246" spans="15:16" x14ac:dyDescent="0.25">
      <c r="O246" s="890"/>
      <c r="P246" s="890"/>
    </row>
    <row r="247" spans="15:16" x14ac:dyDescent="0.25">
      <c r="O247" s="890"/>
      <c r="P247" s="890"/>
    </row>
    <row r="248" spans="15:16" x14ac:dyDescent="0.25">
      <c r="O248" s="890"/>
      <c r="P248" s="890"/>
    </row>
    <row r="249" spans="15:16" x14ac:dyDescent="0.25">
      <c r="O249" s="890"/>
      <c r="P249" s="890"/>
    </row>
    <row r="250" spans="15:16" x14ac:dyDescent="0.25">
      <c r="O250" s="890"/>
      <c r="P250" s="890"/>
    </row>
    <row r="251" spans="15:16" x14ac:dyDescent="0.25">
      <c r="O251" s="890"/>
      <c r="P251" s="890"/>
    </row>
    <row r="252" spans="15:16" x14ac:dyDescent="0.25">
      <c r="O252" s="890"/>
      <c r="P252" s="890"/>
    </row>
    <row r="253" spans="15:16" x14ac:dyDescent="0.25">
      <c r="O253" s="890"/>
      <c r="P253" s="890"/>
    </row>
    <row r="254" spans="15:16" x14ac:dyDescent="0.25">
      <c r="O254" s="890"/>
      <c r="P254" s="890"/>
    </row>
  </sheetData>
  <mergeCells count="7">
    <mergeCell ref="A2:G2"/>
    <mergeCell ref="A3:G3"/>
    <mergeCell ref="A5:Q5"/>
    <mergeCell ref="A6:Q6"/>
    <mergeCell ref="A7:A8"/>
    <mergeCell ref="B7:B8"/>
    <mergeCell ref="O7:Q7"/>
  </mergeCells>
  <pageMargins left="0.35433070866141736" right="0.23622047244094491" top="0.27559055118110237" bottom="0.35433070866141736" header="0.19685039370078741" footer="0.11811023622047245"/>
  <pageSetup paperSize="9" scale="67" orientation="landscape" r:id="rId1"/>
  <headerFooter>
    <oddFooter>&amp;R&amp;12pag. &amp;P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  <pageSetUpPr fitToPage="1"/>
  </sheetPr>
  <dimension ref="A1:Q253"/>
  <sheetViews>
    <sheetView showGridLines="0" zoomScaleNormal="100" workbookViewId="0">
      <pane xSplit="1" topLeftCell="B1" activePane="topRight" state="frozen"/>
      <selection activeCell="R6" sqref="R6"/>
      <selection pane="topRight" activeCell="O31" sqref="O31"/>
    </sheetView>
  </sheetViews>
  <sheetFormatPr defaultColWidth="8.85546875" defaultRowHeight="15" x14ac:dyDescent="0.25"/>
  <cols>
    <col min="1" max="1" width="49.140625" customWidth="1"/>
    <col min="2" max="2" width="10.7109375" customWidth="1"/>
    <col min="3" max="14" width="11.5703125" customWidth="1"/>
    <col min="15" max="15" width="11.42578125" customWidth="1"/>
    <col min="16" max="16" width="10.5703125" customWidth="1"/>
    <col min="17" max="17" width="8" customWidth="1"/>
  </cols>
  <sheetData>
    <row r="1" spans="1:17" ht="42" customHeight="1" x14ac:dyDescent="0.25"/>
    <row r="2" spans="1:17" ht="18" x14ac:dyDescent="0.35">
      <c r="A2" s="1020"/>
      <c r="B2" s="1020"/>
      <c r="C2" s="1020"/>
      <c r="D2" s="1020"/>
      <c r="E2" s="1020"/>
      <c r="F2" s="1020"/>
      <c r="G2" s="1020"/>
      <c r="H2" s="1"/>
    </row>
    <row r="3" spans="1:17" ht="18" x14ac:dyDescent="0.35">
      <c r="A3" s="1020"/>
      <c r="B3" s="1020"/>
      <c r="C3" s="1020"/>
      <c r="D3" s="1020"/>
      <c r="E3" s="1020"/>
      <c r="F3" s="1020"/>
      <c r="G3" s="1020"/>
      <c r="H3" s="1"/>
    </row>
    <row r="5" spans="1:17" ht="20.25" customHeight="1" x14ac:dyDescent="0.25">
      <c r="A5" s="1023" t="s">
        <v>510</v>
      </c>
      <c r="B5" s="1023"/>
      <c r="C5" s="1023"/>
      <c r="D5" s="1023"/>
      <c r="E5" s="1023"/>
      <c r="F5" s="1023"/>
      <c r="G5" s="1023"/>
      <c r="H5" s="1023"/>
      <c r="I5" s="1023"/>
      <c r="J5" s="1023"/>
      <c r="K5" s="1023"/>
      <c r="L5" s="1023"/>
      <c r="M5" s="1023"/>
      <c r="N5" s="1023"/>
      <c r="O5" s="1023"/>
      <c r="P5" s="1023"/>
      <c r="Q5" s="1023"/>
    </row>
    <row r="6" spans="1:17" ht="20.25" customHeight="1" x14ac:dyDescent="0.25">
      <c r="A6" s="1023" t="s">
        <v>646</v>
      </c>
      <c r="B6" s="1023"/>
      <c r="C6" s="1023"/>
      <c r="D6" s="1023"/>
      <c r="E6" s="1023"/>
      <c r="F6" s="1023"/>
      <c r="G6" s="1023"/>
      <c r="H6" s="1023"/>
      <c r="I6" s="1023"/>
      <c r="J6" s="1023"/>
      <c r="K6" s="1023"/>
      <c r="L6" s="1023"/>
      <c r="M6" s="1023"/>
      <c r="N6" s="1023"/>
      <c r="O6" s="1023"/>
      <c r="P6" s="1023"/>
      <c r="Q6" s="1023"/>
    </row>
    <row r="7" spans="1:17" ht="20.25" customHeight="1" x14ac:dyDescent="0.25">
      <c r="A7" s="1029" t="s">
        <v>14</v>
      </c>
      <c r="B7" s="1027" t="s">
        <v>529</v>
      </c>
      <c r="C7" s="882" t="s">
        <v>514</v>
      </c>
      <c r="D7" s="882" t="s">
        <v>515</v>
      </c>
      <c r="E7" s="882" t="s">
        <v>516</v>
      </c>
      <c r="F7" s="882" t="s">
        <v>517</v>
      </c>
      <c r="G7" s="882" t="s">
        <v>518</v>
      </c>
      <c r="H7" s="882" t="s">
        <v>519</v>
      </c>
      <c r="I7" s="882" t="s">
        <v>520</v>
      </c>
      <c r="J7" s="882" t="s">
        <v>521</v>
      </c>
      <c r="K7" s="882" t="s">
        <v>522</v>
      </c>
      <c r="L7" s="882" t="s">
        <v>523</v>
      </c>
      <c r="M7" s="882" t="s">
        <v>524</v>
      </c>
      <c r="N7" s="882" t="s">
        <v>525</v>
      </c>
      <c r="O7" s="1024" t="s">
        <v>526</v>
      </c>
      <c r="P7" s="1025"/>
      <c r="Q7" s="1026"/>
    </row>
    <row r="8" spans="1:17" x14ac:dyDescent="0.25">
      <c r="A8" s="1030"/>
      <c r="B8" s="1028"/>
      <c r="C8" s="836" t="s">
        <v>527</v>
      </c>
      <c r="D8" s="836" t="s">
        <v>527</v>
      </c>
      <c r="E8" s="836" t="s">
        <v>527</v>
      </c>
      <c r="F8" s="836" t="s">
        <v>527</v>
      </c>
      <c r="G8" s="836" t="s">
        <v>527</v>
      </c>
      <c r="H8" s="836" t="s">
        <v>527</v>
      </c>
      <c r="I8" s="836" t="s">
        <v>527</v>
      </c>
      <c r="J8" s="836" t="s">
        <v>527</v>
      </c>
      <c r="K8" s="836" t="s">
        <v>527</v>
      </c>
      <c r="L8" s="836" t="s">
        <v>527</v>
      </c>
      <c r="M8" s="836" t="s">
        <v>527</v>
      </c>
      <c r="N8" s="836" t="s">
        <v>527</v>
      </c>
      <c r="O8" s="836" t="s">
        <v>528</v>
      </c>
      <c r="P8" s="836" t="s">
        <v>527</v>
      </c>
      <c r="Q8" s="836" t="s">
        <v>1</v>
      </c>
    </row>
    <row r="9" spans="1:17" ht="30.75" customHeight="1" x14ac:dyDescent="0.25">
      <c r="A9" s="832" t="s">
        <v>631</v>
      </c>
      <c r="B9" s="854">
        <v>44</v>
      </c>
      <c r="C9" s="855">
        <v>81</v>
      </c>
      <c r="D9" s="855">
        <v>55</v>
      </c>
      <c r="E9" s="855">
        <v>52</v>
      </c>
      <c r="F9" s="855">
        <v>39</v>
      </c>
      <c r="G9" s="855">
        <v>98</v>
      </c>
      <c r="H9" s="855">
        <v>84</v>
      </c>
      <c r="I9" s="855">
        <v>70</v>
      </c>
      <c r="J9" s="855">
        <v>61</v>
      </c>
      <c r="K9" s="855">
        <v>76</v>
      </c>
      <c r="L9" s="855">
        <v>32</v>
      </c>
      <c r="M9" s="855">
        <v>93</v>
      </c>
      <c r="N9" s="855">
        <v>48</v>
      </c>
      <c r="O9" s="893">
        <f>B9*(IF(G9="",0,1)+IF(H9="",0,1)+IF(I9="",0,1)+IF(J9="",0,1)+IF(K9="",0,1)+IF(L9="",0,1)+IF(M9="",0,1)+IF(N9="",0,1))</f>
        <v>352</v>
      </c>
      <c r="P9" s="893">
        <f>SUM(C9:N9)</f>
        <v>789</v>
      </c>
      <c r="Q9" s="856">
        <f>IF(O9=0,"-",P9/O9)</f>
        <v>2.2414772727272729</v>
      </c>
    </row>
    <row r="10" spans="1:17" ht="30.75" customHeight="1" x14ac:dyDescent="0.25">
      <c r="A10" s="832" t="s">
        <v>494</v>
      </c>
      <c r="B10" s="854">
        <v>160</v>
      </c>
      <c r="C10" s="855">
        <v>311</v>
      </c>
      <c r="D10" s="855">
        <v>96</v>
      </c>
      <c r="E10" s="855">
        <v>204</v>
      </c>
      <c r="F10" s="855">
        <v>216</v>
      </c>
      <c r="G10" s="855">
        <v>192</v>
      </c>
      <c r="H10" s="855">
        <v>272</v>
      </c>
      <c r="I10" s="855">
        <v>278</v>
      </c>
      <c r="J10" s="855">
        <v>287</v>
      </c>
      <c r="K10" s="855">
        <v>270</v>
      </c>
      <c r="L10" s="855">
        <v>236</v>
      </c>
      <c r="M10" s="855">
        <v>310</v>
      </c>
      <c r="N10" s="855">
        <v>300</v>
      </c>
      <c r="O10" s="893">
        <f t="shared" ref="O10:O16" si="0">B10*(IF(C10="",0,1)+IF(D10="",0,1)+IF(E10="",0,1)+IF(F10="",0,1)+IF(G10="",0,1)+IF(H10="",0,1)+IF(I10="",0,1)+IF(J10="",0,1)+IF(K10="",0,1)+IF(L10="",0,1)+IF(M10="",0,1)+IF(N10="",0,1))</f>
        <v>1920</v>
      </c>
      <c r="P10" s="893">
        <f>SUM(C10:N10)</f>
        <v>2972</v>
      </c>
      <c r="Q10" s="856">
        <f>IF(O10=0,"-",P10/O10)</f>
        <v>1.5479166666666666</v>
      </c>
    </row>
    <row r="11" spans="1:17" ht="30.75" customHeight="1" x14ac:dyDescent="0.25">
      <c r="A11" s="832" t="s">
        <v>491</v>
      </c>
      <c r="B11" s="854">
        <v>120</v>
      </c>
      <c r="C11" s="855">
        <v>105</v>
      </c>
      <c r="D11" s="855">
        <v>158</v>
      </c>
      <c r="E11" s="855">
        <v>176</v>
      </c>
      <c r="F11" s="855">
        <v>205</v>
      </c>
      <c r="G11" s="855">
        <v>210</v>
      </c>
      <c r="H11" s="855">
        <v>169</v>
      </c>
      <c r="I11" s="855">
        <v>165</v>
      </c>
      <c r="J11" s="855">
        <v>163</v>
      </c>
      <c r="K11" s="855">
        <v>191</v>
      </c>
      <c r="L11" s="855">
        <v>129</v>
      </c>
      <c r="M11" s="855">
        <v>156</v>
      </c>
      <c r="N11" s="855">
        <v>238</v>
      </c>
      <c r="O11" s="893">
        <f t="shared" si="0"/>
        <v>1440</v>
      </c>
      <c r="P11" s="893">
        <f t="shared" ref="P11:P16" si="1">SUM(C11:N11)</f>
        <v>2065</v>
      </c>
      <c r="Q11" s="856">
        <f t="shared" ref="Q11:Q17" si="2">IF(O11=0,"-",P11/O11)</f>
        <v>1.4340277777777777</v>
      </c>
    </row>
    <row r="12" spans="1:17" ht="27.75" customHeight="1" x14ac:dyDescent="0.25">
      <c r="A12" s="832" t="s">
        <v>492</v>
      </c>
      <c r="B12" s="854">
        <v>108</v>
      </c>
      <c r="C12" s="855">
        <v>55</v>
      </c>
      <c r="D12" s="855">
        <v>47</v>
      </c>
      <c r="E12" s="855">
        <v>88</v>
      </c>
      <c r="F12" s="855">
        <v>100</v>
      </c>
      <c r="G12" s="855">
        <v>81</v>
      </c>
      <c r="H12" s="855">
        <v>83</v>
      </c>
      <c r="I12" s="855">
        <v>103</v>
      </c>
      <c r="J12" s="855">
        <v>113</v>
      </c>
      <c r="K12" s="855">
        <v>115</v>
      </c>
      <c r="L12" s="855">
        <v>102</v>
      </c>
      <c r="M12" s="855">
        <v>110</v>
      </c>
      <c r="N12" s="855">
        <v>110</v>
      </c>
      <c r="O12" s="893">
        <f t="shared" si="0"/>
        <v>1296</v>
      </c>
      <c r="P12" s="893">
        <f t="shared" si="1"/>
        <v>1107</v>
      </c>
      <c r="Q12" s="856">
        <f t="shared" si="2"/>
        <v>0.85416666666666663</v>
      </c>
    </row>
    <row r="13" spans="1:17" ht="27.75" customHeight="1" x14ac:dyDescent="0.25">
      <c r="A13" s="832" t="s">
        <v>493</v>
      </c>
      <c r="B13" s="854">
        <v>80</v>
      </c>
      <c r="C13" s="855">
        <v>313</v>
      </c>
      <c r="D13" s="855">
        <v>285</v>
      </c>
      <c r="E13" s="855">
        <v>381</v>
      </c>
      <c r="F13" s="855">
        <v>385</v>
      </c>
      <c r="G13" s="855">
        <v>265</v>
      </c>
      <c r="H13" s="855">
        <v>301</v>
      </c>
      <c r="I13" s="855">
        <v>451</v>
      </c>
      <c r="J13" s="855">
        <v>468</v>
      </c>
      <c r="K13" s="855">
        <v>217</v>
      </c>
      <c r="L13" s="855">
        <v>410</v>
      </c>
      <c r="M13" s="855">
        <v>416</v>
      </c>
      <c r="N13" s="855">
        <v>339</v>
      </c>
      <c r="O13" s="893">
        <f t="shared" si="0"/>
        <v>960</v>
      </c>
      <c r="P13" s="893">
        <f t="shared" si="1"/>
        <v>4231</v>
      </c>
      <c r="Q13" s="856">
        <f t="shared" si="2"/>
        <v>4.4072916666666666</v>
      </c>
    </row>
    <row r="14" spans="1:17" ht="27.75" customHeight="1" x14ac:dyDescent="0.25">
      <c r="A14" s="832" t="s">
        <v>563</v>
      </c>
      <c r="B14" s="921">
        <v>66</v>
      </c>
      <c r="C14" s="915">
        <v>28</v>
      </c>
      <c r="D14" s="915">
        <v>45</v>
      </c>
      <c r="E14" s="915">
        <v>39</v>
      </c>
      <c r="F14" s="915">
        <v>38</v>
      </c>
      <c r="G14" s="915">
        <v>32</v>
      </c>
      <c r="H14" s="915">
        <v>43</v>
      </c>
      <c r="I14" s="915">
        <v>40</v>
      </c>
      <c r="J14" s="915">
        <v>60</v>
      </c>
      <c r="K14" s="915">
        <v>70</v>
      </c>
      <c r="L14" s="915">
        <v>69</v>
      </c>
      <c r="M14" s="915">
        <v>48</v>
      </c>
      <c r="N14" s="915">
        <v>53</v>
      </c>
      <c r="O14" s="922">
        <f t="shared" si="0"/>
        <v>792</v>
      </c>
      <c r="P14" s="893">
        <f t="shared" si="1"/>
        <v>565</v>
      </c>
      <c r="Q14" s="856">
        <f t="shared" si="2"/>
        <v>0.71338383838383834</v>
      </c>
    </row>
    <row r="15" spans="1:17" ht="27.75" customHeight="1" x14ac:dyDescent="0.25">
      <c r="A15" s="832" t="s">
        <v>564</v>
      </c>
      <c r="B15" s="854">
        <v>63</v>
      </c>
      <c r="C15" s="855">
        <v>15</v>
      </c>
      <c r="D15" s="855">
        <v>34</v>
      </c>
      <c r="E15" s="855">
        <v>39</v>
      </c>
      <c r="F15" s="855">
        <v>32</v>
      </c>
      <c r="G15" s="855">
        <v>42</v>
      </c>
      <c r="H15" s="855">
        <v>41</v>
      </c>
      <c r="I15" s="855">
        <v>35</v>
      </c>
      <c r="J15" s="855">
        <v>60</v>
      </c>
      <c r="K15" s="855">
        <v>62</v>
      </c>
      <c r="L15" s="855">
        <v>53</v>
      </c>
      <c r="M15" s="855">
        <v>52</v>
      </c>
      <c r="N15" s="855">
        <v>53</v>
      </c>
      <c r="O15" s="893">
        <f t="shared" si="0"/>
        <v>756</v>
      </c>
      <c r="P15" s="893">
        <f t="shared" si="1"/>
        <v>518</v>
      </c>
      <c r="Q15" s="856">
        <f t="shared" si="2"/>
        <v>0.68518518518518523</v>
      </c>
    </row>
    <row r="16" spans="1:17" ht="21.75" customHeight="1" thickBot="1" x14ac:dyDescent="0.3">
      <c r="A16" s="929" t="s">
        <v>583</v>
      </c>
      <c r="B16" s="930">
        <v>10</v>
      </c>
      <c r="C16" s="931">
        <v>20</v>
      </c>
      <c r="D16" s="931">
        <v>19</v>
      </c>
      <c r="E16" s="931">
        <v>21</v>
      </c>
      <c r="F16" s="931">
        <v>20</v>
      </c>
      <c r="G16" s="931">
        <v>20</v>
      </c>
      <c r="H16" s="931">
        <v>21</v>
      </c>
      <c r="I16" s="931">
        <v>15</v>
      </c>
      <c r="J16" s="931">
        <v>21</v>
      </c>
      <c r="K16" s="931">
        <v>21</v>
      </c>
      <c r="L16" s="931">
        <v>21</v>
      </c>
      <c r="M16" s="931">
        <v>20</v>
      </c>
      <c r="N16" s="931">
        <v>10</v>
      </c>
      <c r="O16" s="932">
        <f t="shared" si="0"/>
        <v>120</v>
      </c>
      <c r="P16" s="932">
        <f t="shared" si="1"/>
        <v>229</v>
      </c>
      <c r="Q16" s="933">
        <f t="shared" si="2"/>
        <v>1.9083333333333334</v>
      </c>
    </row>
    <row r="17" spans="1:17" s="888" customFormat="1" ht="20.25" customHeight="1" x14ac:dyDescent="0.25">
      <c r="A17" s="926" t="s">
        <v>6</v>
      </c>
      <c r="B17" s="927">
        <f t="shared" ref="B17:G17" si="3">SUM(B9:B16)</f>
        <v>651</v>
      </c>
      <c r="C17" s="927">
        <f t="shared" si="3"/>
        <v>928</v>
      </c>
      <c r="D17" s="927">
        <f t="shared" si="3"/>
        <v>739</v>
      </c>
      <c r="E17" s="927">
        <f t="shared" si="3"/>
        <v>1000</v>
      </c>
      <c r="F17" s="927">
        <f t="shared" si="3"/>
        <v>1035</v>
      </c>
      <c r="G17" s="927">
        <f t="shared" si="3"/>
        <v>940</v>
      </c>
      <c r="H17" s="927">
        <f t="shared" ref="H17:N17" si="4">SUM(H9:H16)</f>
        <v>1014</v>
      </c>
      <c r="I17" s="927">
        <f t="shared" si="4"/>
        <v>1157</v>
      </c>
      <c r="J17" s="927">
        <f t="shared" si="4"/>
        <v>1233</v>
      </c>
      <c r="K17" s="927">
        <f t="shared" si="4"/>
        <v>1022</v>
      </c>
      <c r="L17" s="927">
        <f t="shared" si="4"/>
        <v>1052</v>
      </c>
      <c r="M17" s="927">
        <f t="shared" si="4"/>
        <v>1205</v>
      </c>
      <c r="N17" s="927">
        <f t="shared" si="4"/>
        <v>1151</v>
      </c>
      <c r="O17" s="927">
        <f>SUM(O9:O16)</f>
        <v>7636</v>
      </c>
      <c r="P17" s="927">
        <f>SUM(P9:P16)</f>
        <v>12476</v>
      </c>
      <c r="Q17" s="928">
        <f t="shared" si="2"/>
        <v>1.6338397066526977</v>
      </c>
    </row>
    <row r="18" spans="1:17" s="888" customFormat="1" ht="20.25" customHeight="1" x14ac:dyDescent="0.25">
      <c r="A18" s="968"/>
      <c r="B18" s="940"/>
      <c r="C18" s="940"/>
      <c r="D18" s="940"/>
      <c r="E18" s="940"/>
      <c r="F18" s="940"/>
      <c r="G18" s="940"/>
      <c r="H18" s="940"/>
      <c r="I18" s="940"/>
      <c r="J18" s="940"/>
      <c r="K18" s="940"/>
      <c r="L18" s="940"/>
      <c r="M18" s="940"/>
      <c r="N18" s="940"/>
      <c r="O18" s="940"/>
      <c r="P18" s="940"/>
      <c r="Q18" s="941"/>
    </row>
    <row r="19" spans="1:17" x14ac:dyDescent="0.25">
      <c r="A19" s="881" t="s">
        <v>513</v>
      </c>
      <c r="O19" s="894"/>
      <c r="P19" s="894"/>
    </row>
    <row r="20" spans="1:17" ht="15.75" hidden="1" x14ac:dyDescent="0.25">
      <c r="A20" s="1021" t="s">
        <v>406</v>
      </c>
      <c r="B20" s="1022"/>
      <c r="C20" s="1022"/>
      <c r="D20" s="1022"/>
      <c r="E20" s="1022"/>
      <c r="F20" s="1022"/>
      <c r="G20" s="1022"/>
      <c r="H20" s="1022"/>
      <c r="O20" s="890"/>
      <c r="P20" s="890"/>
    </row>
    <row r="21" spans="1:17" ht="23.25" hidden="1" thickBot="1" x14ac:dyDescent="0.3">
      <c r="A21" s="14" t="s">
        <v>14</v>
      </c>
      <c r="B21" s="71" t="s">
        <v>198</v>
      </c>
      <c r="C21" s="14" t="str">
        <f>'Pque N Mundo I'!C40</f>
        <v>Real.</v>
      </c>
      <c r="D21" s="14" t="str">
        <f>'Pque N Mundo I'!D40</f>
        <v>Real.</v>
      </c>
      <c r="E21" s="14" t="str">
        <f>'Pque N Mundo I'!E40</f>
        <v>Real.</v>
      </c>
      <c r="F21" s="14" t="str">
        <f>'Pque N Mundo I'!F40</f>
        <v>Real.</v>
      </c>
      <c r="G21" s="14" t="str">
        <f>'Pque N Mundo I'!G40</f>
        <v>Real.</v>
      </c>
      <c r="H21" s="14" t="str">
        <f>'Pque N Mundo I'!H40</f>
        <v>Real.</v>
      </c>
      <c r="O21" s="890"/>
      <c r="P21" s="890"/>
    </row>
    <row r="22" spans="1:17" ht="24" hidden="1" x14ac:dyDescent="0.25">
      <c r="A22" s="27" t="s">
        <v>91</v>
      </c>
      <c r="B22" s="10">
        <v>2</v>
      </c>
      <c r="C22" s="699">
        <v>2</v>
      </c>
      <c r="D22" s="11"/>
      <c r="E22" s="11"/>
      <c r="F22" s="11"/>
      <c r="G22" s="11"/>
      <c r="H22" s="11"/>
      <c r="O22" s="890"/>
      <c r="P22" s="890"/>
    </row>
    <row r="23" spans="1:17" ht="24" hidden="1" x14ac:dyDescent="0.25">
      <c r="A23" s="28" t="s">
        <v>163</v>
      </c>
      <c r="B23" s="5">
        <v>1</v>
      </c>
      <c r="C23" s="700">
        <v>1</v>
      </c>
      <c r="D23" s="4"/>
      <c r="E23" s="4"/>
      <c r="F23" s="4"/>
      <c r="G23" s="4"/>
      <c r="H23" s="4"/>
      <c r="O23" s="890"/>
      <c r="P23" s="890"/>
    </row>
    <row r="24" spans="1:17" ht="24" hidden="1" x14ac:dyDescent="0.25">
      <c r="A24" s="28" t="s">
        <v>92</v>
      </c>
      <c r="B24" s="5">
        <v>1</v>
      </c>
      <c r="C24" s="705">
        <v>1</v>
      </c>
      <c r="D24" s="4"/>
      <c r="E24" s="4"/>
      <c r="F24" s="4"/>
      <c r="G24" s="4"/>
      <c r="H24" s="4"/>
      <c r="O24" s="890"/>
      <c r="P24" s="890"/>
    </row>
    <row r="25" spans="1:17" ht="24" hidden="1" x14ac:dyDescent="0.25">
      <c r="A25" s="28" t="s">
        <v>93</v>
      </c>
      <c r="B25" s="5">
        <v>3</v>
      </c>
      <c r="C25" s="700">
        <v>3</v>
      </c>
      <c r="D25" s="4"/>
      <c r="E25" s="4"/>
      <c r="F25" s="4"/>
      <c r="G25" s="4"/>
      <c r="H25" s="4"/>
      <c r="O25" s="890"/>
      <c r="P25" s="890"/>
    </row>
    <row r="26" spans="1:17" hidden="1" x14ac:dyDescent="0.25">
      <c r="A26" s="28" t="s">
        <v>60</v>
      </c>
      <c r="B26" s="203">
        <v>2</v>
      </c>
      <c r="C26" s="700">
        <v>2</v>
      </c>
      <c r="D26" s="4"/>
      <c r="E26" s="4"/>
      <c r="F26" s="4"/>
      <c r="G26" s="4"/>
      <c r="H26" s="4"/>
      <c r="O26" s="890"/>
      <c r="P26" s="890"/>
    </row>
    <row r="27" spans="1:17" ht="24" hidden="1" x14ac:dyDescent="0.25">
      <c r="A27" s="28" t="s">
        <v>94</v>
      </c>
      <c r="B27" s="5">
        <v>2</v>
      </c>
      <c r="C27" s="700">
        <v>3</v>
      </c>
      <c r="D27" s="4"/>
      <c r="E27" s="4"/>
      <c r="F27" s="4"/>
      <c r="G27" s="4"/>
      <c r="H27" s="4"/>
      <c r="O27" s="890"/>
      <c r="P27" s="890"/>
    </row>
    <row r="28" spans="1:17" ht="36" hidden="1" x14ac:dyDescent="0.25">
      <c r="A28" s="28" t="s">
        <v>95</v>
      </c>
      <c r="B28" s="5">
        <v>1</v>
      </c>
      <c r="C28" s="700">
        <v>1</v>
      </c>
      <c r="D28" s="4"/>
      <c r="E28" s="4"/>
      <c r="F28" s="4"/>
      <c r="G28" s="4"/>
      <c r="H28" s="4"/>
      <c r="O28" s="890"/>
      <c r="P28" s="890"/>
    </row>
    <row r="29" spans="1:17" ht="36.75" hidden="1" thickBot="1" x14ac:dyDescent="0.3">
      <c r="A29" s="34" t="s">
        <v>59</v>
      </c>
      <c r="B29" s="17">
        <v>80</v>
      </c>
      <c r="C29" s="18">
        <v>77</v>
      </c>
      <c r="D29" s="18"/>
      <c r="E29" s="18"/>
      <c r="F29" s="18"/>
      <c r="G29" s="18"/>
      <c r="H29" s="18"/>
      <c r="O29" s="890"/>
      <c r="P29" s="890"/>
    </row>
    <row r="30" spans="1:17" ht="15.75" hidden="1" thickBot="1" x14ac:dyDescent="0.3">
      <c r="A30" s="6" t="s">
        <v>7</v>
      </c>
      <c r="B30" s="7">
        <f>SUM(B22:B29)</f>
        <v>92</v>
      </c>
      <c r="C30" s="8">
        <f>SUM(C22:C29)</f>
        <v>90</v>
      </c>
      <c r="D30" s="8">
        <f>SUM(D22:D29)</f>
        <v>0</v>
      </c>
      <c r="E30" s="8">
        <f>SUM(E22:E29)</f>
        <v>0</v>
      </c>
      <c r="F30" s="8">
        <f>SUM(F22:F29)</f>
        <v>0</v>
      </c>
      <c r="G30" s="8">
        <f t="shared" ref="G30" si="5">SUM(G22:G29)</f>
        <v>0</v>
      </c>
      <c r="H30" s="8">
        <f t="shared" ref="H30" si="6">SUM(H22:H29)</f>
        <v>0</v>
      </c>
      <c r="O30" s="890"/>
      <c r="P30" s="890"/>
    </row>
    <row r="31" spans="1:17" x14ac:dyDescent="0.25">
      <c r="O31" s="890"/>
      <c r="P31" s="890"/>
    </row>
    <row r="32" spans="1:17" x14ac:dyDescent="0.25">
      <c r="O32" s="890"/>
      <c r="P32" s="890"/>
    </row>
    <row r="33" spans="15:16" x14ac:dyDescent="0.25">
      <c r="O33" s="890"/>
      <c r="P33" s="890"/>
    </row>
    <row r="34" spans="15:16" x14ac:dyDescent="0.25">
      <c r="O34" s="890"/>
      <c r="P34" s="890"/>
    </row>
    <row r="35" spans="15:16" x14ac:dyDescent="0.25">
      <c r="O35" s="890"/>
      <c r="P35" s="890"/>
    </row>
    <row r="36" spans="15:16" x14ac:dyDescent="0.25">
      <c r="O36" s="890"/>
      <c r="P36" s="890"/>
    </row>
    <row r="37" spans="15:16" x14ac:dyDescent="0.25">
      <c r="O37" s="890"/>
      <c r="P37" s="890"/>
    </row>
    <row r="38" spans="15:16" x14ac:dyDescent="0.25">
      <c r="O38" s="890"/>
      <c r="P38" s="890"/>
    </row>
    <row r="39" spans="15:16" x14ac:dyDescent="0.25">
      <c r="O39" s="890"/>
      <c r="P39" s="890"/>
    </row>
    <row r="40" spans="15:16" x14ac:dyDescent="0.25">
      <c r="O40" s="890"/>
      <c r="P40" s="890"/>
    </row>
    <row r="41" spans="15:16" x14ac:dyDescent="0.25">
      <c r="O41" s="890"/>
      <c r="P41" s="890"/>
    </row>
    <row r="42" spans="15:16" x14ac:dyDescent="0.25">
      <c r="O42" s="890"/>
      <c r="P42" s="890"/>
    </row>
    <row r="43" spans="15:16" x14ac:dyDescent="0.25">
      <c r="O43" s="890"/>
      <c r="P43" s="890"/>
    </row>
    <row r="44" spans="15:16" x14ac:dyDescent="0.25">
      <c r="O44" s="890"/>
      <c r="P44" s="890"/>
    </row>
    <row r="45" spans="15:16" x14ac:dyDescent="0.25">
      <c r="O45" s="890"/>
      <c r="P45" s="890"/>
    </row>
    <row r="46" spans="15:16" x14ac:dyDescent="0.25">
      <c r="O46" s="890"/>
      <c r="P46" s="890"/>
    </row>
    <row r="47" spans="15:16" x14ac:dyDescent="0.25">
      <c r="O47" s="890"/>
      <c r="P47" s="890"/>
    </row>
    <row r="48" spans="15:16" x14ac:dyDescent="0.25">
      <c r="O48" s="890"/>
      <c r="P48" s="890"/>
    </row>
    <row r="49" spans="15:16" x14ac:dyDescent="0.25">
      <c r="O49" s="890"/>
      <c r="P49" s="890"/>
    </row>
    <row r="50" spans="15:16" x14ac:dyDescent="0.25">
      <c r="O50" s="890"/>
      <c r="P50" s="890"/>
    </row>
    <row r="51" spans="15:16" x14ac:dyDescent="0.25">
      <c r="O51" s="890"/>
      <c r="P51" s="890"/>
    </row>
    <row r="52" spans="15:16" x14ac:dyDescent="0.25">
      <c r="O52" s="890"/>
      <c r="P52" s="890"/>
    </row>
    <row r="53" spans="15:16" x14ac:dyDescent="0.25">
      <c r="O53" s="890"/>
      <c r="P53" s="890"/>
    </row>
    <row r="54" spans="15:16" x14ac:dyDescent="0.25">
      <c r="O54" s="890"/>
      <c r="P54" s="890"/>
    </row>
    <row r="55" spans="15:16" x14ac:dyDescent="0.25">
      <c r="O55" s="890"/>
      <c r="P55" s="890"/>
    </row>
    <row r="56" spans="15:16" x14ac:dyDescent="0.25">
      <c r="O56" s="890"/>
      <c r="P56" s="890"/>
    </row>
    <row r="57" spans="15:16" x14ac:dyDescent="0.25">
      <c r="O57" s="890"/>
      <c r="P57" s="890"/>
    </row>
    <row r="58" spans="15:16" x14ac:dyDescent="0.25">
      <c r="O58" s="890"/>
      <c r="P58" s="890"/>
    </row>
    <row r="59" spans="15:16" x14ac:dyDescent="0.25">
      <c r="O59" s="890"/>
      <c r="P59" s="890"/>
    </row>
    <row r="60" spans="15:16" x14ac:dyDescent="0.25">
      <c r="O60" s="890"/>
      <c r="P60" s="890"/>
    </row>
    <row r="61" spans="15:16" x14ac:dyDescent="0.25">
      <c r="O61" s="890"/>
      <c r="P61" s="890"/>
    </row>
    <row r="62" spans="15:16" x14ac:dyDescent="0.25">
      <c r="O62" s="890"/>
      <c r="P62" s="890"/>
    </row>
    <row r="63" spans="15:16" x14ac:dyDescent="0.25">
      <c r="O63" s="890"/>
      <c r="P63" s="890"/>
    </row>
    <row r="64" spans="15:16" x14ac:dyDescent="0.25">
      <c r="O64" s="890"/>
      <c r="P64" s="890"/>
    </row>
    <row r="65" spans="15:16" x14ac:dyDescent="0.25">
      <c r="O65" s="890"/>
      <c r="P65" s="890"/>
    </row>
    <row r="66" spans="15:16" x14ac:dyDescent="0.25">
      <c r="O66" s="890"/>
      <c r="P66" s="890"/>
    </row>
    <row r="67" spans="15:16" x14ac:dyDescent="0.25">
      <c r="O67" s="890"/>
      <c r="P67" s="890"/>
    </row>
    <row r="68" spans="15:16" x14ac:dyDescent="0.25">
      <c r="O68" s="890"/>
      <c r="P68" s="890"/>
    </row>
    <row r="69" spans="15:16" x14ac:dyDescent="0.25">
      <c r="O69" s="890"/>
      <c r="P69" s="890"/>
    </row>
    <row r="70" spans="15:16" x14ac:dyDescent="0.25">
      <c r="O70" s="890"/>
      <c r="P70" s="890"/>
    </row>
    <row r="71" spans="15:16" x14ac:dyDescent="0.25">
      <c r="O71" s="890"/>
      <c r="P71" s="890"/>
    </row>
    <row r="72" spans="15:16" x14ac:dyDescent="0.25">
      <c r="O72" s="890"/>
      <c r="P72" s="890"/>
    </row>
    <row r="73" spans="15:16" x14ac:dyDescent="0.25">
      <c r="O73" s="890"/>
      <c r="P73" s="890"/>
    </row>
    <row r="74" spans="15:16" x14ac:dyDescent="0.25">
      <c r="O74" s="890"/>
      <c r="P74" s="890"/>
    </row>
    <row r="75" spans="15:16" x14ac:dyDescent="0.25">
      <c r="O75" s="890"/>
      <c r="P75" s="890"/>
    </row>
    <row r="76" spans="15:16" x14ac:dyDescent="0.25">
      <c r="O76" s="890"/>
      <c r="P76" s="890"/>
    </row>
    <row r="77" spans="15:16" x14ac:dyDescent="0.25">
      <c r="O77" s="890"/>
      <c r="P77" s="890"/>
    </row>
    <row r="78" spans="15:16" x14ac:dyDescent="0.25">
      <c r="O78" s="890"/>
      <c r="P78" s="890"/>
    </row>
    <row r="79" spans="15:16" x14ac:dyDescent="0.25">
      <c r="O79" s="890"/>
      <c r="P79" s="890"/>
    </row>
    <row r="80" spans="15:16" x14ac:dyDescent="0.25">
      <c r="O80" s="890"/>
      <c r="P80" s="890"/>
    </row>
    <row r="81" spans="15:16" x14ac:dyDescent="0.25">
      <c r="O81" s="890"/>
      <c r="P81" s="890"/>
    </row>
    <row r="82" spans="15:16" x14ac:dyDescent="0.25">
      <c r="O82" s="890"/>
      <c r="P82" s="890"/>
    </row>
    <row r="83" spans="15:16" x14ac:dyDescent="0.25">
      <c r="O83" s="890"/>
      <c r="P83" s="890"/>
    </row>
    <row r="84" spans="15:16" x14ac:dyDescent="0.25">
      <c r="O84" s="890"/>
      <c r="P84" s="890"/>
    </row>
    <row r="85" spans="15:16" x14ac:dyDescent="0.25">
      <c r="O85" s="890"/>
      <c r="P85" s="890"/>
    </row>
    <row r="86" spans="15:16" x14ac:dyDescent="0.25">
      <c r="O86" s="890"/>
      <c r="P86" s="890"/>
    </row>
    <row r="87" spans="15:16" x14ac:dyDescent="0.25">
      <c r="O87" s="890"/>
      <c r="P87" s="890"/>
    </row>
    <row r="88" spans="15:16" x14ac:dyDescent="0.25">
      <c r="O88" s="890"/>
      <c r="P88" s="890"/>
    </row>
    <row r="89" spans="15:16" x14ac:dyDescent="0.25">
      <c r="O89" s="890"/>
      <c r="P89" s="890"/>
    </row>
    <row r="90" spans="15:16" x14ac:dyDescent="0.25">
      <c r="O90" s="890"/>
      <c r="P90" s="890"/>
    </row>
    <row r="91" spans="15:16" x14ac:dyDescent="0.25">
      <c r="O91" s="890"/>
      <c r="P91" s="890"/>
    </row>
    <row r="92" spans="15:16" x14ac:dyDescent="0.25">
      <c r="O92" s="890"/>
      <c r="P92" s="890"/>
    </row>
    <row r="93" spans="15:16" x14ac:dyDescent="0.25">
      <c r="O93" s="890"/>
      <c r="P93" s="890"/>
    </row>
    <row r="94" spans="15:16" x14ac:dyDescent="0.25">
      <c r="O94" s="890"/>
      <c r="P94" s="890"/>
    </row>
    <row r="95" spans="15:16" x14ac:dyDescent="0.25">
      <c r="O95" s="890"/>
      <c r="P95" s="890"/>
    </row>
    <row r="96" spans="15:16" x14ac:dyDescent="0.25">
      <c r="O96" s="890"/>
      <c r="P96" s="890"/>
    </row>
    <row r="97" spans="15:16" x14ac:dyDescent="0.25">
      <c r="O97" s="890"/>
      <c r="P97" s="890"/>
    </row>
    <row r="98" spans="15:16" x14ac:dyDescent="0.25">
      <c r="O98" s="890"/>
      <c r="P98" s="890"/>
    </row>
    <row r="99" spans="15:16" x14ac:dyDescent="0.25">
      <c r="O99" s="890"/>
      <c r="P99" s="890"/>
    </row>
    <row r="100" spans="15:16" x14ac:dyDescent="0.25">
      <c r="O100" s="890"/>
      <c r="P100" s="890"/>
    </row>
    <row r="101" spans="15:16" x14ac:dyDescent="0.25">
      <c r="O101" s="890"/>
      <c r="P101" s="890"/>
    </row>
    <row r="102" spans="15:16" x14ac:dyDescent="0.25">
      <c r="O102" s="890"/>
      <c r="P102" s="890"/>
    </row>
    <row r="103" spans="15:16" x14ac:dyDescent="0.25">
      <c r="O103" s="890"/>
      <c r="P103" s="890"/>
    </row>
    <row r="104" spans="15:16" x14ac:dyDescent="0.25">
      <c r="O104" s="890"/>
      <c r="P104" s="890"/>
    </row>
    <row r="105" spans="15:16" x14ac:dyDescent="0.25">
      <c r="O105" s="890"/>
      <c r="P105" s="890"/>
    </row>
    <row r="106" spans="15:16" x14ac:dyDescent="0.25">
      <c r="O106" s="890"/>
      <c r="P106" s="890"/>
    </row>
    <row r="107" spans="15:16" x14ac:dyDescent="0.25">
      <c r="O107" s="890"/>
      <c r="P107" s="890"/>
    </row>
    <row r="108" spans="15:16" x14ac:dyDescent="0.25">
      <c r="O108" s="890"/>
      <c r="P108" s="890"/>
    </row>
    <row r="109" spans="15:16" x14ac:dyDescent="0.25">
      <c r="O109" s="890"/>
      <c r="P109" s="890"/>
    </row>
    <row r="110" spans="15:16" x14ac:dyDescent="0.25">
      <c r="O110" s="890"/>
      <c r="P110" s="890"/>
    </row>
    <row r="111" spans="15:16" x14ac:dyDescent="0.25">
      <c r="O111" s="890"/>
      <c r="P111" s="890"/>
    </row>
    <row r="112" spans="15:16" x14ac:dyDescent="0.25">
      <c r="O112" s="890"/>
      <c r="P112" s="890"/>
    </row>
    <row r="113" spans="15:16" x14ac:dyDescent="0.25">
      <c r="O113" s="890"/>
      <c r="P113" s="890"/>
    </row>
    <row r="114" spans="15:16" x14ac:dyDescent="0.25">
      <c r="O114" s="890"/>
      <c r="P114" s="890"/>
    </row>
    <row r="115" spans="15:16" x14ac:dyDescent="0.25">
      <c r="O115" s="890"/>
      <c r="P115" s="890"/>
    </row>
    <row r="116" spans="15:16" x14ac:dyDescent="0.25">
      <c r="O116" s="890"/>
      <c r="P116" s="890"/>
    </row>
    <row r="117" spans="15:16" x14ac:dyDescent="0.25">
      <c r="O117" s="890"/>
      <c r="P117" s="890"/>
    </row>
    <row r="118" spans="15:16" x14ac:dyDescent="0.25">
      <c r="O118" s="890"/>
      <c r="P118" s="890"/>
    </row>
    <row r="119" spans="15:16" x14ac:dyDescent="0.25">
      <c r="O119" s="890"/>
      <c r="P119" s="890"/>
    </row>
    <row r="120" spans="15:16" x14ac:dyDescent="0.25">
      <c r="O120" s="890"/>
      <c r="P120" s="890"/>
    </row>
    <row r="121" spans="15:16" x14ac:dyDescent="0.25">
      <c r="O121" s="890"/>
      <c r="P121" s="890"/>
    </row>
    <row r="122" spans="15:16" x14ac:dyDescent="0.25">
      <c r="O122" s="890"/>
      <c r="P122" s="890"/>
    </row>
    <row r="123" spans="15:16" x14ac:dyDescent="0.25">
      <c r="O123" s="890"/>
      <c r="P123" s="890"/>
    </row>
    <row r="124" spans="15:16" x14ac:dyDescent="0.25">
      <c r="O124" s="890"/>
      <c r="P124" s="890"/>
    </row>
    <row r="125" spans="15:16" x14ac:dyDescent="0.25">
      <c r="O125" s="890"/>
      <c r="P125" s="890"/>
    </row>
    <row r="126" spans="15:16" x14ac:dyDescent="0.25">
      <c r="O126" s="890"/>
      <c r="P126" s="890"/>
    </row>
    <row r="127" spans="15:16" x14ac:dyDescent="0.25">
      <c r="O127" s="890"/>
      <c r="P127" s="890"/>
    </row>
    <row r="128" spans="15:16" x14ac:dyDescent="0.25">
      <c r="O128" s="890"/>
      <c r="P128" s="890"/>
    </row>
    <row r="129" spans="15:16" x14ac:dyDescent="0.25">
      <c r="O129" s="890"/>
      <c r="P129" s="890"/>
    </row>
    <row r="130" spans="15:16" x14ac:dyDescent="0.25">
      <c r="O130" s="890"/>
      <c r="P130" s="890"/>
    </row>
    <row r="131" spans="15:16" x14ac:dyDescent="0.25">
      <c r="O131" s="890"/>
      <c r="P131" s="890"/>
    </row>
    <row r="132" spans="15:16" x14ac:dyDescent="0.25">
      <c r="O132" s="890"/>
      <c r="P132" s="890"/>
    </row>
    <row r="133" spans="15:16" x14ac:dyDescent="0.25">
      <c r="O133" s="890"/>
      <c r="P133" s="890"/>
    </row>
    <row r="134" spans="15:16" x14ac:dyDescent="0.25">
      <c r="O134" s="890"/>
      <c r="P134" s="890"/>
    </row>
    <row r="135" spans="15:16" x14ac:dyDescent="0.25">
      <c r="O135" s="890"/>
      <c r="P135" s="890"/>
    </row>
    <row r="136" spans="15:16" x14ac:dyDescent="0.25">
      <c r="O136" s="890"/>
      <c r="P136" s="890"/>
    </row>
    <row r="137" spans="15:16" x14ac:dyDescent="0.25">
      <c r="O137" s="890"/>
      <c r="P137" s="890"/>
    </row>
    <row r="138" spans="15:16" x14ac:dyDescent="0.25">
      <c r="O138" s="890"/>
      <c r="P138" s="890"/>
    </row>
    <row r="139" spans="15:16" x14ac:dyDescent="0.25">
      <c r="O139" s="890"/>
      <c r="P139" s="890"/>
    </row>
    <row r="140" spans="15:16" x14ac:dyDescent="0.25">
      <c r="O140" s="890"/>
      <c r="P140" s="890"/>
    </row>
    <row r="141" spans="15:16" x14ac:dyDescent="0.25">
      <c r="O141" s="890"/>
      <c r="P141" s="890"/>
    </row>
    <row r="142" spans="15:16" x14ac:dyDescent="0.25">
      <c r="O142" s="890"/>
      <c r="P142" s="890"/>
    </row>
    <row r="143" spans="15:16" x14ac:dyDescent="0.25">
      <c r="O143" s="890"/>
      <c r="P143" s="890"/>
    </row>
    <row r="144" spans="15:16" x14ac:dyDescent="0.25">
      <c r="O144" s="890"/>
      <c r="P144" s="890"/>
    </row>
    <row r="145" spans="15:16" x14ac:dyDescent="0.25">
      <c r="O145" s="890"/>
      <c r="P145" s="890"/>
    </row>
    <row r="146" spans="15:16" x14ac:dyDescent="0.25">
      <c r="O146" s="890"/>
      <c r="P146" s="890"/>
    </row>
    <row r="147" spans="15:16" x14ac:dyDescent="0.25">
      <c r="O147" s="890"/>
      <c r="P147" s="890"/>
    </row>
    <row r="148" spans="15:16" x14ac:dyDescent="0.25">
      <c r="O148" s="890"/>
      <c r="P148" s="890"/>
    </row>
    <row r="149" spans="15:16" x14ac:dyDescent="0.25">
      <c r="O149" s="890"/>
      <c r="P149" s="890"/>
    </row>
    <row r="150" spans="15:16" x14ac:dyDescent="0.25">
      <c r="O150" s="890"/>
      <c r="P150" s="890"/>
    </row>
    <row r="151" spans="15:16" x14ac:dyDescent="0.25">
      <c r="O151" s="890"/>
      <c r="P151" s="890"/>
    </row>
    <row r="152" spans="15:16" x14ac:dyDescent="0.25">
      <c r="O152" s="890"/>
      <c r="P152" s="890"/>
    </row>
    <row r="153" spans="15:16" x14ac:dyDescent="0.25">
      <c r="O153" s="890"/>
      <c r="P153" s="890"/>
    </row>
    <row r="154" spans="15:16" x14ac:dyDescent="0.25">
      <c r="O154" s="890"/>
      <c r="P154" s="890"/>
    </row>
    <row r="155" spans="15:16" x14ac:dyDescent="0.25">
      <c r="O155" s="890"/>
      <c r="P155" s="890"/>
    </row>
    <row r="156" spans="15:16" x14ac:dyDescent="0.25">
      <c r="O156" s="890"/>
      <c r="P156" s="890"/>
    </row>
    <row r="157" spans="15:16" x14ac:dyDescent="0.25">
      <c r="O157" s="890"/>
      <c r="P157" s="890"/>
    </row>
    <row r="158" spans="15:16" x14ac:dyDescent="0.25">
      <c r="O158" s="890"/>
      <c r="P158" s="890"/>
    </row>
    <row r="159" spans="15:16" x14ac:dyDescent="0.25">
      <c r="O159" s="890"/>
      <c r="P159" s="890"/>
    </row>
    <row r="160" spans="15:16" x14ac:dyDescent="0.25">
      <c r="O160" s="890"/>
      <c r="P160" s="890"/>
    </row>
    <row r="161" spans="15:16" x14ac:dyDescent="0.25">
      <c r="O161" s="890"/>
      <c r="P161" s="890"/>
    </row>
    <row r="162" spans="15:16" x14ac:dyDescent="0.25">
      <c r="O162" s="890"/>
      <c r="P162" s="890"/>
    </row>
    <row r="163" spans="15:16" x14ac:dyDescent="0.25">
      <c r="O163" s="890"/>
      <c r="P163" s="890"/>
    </row>
    <row r="164" spans="15:16" x14ac:dyDescent="0.25">
      <c r="O164" s="890"/>
      <c r="P164" s="890"/>
    </row>
    <row r="165" spans="15:16" x14ac:dyDescent="0.25">
      <c r="O165" s="890"/>
      <c r="P165" s="890"/>
    </row>
    <row r="166" spans="15:16" x14ac:dyDescent="0.25">
      <c r="O166" s="890"/>
      <c r="P166" s="890"/>
    </row>
    <row r="167" spans="15:16" x14ac:dyDescent="0.25">
      <c r="O167" s="890"/>
      <c r="P167" s="890"/>
    </row>
    <row r="168" spans="15:16" x14ac:dyDescent="0.25">
      <c r="O168" s="890"/>
      <c r="P168" s="890"/>
    </row>
    <row r="169" spans="15:16" x14ac:dyDescent="0.25">
      <c r="O169" s="890"/>
      <c r="P169" s="890"/>
    </row>
    <row r="170" spans="15:16" x14ac:dyDescent="0.25">
      <c r="O170" s="890"/>
      <c r="P170" s="890"/>
    </row>
    <row r="171" spans="15:16" x14ac:dyDescent="0.25">
      <c r="O171" s="890"/>
      <c r="P171" s="890"/>
    </row>
    <row r="172" spans="15:16" x14ac:dyDescent="0.25">
      <c r="O172" s="890"/>
      <c r="P172" s="890"/>
    </row>
    <row r="173" spans="15:16" x14ac:dyDescent="0.25">
      <c r="O173" s="890"/>
      <c r="P173" s="890"/>
    </row>
    <row r="174" spans="15:16" x14ac:dyDescent="0.25">
      <c r="O174" s="890"/>
      <c r="P174" s="890"/>
    </row>
    <row r="175" spans="15:16" x14ac:dyDescent="0.25">
      <c r="O175" s="890"/>
      <c r="P175" s="890"/>
    </row>
    <row r="176" spans="15:16" x14ac:dyDescent="0.25">
      <c r="O176" s="890"/>
      <c r="P176" s="890"/>
    </row>
    <row r="177" spans="15:16" x14ac:dyDescent="0.25">
      <c r="O177" s="890"/>
      <c r="P177" s="890"/>
    </row>
    <row r="178" spans="15:16" x14ac:dyDescent="0.25">
      <c r="O178" s="890"/>
      <c r="P178" s="890"/>
    </row>
    <row r="179" spans="15:16" x14ac:dyDescent="0.25">
      <c r="O179" s="890"/>
      <c r="P179" s="890"/>
    </row>
    <row r="180" spans="15:16" x14ac:dyDescent="0.25">
      <c r="O180" s="890"/>
      <c r="P180" s="890"/>
    </row>
    <row r="181" spans="15:16" x14ac:dyDescent="0.25">
      <c r="O181" s="890"/>
      <c r="P181" s="890"/>
    </row>
    <row r="182" spans="15:16" x14ac:dyDescent="0.25">
      <c r="O182" s="890"/>
      <c r="P182" s="890"/>
    </row>
    <row r="183" spans="15:16" x14ac:dyDescent="0.25">
      <c r="O183" s="890"/>
      <c r="P183" s="890"/>
    </row>
    <row r="184" spans="15:16" x14ac:dyDescent="0.25">
      <c r="O184" s="890"/>
      <c r="P184" s="890"/>
    </row>
    <row r="185" spans="15:16" x14ac:dyDescent="0.25">
      <c r="O185" s="890"/>
      <c r="P185" s="890"/>
    </row>
    <row r="186" spans="15:16" x14ac:dyDescent="0.25">
      <c r="O186" s="890"/>
      <c r="P186" s="890"/>
    </row>
    <row r="187" spans="15:16" x14ac:dyDescent="0.25">
      <c r="O187" s="890"/>
      <c r="P187" s="890"/>
    </row>
    <row r="188" spans="15:16" x14ac:dyDescent="0.25">
      <c r="O188" s="890"/>
      <c r="P188" s="890"/>
    </row>
    <row r="189" spans="15:16" x14ac:dyDescent="0.25">
      <c r="O189" s="890"/>
      <c r="P189" s="890"/>
    </row>
    <row r="190" spans="15:16" x14ac:dyDescent="0.25">
      <c r="O190" s="890"/>
      <c r="P190" s="890"/>
    </row>
    <row r="191" spans="15:16" x14ac:dyDescent="0.25">
      <c r="O191" s="890"/>
      <c r="P191" s="890"/>
    </row>
    <row r="192" spans="15:16" x14ac:dyDescent="0.25">
      <c r="O192" s="890"/>
      <c r="P192" s="890"/>
    </row>
    <row r="193" spans="15:16" x14ac:dyDescent="0.25">
      <c r="O193" s="890"/>
      <c r="P193" s="890"/>
    </row>
    <row r="194" spans="15:16" x14ac:dyDescent="0.25">
      <c r="O194" s="890"/>
      <c r="P194" s="890"/>
    </row>
    <row r="195" spans="15:16" x14ac:dyDescent="0.25">
      <c r="O195" s="890"/>
      <c r="P195" s="890"/>
    </row>
    <row r="196" spans="15:16" x14ac:dyDescent="0.25">
      <c r="O196" s="890"/>
      <c r="P196" s="890"/>
    </row>
    <row r="197" spans="15:16" x14ac:dyDescent="0.25">
      <c r="O197" s="890"/>
      <c r="P197" s="890"/>
    </row>
    <row r="198" spans="15:16" x14ac:dyDescent="0.25">
      <c r="O198" s="890"/>
      <c r="P198" s="890"/>
    </row>
    <row r="199" spans="15:16" x14ac:dyDescent="0.25">
      <c r="O199" s="890"/>
      <c r="P199" s="890"/>
    </row>
    <row r="200" spans="15:16" x14ac:dyDescent="0.25">
      <c r="O200" s="890"/>
      <c r="P200" s="890"/>
    </row>
    <row r="201" spans="15:16" x14ac:dyDescent="0.25">
      <c r="O201" s="890"/>
      <c r="P201" s="890"/>
    </row>
    <row r="202" spans="15:16" x14ac:dyDescent="0.25">
      <c r="O202" s="890"/>
      <c r="P202" s="890"/>
    </row>
    <row r="203" spans="15:16" x14ac:dyDescent="0.25">
      <c r="O203" s="890"/>
      <c r="P203" s="890"/>
    </row>
    <row r="204" spans="15:16" x14ac:dyDescent="0.25">
      <c r="O204" s="890"/>
      <c r="P204" s="890"/>
    </row>
    <row r="205" spans="15:16" x14ac:dyDescent="0.25">
      <c r="O205" s="890"/>
      <c r="P205" s="890"/>
    </row>
    <row r="206" spans="15:16" x14ac:dyDescent="0.25">
      <c r="O206" s="890"/>
      <c r="P206" s="890"/>
    </row>
    <row r="207" spans="15:16" x14ac:dyDescent="0.25">
      <c r="O207" s="890"/>
      <c r="P207" s="890"/>
    </row>
    <row r="208" spans="15:16" x14ac:dyDescent="0.25">
      <c r="O208" s="890"/>
      <c r="P208" s="890"/>
    </row>
    <row r="209" spans="15:16" x14ac:dyDescent="0.25">
      <c r="O209" s="890"/>
      <c r="P209" s="890"/>
    </row>
    <row r="210" spans="15:16" x14ac:dyDescent="0.25">
      <c r="O210" s="890"/>
      <c r="P210" s="890"/>
    </row>
    <row r="211" spans="15:16" x14ac:dyDescent="0.25">
      <c r="O211" s="890"/>
      <c r="P211" s="890"/>
    </row>
    <row r="212" spans="15:16" x14ac:dyDescent="0.25">
      <c r="O212" s="890"/>
      <c r="P212" s="890"/>
    </row>
    <row r="213" spans="15:16" x14ac:dyDescent="0.25">
      <c r="O213" s="890"/>
      <c r="P213" s="890"/>
    </row>
    <row r="214" spans="15:16" x14ac:dyDescent="0.25">
      <c r="O214" s="890"/>
      <c r="P214" s="890"/>
    </row>
    <row r="215" spans="15:16" x14ac:dyDescent="0.25">
      <c r="O215" s="890"/>
      <c r="P215" s="890"/>
    </row>
    <row r="216" spans="15:16" x14ac:dyDescent="0.25">
      <c r="O216" s="890"/>
      <c r="P216" s="890"/>
    </row>
    <row r="217" spans="15:16" x14ac:dyDescent="0.25">
      <c r="O217" s="890"/>
      <c r="P217" s="890"/>
    </row>
    <row r="218" spans="15:16" x14ac:dyDescent="0.25">
      <c r="O218" s="890"/>
      <c r="P218" s="890"/>
    </row>
    <row r="219" spans="15:16" x14ac:dyDescent="0.25">
      <c r="O219" s="890"/>
      <c r="P219" s="890"/>
    </row>
    <row r="220" spans="15:16" x14ac:dyDescent="0.25">
      <c r="O220" s="890"/>
      <c r="P220" s="890"/>
    </row>
    <row r="221" spans="15:16" x14ac:dyDescent="0.25">
      <c r="O221" s="890"/>
      <c r="P221" s="890"/>
    </row>
    <row r="222" spans="15:16" x14ac:dyDescent="0.25">
      <c r="O222" s="890"/>
      <c r="P222" s="890"/>
    </row>
    <row r="223" spans="15:16" x14ac:dyDescent="0.25">
      <c r="O223" s="890"/>
      <c r="P223" s="890"/>
    </row>
    <row r="224" spans="15:16" x14ac:dyDescent="0.25">
      <c r="O224" s="890"/>
      <c r="P224" s="890"/>
    </row>
    <row r="225" spans="15:16" x14ac:dyDescent="0.25">
      <c r="O225" s="890"/>
      <c r="P225" s="890"/>
    </row>
    <row r="226" spans="15:16" x14ac:dyDescent="0.25">
      <c r="O226" s="890"/>
      <c r="P226" s="890"/>
    </row>
    <row r="227" spans="15:16" x14ac:dyDescent="0.25">
      <c r="O227" s="890"/>
      <c r="P227" s="890"/>
    </row>
    <row r="228" spans="15:16" x14ac:dyDescent="0.25">
      <c r="O228" s="890"/>
      <c r="P228" s="890"/>
    </row>
    <row r="229" spans="15:16" x14ac:dyDescent="0.25">
      <c r="O229" s="890"/>
      <c r="P229" s="890"/>
    </row>
    <row r="230" spans="15:16" x14ac:dyDescent="0.25">
      <c r="O230" s="890"/>
      <c r="P230" s="890"/>
    </row>
    <row r="231" spans="15:16" x14ac:dyDescent="0.25">
      <c r="O231" s="890"/>
      <c r="P231" s="890"/>
    </row>
    <row r="232" spans="15:16" x14ac:dyDescent="0.25">
      <c r="O232" s="890"/>
      <c r="P232" s="890"/>
    </row>
    <row r="233" spans="15:16" x14ac:dyDescent="0.25">
      <c r="O233" s="890"/>
      <c r="P233" s="890"/>
    </row>
    <row r="234" spans="15:16" x14ac:dyDescent="0.25">
      <c r="O234" s="890"/>
      <c r="P234" s="890"/>
    </row>
    <row r="235" spans="15:16" x14ac:dyDescent="0.25">
      <c r="O235" s="890"/>
      <c r="P235" s="890"/>
    </row>
    <row r="236" spans="15:16" x14ac:dyDescent="0.25">
      <c r="O236" s="890"/>
      <c r="P236" s="890"/>
    </row>
    <row r="237" spans="15:16" x14ac:dyDescent="0.25">
      <c r="O237" s="890"/>
      <c r="P237" s="890"/>
    </row>
    <row r="238" spans="15:16" x14ac:dyDescent="0.25">
      <c r="O238" s="890"/>
      <c r="P238" s="890"/>
    </row>
    <row r="239" spans="15:16" x14ac:dyDescent="0.25">
      <c r="O239" s="890"/>
      <c r="P239" s="890"/>
    </row>
    <row r="240" spans="15:16" x14ac:dyDescent="0.25">
      <c r="O240" s="890"/>
      <c r="P240" s="890"/>
    </row>
    <row r="241" spans="15:16" x14ac:dyDescent="0.25">
      <c r="O241" s="890"/>
      <c r="P241" s="890"/>
    </row>
    <row r="242" spans="15:16" x14ac:dyDescent="0.25">
      <c r="O242" s="890"/>
      <c r="P242" s="890"/>
    </row>
    <row r="243" spans="15:16" x14ac:dyDescent="0.25">
      <c r="O243" s="890"/>
      <c r="P243" s="890"/>
    </row>
    <row r="244" spans="15:16" x14ac:dyDescent="0.25">
      <c r="O244" s="890"/>
      <c r="P244" s="890"/>
    </row>
    <row r="245" spans="15:16" x14ac:dyDescent="0.25">
      <c r="O245" s="890"/>
      <c r="P245" s="890"/>
    </row>
    <row r="246" spans="15:16" x14ac:dyDescent="0.25">
      <c r="O246" s="890"/>
      <c r="P246" s="890"/>
    </row>
    <row r="247" spans="15:16" x14ac:dyDescent="0.25">
      <c r="O247" s="890"/>
      <c r="P247" s="890"/>
    </row>
    <row r="248" spans="15:16" x14ac:dyDescent="0.25">
      <c r="O248" s="890"/>
      <c r="P248" s="890"/>
    </row>
    <row r="249" spans="15:16" x14ac:dyDescent="0.25">
      <c r="O249" s="890"/>
      <c r="P249" s="890"/>
    </row>
    <row r="250" spans="15:16" x14ac:dyDescent="0.25">
      <c r="O250" s="890"/>
      <c r="P250" s="890"/>
    </row>
    <row r="251" spans="15:16" x14ac:dyDescent="0.25">
      <c r="O251" s="890"/>
      <c r="P251" s="890"/>
    </row>
    <row r="252" spans="15:16" x14ac:dyDescent="0.25">
      <c r="O252" s="890"/>
      <c r="P252" s="890"/>
    </row>
    <row r="253" spans="15:16" x14ac:dyDescent="0.25">
      <c r="O253" s="890"/>
      <c r="P253" s="890"/>
    </row>
  </sheetData>
  <mergeCells count="8">
    <mergeCell ref="A2:G2"/>
    <mergeCell ref="A3:G3"/>
    <mergeCell ref="A20:H20"/>
    <mergeCell ref="A6:Q6"/>
    <mergeCell ref="A5:Q5"/>
    <mergeCell ref="O7:Q7"/>
    <mergeCell ref="A7:A8"/>
    <mergeCell ref="B7:B8"/>
  </mergeCells>
  <phoneticPr fontId="53" type="noConversion"/>
  <pageMargins left="0.35433070866141736" right="0.23622047244094491" top="0.27559055118110237" bottom="0.35433070866141736" header="0.19685039370078741" footer="0.11811023622047245"/>
  <pageSetup paperSize="9" scale="61" orientation="landscape" r:id="rId1"/>
  <headerFooter>
    <oddFooter>&amp;R&amp;12pag. &amp;P</oddFooter>
  </headerFooter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  <pageSetUpPr fitToPage="1"/>
  </sheetPr>
  <dimension ref="A1:Q270"/>
  <sheetViews>
    <sheetView showGridLines="0" tabSelected="1" zoomScaleNormal="100" zoomScaleSheetLayoutView="90" workbookViewId="0">
      <pane xSplit="1" topLeftCell="B1" activePane="topRight" state="frozen"/>
      <selection activeCell="R6" sqref="R6"/>
      <selection pane="topRight" activeCell="R6" sqref="R6"/>
    </sheetView>
  </sheetViews>
  <sheetFormatPr defaultColWidth="8.85546875" defaultRowHeight="15" x14ac:dyDescent="0.25"/>
  <cols>
    <col min="1" max="1" width="48.28515625" customWidth="1"/>
    <col min="2" max="2" width="11.85546875" customWidth="1"/>
    <col min="3" max="4" width="11.5703125" customWidth="1"/>
    <col min="5" max="5" width="10.85546875" customWidth="1"/>
    <col min="6" max="12" width="11.5703125" customWidth="1"/>
    <col min="13" max="13" width="11.28515625" customWidth="1"/>
    <col min="14" max="14" width="11.5703125" customWidth="1"/>
    <col min="15" max="15" width="8.42578125" bestFit="1" customWidth="1"/>
    <col min="16" max="16" width="8" customWidth="1"/>
    <col min="17" max="17" width="8.85546875" customWidth="1"/>
  </cols>
  <sheetData>
    <row r="1" spans="1:17" ht="42" customHeight="1" x14ac:dyDescent="0.25"/>
    <row r="2" spans="1:17" ht="18" x14ac:dyDescent="0.35">
      <c r="A2" s="1020"/>
      <c r="B2" s="1020"/>
      <c r="C2" s="1020"/>
      <c r="D2" s="1020"/>
      <c r="E2" s="1020"/>
      <c r="F2" s="1020"/>
      <c r="G2" s="1020"/>
      <c r="H2" s="1"/>
    </row>
    <row r="3" spans="1:17" ht="18" x14ac:dyDescent="0.35">
      <c r="A3" s="1020"/>
      <c r="B3" s="1020"/>
      <c r="C3" s="1020"/>
      <c r="D3" s="1020"/>
      <c r="E3" s="1020"/>
      <c r="F3" s="1020"/>
      <c r="G3" s="1020"/>
      <c r="H3" s="1"/>
    </row>
    <row r="5" spans="1:17" ht="20.25" customHeight="1" x14ac:dyDescent="0.25">
      <c r="A5" s="1023" t="s">
        <v>510</v>
      </c>
      <c r="B5" s="1023"/>
      <c r="C5" s="1023"/>
      <c r="D5" s="1023"/>
      <c r="E5" s="1023"/>
      <c r="F5" s="1023"/>
      <c r="G5" s="1023"/>
      <c r="H5" s="1023"/>
      <c r="I5" s="1023"/>
      <c r="J5" s="1023"/>
      <c r="K5" s="1023"/>
      <c r="L5" s="1023"/>
      <c r="M5" s="1023"/>
      <c r="N5" s="1023"/>
      <c r="O5" s="1023"/>
      <c r="P5" s="1023"/>
      <c r="Q5" s="1023"/>
    </row>
    <row r="6" spans="1:17" ht="20.25" customHeight="1" x14ac:dyDescent="0.25">
      <c r="A6" s="1023" t="s">
        <v>633</v>
      </c>
      <c r="B6" s="1023"/>
      <c r="C6" s="1023"/>
      <c r="D6" s="1023"/>
      <c r="E6" s="1023"/>
      <c r="F6" s="1023"/>
      <c r="G6" s="1023"/>
      <c r="H6" s="1023"/>
      <c r="I6" s="1023"/>
      <c r="J6" s="1023"/>
      <c r="K6" s="1023"/>
      <c r="L6" s="1023"/>
      <c r="M6" s="1023"/>
      <c r="N6" s="1023"/>
      <c r="O6" s="1023"/>
      <c r="P6" s="1023"/>
      <c r="Q6" s="1023"/>
    </row>
    <row r="7" spans="1:17" ht="20.25" customHeight="1" x14ac:dyDescent="0.25">
      <c r="A7" s="1029" t="s">
        <v>14</v>
      </c>
      <c r="B7" s="1027" t="s">
        <v>529</v>
      </c>
      <c r="C7" s="882" t="s">
        <v>514</v>
      </c>
      <c r="D7" s="882" t="s">
        <v>515</v>
      </c>
      <c r="E7" s="882" t="s">
        <v>516</v>
      </c>
      <c r="F7" s="882" t="s">
        <v>517</v>
      </c>
      <c r="G7" s="882" t="s">
        <v>518</v>
      </c>
      <c r="H7" s="882" t="s">
        <v>519</v>
      </c>
      <c r="I7" s="882" t="s">
        <v>520</v>
      </c>
      <c r="J7" s="882" t="s">
        <v>521</v>
      </c>
      <c r="K7" s="882" t="s">
        <v>522</v>
      </c>
      <c r="L7" s="882" t="s">
        <v>523</v>
      </c>
      <c r="M7" s="882" t="s">
        <v>524</v>
      </c>
      <c r="N7" s="882" t="s">
        <v>525</v>
      </c>
      <c r="O7" s="1024" t="s">
        <v>526</v>
      </c>
      <c r="P7" s="1025"/>
      <c r="Q7" s="1026"/>
    </row>
    <row r="8" spans="1:17" x14ac:dyDescent="0.25">
      <c r="A8" s="1030"/>
      <c r="B8" s="1028"/>
      <c r="C8" s="836" t="s">
        <v>527</v>
      </c>
      <c r="D8" s="836" t="s">
        <v>527</v>
      </c>
      <c r="E8" s="836" t="s">
        <v>527</v>
      </c>
      <c r="F8" s="836" t="s">
        <v>527</v>
      </c>
      <c r="G8" s="836" t="s">
        <v>527</v>
      </c>
      <c r="H8" s="836" t="s">
        <v>527</v>
      </c>
      <c r="I8" s="836" t="s">
        <v>527</v>
      </c>
      <c r="J8" s="836" t="s">
        <v>527</v>
      </c>
      <c r="K8" s="836" t="s">
        <v>527</v>
      </c>
      <c r="L8" s="836" t="s">
        <v>527</v>
      </c>
      <c r="M8" s="836" t="s">
        <v>527</v>
      </c>
      <c r="N8" s="836" t="s">
        <v>527</v>
      </c>
      <c r="O8" s="836" t="s">
        <v>528</v>
      </c>
      <c r="P8" s="836" t="s">
        <v>527</v>
      </c>
      <c r="Q8" s="836" t="s">
        <v>1</v>
      </c>
    </row>
    <row r="9" spans="1:17" s="659" customFormat="1" ht="20.25" customHeight="1" x14ac:dyDescent="0.2">
      <c r="A9" s="832" t="s">
        <v>489</v>
      </c>
      <c r="B9" s="854">
        <v>7200</v>
      </c>
      <c r="C9" s="855">
        <v>5235</v>
      </c>
      <c r="D9" s="855">
        <v>5609</v>
      </c>
      <c r="E9" s="855">
        <v>5809</v>
      </c>
      <c r="F9" s="855">
        <v>6532</v>
      </c>
      <c r="G9" s="855">
        <v>6849</v>
      </c>
      <c r="H9" s="855">
        <v>6687</v>
      </c>
      <c r="I9" s="855">
        <v>6806</v>
      </c>
      <c r="J9" s="855">
        <v>7210</v>
      </c>
      <c r="K9" s="855">
        <v>6710</v>
      </c>
      <c r="L9" s="855">
        <v>6751</v>
      </c>
      <c r="M9" s="855">
        <v>6924</v>
      </c>
      <c r="N9" s="855">
        <v>6675</v>
      </c>
      <c r="O9" s="893">
        <f t="shared" ref="O9:O22" si="0">B9*(IF(C9="",0,1)+IF(D9="",0,1)+IF(E9="",0,1)+IF(F9="",0,1)+IF(G9="",0,1)+IF(H9="",0,1)+IF(I9="",0,1)+IF(J9="",0,1)+IF(K9="",0,1)+IF(L9="",0,1)+IF(M9="",0,1)+IF(N9="",0,1))</f>
        <v>86400</v>
      </c>
      <c r="P9" s="893">
        <f>SUM(C9:N9)</f>
        <v>77797</v>
      </c>
      <c r="Q9" s="856">
        <f>IF(O9=0,"-",P9/O9)</f>
        <v>0.90042824074074079</v>
      </c>
    </row>
    <row r="10" spans="1:17" s="659" customFormat="1" ht="20.25" customHeight="1" x14ac:dyDescent="0.2">
      <c r="A10" s="832" t="s">
        <v>487</v>
      </c>
      <c r="B10" s="854">
        <v>2496</v>
      </c>
      <c r="C10" s="855">
        <v>1739</v>
      </c>
      <c r="D10" s="855">
        <v>2112</v>
      </c>
      <c r="E10" s="855">
        <v>2658</v>
      </c>
      <c r="F10" s="855">
        <v>2480</v>
      </c>
      <c r="G10" s="855">
        <v>2288</v>
      </c>
      <c r="H10" s="855">
        <v>1847</v>
      </c>
      <c r="I10" s="855">
        <v>2360</v>
      </c>
      <c r="J10" s="855">
        <v>2716</v>
      </c>
      <c r="K10" s="855">
        <v>2377</v>
      </c>
      <c r="L10" s="855">
        <v>2741</v>
      </c>
      <c r="M10" s="855">
        <v>2519</v>
      </c>
      <c r="N10" s="855">
        <v>2542</v>
      </c>
      <c r="O10" s="893">
        <f t="shared" si="0"/>
        <v>29952</v>
      </c>
      <c r="P10" s="893">
        <f t="shared" ref="P10:P35" si="1">SUM(C10:N10)</f>
        <v>28379</v>
      </c>
      <c r="Q10" s="856">
        <f t="shared" ref="Q10:Q23" si="2">IF(O10=0,"-",P10/O10)</f>
        <v>0.94748263888888884</v>
      </c>
    </row>
    <row r="11" spans="1:17" s="659" customFormat="1" ht="20.25" customHeight="1" x14ac:dyDescent="0.2">
      <c r="A11" s="832" t="s">
        <v>609</v>
      </c>
      <c r="B11" s="854">
        <v>96</v>
      </c>
      <c r="C11" s="855">
        <v>73</v>
      </c>
      <c r="D11" s="855">
        <v>73</v>
      </c>
      <c r="E11" s="855">
        <v>82</v>
      </c>
      <c r="F11" s="855">
        <v>100</v>
      </c>
      <c r="G11" s="855">
        <v>54</v>
      </c>
      <c r="H11" s="855">
        <v>64</v>
      </c>
      <c r="I11" s="855">
        <v>96</v>
      </c>
      <c r="J11" s="855">
        <v>94</v>
      </c>
      <c r="K11" s="855">
        <v>101</v>
      </c>
      <c r="L11" s="855">
        <v>83</v>
      </c>
      <c r="M11" s="855">
        <v>116</v>
      </c>
      <c r="N11" s="855">
        <v>93</v>
      </c>
      <c r="O11" s="893">
        <f t="shared" si="0"/>
        <v>1152</v>
      </c>
      <c r="P11" s="893">
        <f>SUM(C11:N11)</f>
        <v>1029</v>
      </c>
      <c r="Q11" s="856">
        <f t="shared" ref="Q11" si="3">IF(O11=0,"-",P11/O11)</f>
        <v>0.89322916666666663</v>
      </c>
    </row>
    <row r="12" spans="1:17" s="659" customFormat="1" ht="20.25" customHeight="1" x14ac:dyDescent="0.2">
      <c r="A12" s="832" t="s">
        <v>488</v>
      </c>
      <c r="B12" s="854">
        <v>1080</v>
      </c>
      <c r="C12" s="855">
        <v>732</v>
      </c>
      <c r="D12" s="855">
        <v>924</v>
      </c>
      <c r="E12" s="855">
        <v>1095</v>
      </c>
      <c r="F12" s="855">
        <v>1071</v>
      </c>
      <c r="G12" s="855">
        <v>896</v>
      </c>
      <c r="H12" s="855">
        <v>1071</v>
      </c>
      <c r="I12" s="855">
        <v>893</v>
      </c>
      <c r="J12" s="855">
        <v>1091</v>
      </c>
      <c r="K12" s="855">
        <v>1199</v>
      </c>
      <c r="L12" s="855">
        <v>1186</v>
      </c>
      <c r="M12" s="855">
        <v>864</v>
      </c>
      <c r="N12" s="855">
        <v>1204</v>
      </c>
      <c r="O12" s="893">
        <f t="shared" si="0"/>
        <v>12960</v>
      </c>
      <c r="P12" s="893">
        <f t="shared" si="1"/>
        <v>12226</v>
      </c>
      <c r="Q12" s="856">
        <f t="shared" si="2"/>
        <v>0.9433641975308642</v>
      </c>
    </row>
    <row r="13" spans="1:17" s="659" customFormat="1" ht="20.25" customHeight="1" x14ac:dyDescent="0.2">
      <c r="A13" s="832" t="s">
        <v>610</v>
      </c>
      <c r="B13" s="854">
        <v>96</v>
      </c>
      <c r="C13" s="855">
        <v>80</v>
      </c>
      <c r="D13" s="855">
        <v>96</v>
      </c>
      <c r="E13" s="855">
        <v>115</v>
      </c>
      <c r="F13" s="855">
        <v>113</v>
      </c>
      <c r="G13" s="855">
        <v>71</v>
      </c>
      <c r="H13" s="855">
        <v>100</v>
      </c>
      <c r="I13" s="855">
        <v>95</v>
      </c>
      <c r="J13" s="855">
        <v>101</v>
      </c>
      <c r="K13" s="855">
        <v>120</v>
      </c>
      <c r="L13" s="855">
        <v>109</v>
      </c>
      <c r="M13" s="855">
        <v>86</v>
      </c>
      <c r="N13" s="855">
        <v>95</v>
      </c>
      <c r="O13" s="893">
        <f t="shared" si="0"/>
        <v>1152</v>
      </c>
      <c r="P13" s="893">
        <f t="shared" si="1"/>
        <v>1181</v>
      </c>
      <c r="Q13" s="856">
        <f t="shared" ref="Q13" si="4">IF(O13=0,"-",P13/O13)</f>
        <v>1.0251736111111112</v>
      </c>
    </row>
    <row r="14" spans="1:17" s="659" customFormat="1" ht="21.75" customHeight="1" x14ac:dyDescent="0.2">
      <c r="A14" s="832" t="s">
        <v>719</v>
      </c>
      <c r="B14" s="854">
        <v>576</v>
      </c>
      <c r="C14" s="855">
        <v>546</v>
      </c>
      <c r="D14" s="855">
        <v>686</v>
      </c>
      <c r="E14" s="855">
        <v>681</v>
      </c>
      <c r="F14" s="855">
        <v>925</v>
      </c>
      <c r="G14" s="855">
        <v>716</v>
      </c>
      <c r="H14" s="855">
        <v>693</v>
      </c>
      <c r="I14" s="855">
        <v>520</v>
      </c>
      <c r="J14" s="855">
        <v>576</v>
      </c>
      <c r="K14" s="855">
        <v>697</v>
      </c>
      <c r="L14" s="855">
        <v>737</v>
      </c>
      <c r="M14" s="855">
        <v>604</v>
      </c>
      <c r="N14" s="855">
        <v>347</v>
      </c>
      <c r="O14" s="893">
        <f t="shared" si="0"/>
        <v>6912</v>
      </c>
      <c r="P14" s="893">
        <f t="shared" si="1"/>
        <v>7728</v>
      </c>
      <c r="Q14" s="856">
        <f t="shared" si="2"/>
        <v>1.1180555555555556</v>
      </c>
    </row>
    <row r="15" spans="1:17" s="659" customFormat="1" ht="21" customHeight="1" x14ac:dyDescent="0.2">
      <c r="A15" s="832" t="s">
        <v>682</v>
      </c>
      <c r="B15" s="854">
        <v>87</v>
      </c>
      <c r="C15" s="855">
        <v>89</v>
      </c>
      <c r="D15" s="855">
        <v>116</v>
      </c>
      <c r="E15" s="855">
        <v>123</v>
      </c>
      <c r="F15" s="855">
        <v>191</v>
      </c>
      <c r="G15" s="855">
        <v>133</v>
      </c>
      <c r="H15" s="855">
        <v>135</v>
      </c>
      <c r="I15" s="855">
        <v>92</v>
      </c>
      <c r="J15" s="855">
        <v>115</v>
      </c>
      <c r="K15" s="855">
        <v>154</v>
      </c>
      <c r="L15" s="855">
        <v>154</v>
      </c>
      <c r="M15" s="855">
        <v>140</v>
      </c>
      <c r="N15" s="855">
        <v>65</v>
      </c>
      <c r="O15" s="893">
        <f t="shared" si="0"/>
        <v>1044</v>
      </c>
      <c r="P15" s="893">
        <f t="shared" si="1"/>
        <v>1507</v>
      </c>
      <c r="Q15" s="856">
        <f t="shared" si="2"/>
        <v>1.4434865900383143</v>
      </c>
    </row>
    <row r="16" spans="1:17" s="659" customFormat="1" ht="18" customHeight="1" x14ac:dyDescent="0.2">
      <c r="A16" s="832" t="s">
        <v>549</v>
      </c>
      <c r="B16" s="921">
        <v>24</v>
      </c>
      <c r="C16" s="915">
        <v>13</v>
      </c>
      <c r="D16" s="915">
        <v>21</v>
      </c>
      <c r="E16" s="915">
        <v>25</v>
      </c>
      <c r="F16" s="915">
        <v>23</v>
      </c>
      <c r="G16" s="915">
        <v>24</v>
      </c>
      <c r="H16" s="855">
        <v>24</v>
      </c>
      <c r="I16" s="915">
        <v>16</v>
      </c>
      <c r="J16" s="915">
        <v>24</v>
      </c>
      <c r="K16" s="915">
        <v>25</v>
      </c>
      <c r="L16" s="915">
        <v>24</v>
      </c>
      <c r="M16" s="915">
        <v>24</v>
      </c>
      <c r="N16" s="915">
        <v>16</v>
      </c>
      <c r="O16" s="893">
        <f t="shared" si="0"/>
        <v>288</v>
      </c>
      <c r="P16" s="893">
        <f t="shared" si="1"/>
        <v>259</v>
      </c>
      <c r="Q16" s="856">
        <f t="shared" si="2"/>
        <v>0.89930555555555558</v>
      </c>
    </row>
    <row r="17" spans="1:17" s="659" customFormat="1" ht="17.25" customHeight="1" x14ac:dyDescent="0.2">
      <c r="A17" s="832" t="s">
        <v>547</v>
      </c>
      <c r="B17" s="854">
        <v>261</v>
      </c>
      <c r="C17" s="855">
        <v>281</v>
      </c>
      <c r="D17" s="855">
        <v>333</v>
      </c>
      <c r="E17" s="855">
        <v>475</v>
      </c>
      <c r="F17" s="855">
        <v>477</v>
      </c>
      <c r="G17" s="855">
        <v>397</v>
      </c>
      <c r="H17" s="855">
        <v>392</v>
      </c>
      <c r="I17" s="855">
        <v>401</v>
      </c>
      <c r="J17" s="855">
        <v>195</v>
      </c>
      <c r="K17" s="855">
        <v>253</v>
      </c>
      <c r="L17" s="855">
        <v>242</v>
      </c>
      <c r="M17" s="855">
        <v>192</v>
      </c>
      <c r="N17" s="855">
        <v>213</v>
      </c>
      <c r="O17" s="893">
        <f t="shared" si="0"/>
        <v>3132</v>
      </c>
      <c r="P17" s="893">
        <f>SUM(C17:N17)</f>
        <v>3851</v>
      </c>
      <c r="Q17" s="856">
        <f t="shared" si="2"/>
        <v>1.2295657726692208</v>
      </c>
    </row>
    <row r="18" spans="1:17" s="659" customFormat="1" ht="20.25" customHeight="1" x14ac:dyDescent="0.2">
      <c r="A18" s="832" t="s">
        <v>677</v>
      </c>
      <c r="B18" s="854">
        <v>39</v>
      </c>
      <c r="C18" s="855">
        <v>84</v>
      </c>
      <c r="D18" s="855">
        <v>84</v>
      </c>
      <c r="E18" s="855">
        <v>86</v>
      </c>
      <c r="F18" s="855">
        <v>67</v>
      </c>
      <c r="G18" s="855">
        <v>67</v>
      </c>
      <c r="H18" s="855">
        <v>78</v>
      </c>
      <c r="I18" s="855">
        <v>63</v>
      </c>
      <c r="J18" s="855">
        <v>39</v>
      </c>
      <c r="K18" s="855">
        <v>52</v>
      </c>
      <c r="L18" s="855">
        <v>37</v>
      </c>
      <c r="M18" s="855">
        <v>21</v>
      </c>
      <c r="N18" s="855">
        <v>42</v>
      </c>
      <c r="O18" s="893">
        <f t="shared" si="0"/>
        <v>468</v>
      </c>
      <c r="P18" s="893">
        <f>SUM(C18:N18)</f>
        <v>720</v>
      </c>
      <c r="Q18" s="856">
        <f t="shared" si="2"/>
        <v>1.5384615384615385</v>
      </c>
    </row>
    <row r="19" spans="1:17" s="659" customFormat="1" ht="22.5" customHeight="1" x14ac:dyDescent="0.2">
      <c r="A19" s="832" t="s">
        <v>548</v>
      </c>
      <c r="B19" s="921">
        <v>12</v>
      </c>
      <c r="C19" s="915">
        <v>34</v>
      </c>
      <c r="D19" s="915">
        <v>28</v>
      </c>
      <c r="E19" s="915">
        <v>12</v>
      </c>
      <c r="F19" s="915">
        <v>10</v>
      </c>
      <c r="G19" s="915">
        <v>12</v>
      </c>
      <c r="H19" s="915">
        <v>12</v>
      </c>
      <c r="I19" s="915">
        <v>12</v>
      </c>
      <c r="J19" s="915">
        <v>8</v>
      </c>
      <c r="K19" s="915">
        <v>10</v>
      </c>
      <c r="L19" s="915">
        <v>8</v>
      </c>
      <c r="M19" s="915">
        <v>10</v>
      </c>
      <c r="N19" s="915">
        <v>9</v>
      </c>
      <c r="O19" s="893">
        <f t="shared" si="0"/>
        <v>144</v>
      </c>
      <c r="P19" s="893">
        <f>SUM(C19:N19)</f>
        <v>165</v>
      </c>
      <c r="Q19" s="856">
        <f t="shared" si="2"/>
        <v>1.1458333333333333</v>
      </c>
    </row>
    <row r="20" spans="1:17" s="659" customFormat="1" ht="20.25" customHeight="1" x14ac:dyDescent="0.2">
      <c r="A20" s="832" t="s">
        <v>615</v>
      </c>
      <c r="B20" s="854">
        <v>528</v>
      </c>
      <c r="C20" s="855">
        <v>375</v>
      </c>
      <c r="D20" s="855">
        <v>333</v>
      </c>
      <c r="E20" s="855">
        <v>314</v>
      </c>
      <c r="F20" s="855">
        <v>186</v>
      </c>
      <c r="G20" s="855">
        <v>169</v>
      </c>
      <c r="H20" s="855">
        <v>504</v>
      </c>
      <c r="I20" s="855">
        <v>602</v>
      </c>
      <c r="J20" s="855">
        <v>560</v>
      </c>
      <c r="K20" s="855">
        <v>553</v>
      </c>
      <c r="L20" s="855">
        <v>280</v>
      </c>
      <c r="M20" s="855">
        <v>226</v>
      </c>
      <c r="N20" s="855">
        <v>319</v>
      </c>
      <c r="O20" s="893">
        <f t="shared" si="0"/>
        <v>6336</v>
      </c>
      <c r="P20" s="893">
        <f t="shared" si="1"/>
        <v>4421</v>
      </c>
      <c r="Q20" s="856">
        <f t="shared" si="2"/>
        <v>0.69775883838383834</v>
      </c>
    </row>
    <row r="21" spans="1:17" s="659" customFormat="1" ht="20.25" customHeight="1" x14ac:dyDescent="0.2">
      <c r="A21" s="832" t="s">
        <v>503</v>
      </c>
      <c r="B21" s="854">
        <v>264</v>
      </c>
      <c r="C21" s="855">
        <v>137</v>
      </c>
      <c r="D21" s="855">
        <v>148</v>
      </c>
      <c r="E21" s="855">
        <v>175</v>
      </c>
      <c r="F21" s="855">
        <v>201</v>
      </c>
      <c r="G21" s="855">
        <v>167</v>
      </c>
      <c r="H21" s="855">
        <v>189</v>
      </c>
      <c r="I21" s="855">
        <v>152</v>
      </c>
      <c r="J21" s="855">
        <v>143</v>
      </c>
      <c r="K21" s="855">
        <v>186</v>
      </c>
      <c r="L21" s="855">
        <v>161</v>
      </c>
      <c r="M21" s="855">
        <v>212</v>
      </c>
      <c r="N21" s="855">
        <v>162</v>
      </c>
      <c r="O21" s="893">
        <f t="shared" si="0"/>
        <v>3168</v>
      </c>
      <c r="P21" s="893">
        <f t="shared" si="1"/>
        <v>2033</v>
      </c>
      <c r="Q21" s="856">
        <f t="shared" si="2"/>
        <v>0.64172979797979801</v>
      </c>
    </row>
    <row r="22" spans="1:17" s="659" customFormat="1" ht="20.25" customHeight="1" x14ac:dyDescent="0.2">
      <c r="A22" s="832" t="s">
        <v>504</v>
      </c>
      <c r="B22" s="854">
        <v>320</v>
      </c>
      <c r="C22" s="855">
        <v>210</v>
      </c>
      <c r="D22" s="855">
        <v>149</v>
      </c>
      <c r="E22" s="855">
        <v>224</v>
      </c>
      <c r="F22" s="855">
        <v>214</v>
      </c>
      <c r="G22" s="855">
        <v>165</v>
      </c>
      <c r="H22" s="855">
        <v>165</v>
      </c>
      <c r="I22" s="855">
        <v>173</v>
      </c>
      <c r="J22" s="855">
        <v>165</v>
      </c>
      <c r="K22" s="855">
        <v>195</v>
      </c>
      <c r="L22" s="855">
        <v>146</v>
      </c>
      <c r="M22" s="855">
        <v>78</v>
      </c>
      <c r="N22" s="855">
        <v>118</v>
      </c>
      <c r="O22" s="893">
        <f t="shared" si="0"/>
        <v>3840</v>
      </c>
      <c r="P22" s="893">
        <f t="shared" si="1"/>
        <v>2002</v>
      </c>
      <c r="Q22" s="856">
        <f t="shared" si="2"/>
        <v>0.52135416666666667</v>
      </c>
    </row>
    <row r="23" spans="1:17" s="659" customFormat="1" ht="20.25" customHeight="1" x14ac:dyDescent="0.2">
      <c r="A23" s="832" t="s">
        <v>505</v>
      </c>
      <c r="B23" s="854">
        <f>264+132</f>
        <v>396</v>
      </c>
      <c r="C23" s="855">
        <v>169</v>
      </c>
      <c r="D23" s="855">
        <v>254</v>
      </c>
      <c r="E23" s="855">
        <v>260</v>
      </c>
      <c r="F23" s="855">
        <v>235</v>
      </c>
      <c r="G23" s="855">
        <v>271</v>
      </c>
      <c r="H23" s="855">
        <v>301</v>
      </c>
      <c r="I23" s="855">
        <v>256</v>
      </c>
      <c r="J23" s="855">
        <v>328</v>
      </c>
      <c r="K23" s="855">
        <v>335</v>
      </c>
      <c r="L23" s="855">
        <v>257</v>
      </c>
      <c r="M23" s="855">
        <v>237</v>
      </c>
      <c r="N23" s="855">
        <v>273</v>
      </c>
      <c r="O23" s="893">
        <f t="shared" ref="O23:O33" si="5">B23*(IF(C23="",0,1)+IF(D23="",0,1)+IF(E23="",0,1)+IF(F23="",0,1)+IF(G23="",0,1)+IF(H23="",0,1)+IF(I23="",0,1)+IF(J23="",0,1)+IF(K23="",0,1)+IF(L23="",0,1)+IF(M23="",0,1)+IF(N23="",0,1))</f>
        <v>4752</v>
      </c>
      <c r="P23" s="893">
        <f t="shared" si="1"/>
        <v>3176</v>
      </c>
      <c r="Q23" s="856">
        <f t="shared" si="2"/>
        <v>0.66835016835016836</v>
      </c>
    </row>
    <row r="24" spans="1:17" s="659" customFormat="1" ht="20.25" customHeight="1" x14ac:dyDescent="0.2">
      <c r="A24" s="920" t="s">
        <v>550</v>
      </c>
      <c r="B24" s="921">
        <v>540</v>
      </c>
      <c r="C24" s="915">
        <v>550</v>
      </c>
      <c r="D24" s="915">
        <v>590</v>
      </c>
      <c r="E24" s="915">
        <v>717</v>
      </c>
      <c r="F24" s="915">
        <v>783</v>
      </c>
      <c r="G24" s="915">
        <v>712</v>
      </c>
      <c r="H24" s="915">
        <v>557</v>
      </c>
      <c r="I24" s="915">
        <v>475</v>
      </c>
      <c r="J24" s="915">
        <v>584</v>
      </c>
      <c r="K24" s="915">
        <v>656</v>
      </c>
      <c r="L24" s="915">
        <v>620</v>
      </c>
      <c r="M24" s="915">
        <v>423</v>
      </c>
      <c r="N24" s="915">
        <v>240</v>
      </c>
      <c r="O24" s="893">
        <f t="shared" si="5"/>
        <v>6480</v>
      </c>
      <c r="P24" s="893">
        <f t="shared" si="1"/>
        <v>6907</v>
      </c>
      <c r="Q24" s="856">
        <f t="shared" ref="Q24:Q35" si="6">IF(O24=0,"-",P24/O24)</f>
        <v>1.0658950617283951</v>
      </c>
    </row>
    <row r="25" spans="1:17" s="659" customFormat="1" ht="20.25" customHeight="1" x14ac:dyDescent="0.2">
      <c r="A25" s="920" t="s">
        <v>551</v>
      </c>
      <c r="B25" s="921">
        <v>30</v>
      </c>
      <c r="C25" s="915">
        <v>47</v>
      </c>
      <c r="D25" s="915">
        <v>69</v>
      </c>
      <c r="E25" s="915">
        <v>41</v>
      </c>
      <c r="F25" s="915">
        <v>35</v>
      </c>
      <c r="G25" s="915">
        <v>29</v>
      </c>
      <c r="H25" s="915">
        <v>34</v>
      </c>
      <c r="I25" s="915">
        <v>71</v>
      </c>
      <c r="J25" s="915">
        <v>49</v>
      </c>
      <c r="K25" s="915">
        <v>41</v>
      </c>
      <c r="L25" s="915">
        <v>41</v>
      </c>
      <c r="M25" s="915">
        <v>30</v>
      </c>
      <c r="N25" s="915">
        <v>36</v>
      </c>
      <c r="O25" s="893">
        <f t="shared" si="5"/>
        <v>360</v>
      </c>
      <c r="P25" s="893">
        <f t="shared" si="1"/>
        <v>523</v>
      </c>
      <c r="Q25" s="856">
        <f t="shared" si="6"/>
        <v>1.4527777777777777</v>
      </c>
    </row>
    <row r="26" spans="1:17" s="659" customFormat="1" ht="20.25" customHeight="1" x14ac:dyDescent="0.2">
      <c r="A26" s="920" t="s">
        <v>552</v>
      </c>
      <c r="B26" s="921">
        <v>122</v>
      </c>
      <c r="C26" s="915">
        <v>86</v>
      </c>
      <c r="D26" s="915">
        <v>175</v>
      </c>
      <c r="E26" s="915">
        <v>168</v>
      </c>
      <c r="F26" s="915">
        <v>128</v>
      </c>
      <c r="G26" s="915">
        <v>133</v>
      </c>
      <c r="H26" s="915">
        <v>433</v>
      </c>
      <c r="I26" s="915">
        <v>196</v>
      </c>
      <c r="J26" s="915">
        <v>155</v>
      </c>
      <c r="K26" s="915">
        <v>164</v>
      </c>
      <c r="L26" s="915">
        <v>180</v>
      </c>
      <c r="M26" s="915">
        <v>231</v>
      </c>
      <c r="N26" s="915">
        <v>177</v>
      </c>
      <c r="O26" s="893">
        <f t="shared" si="5"/>
        <v>1464</v>
      </c>
      <c r="P26" s="893">
        <f t="shared" si="1"/>
        <v>2226</v>
      </c>
      <c r="Q26" s="856">
        <f t="shared" si="6"/>
        <v>1.5204918032786885</v>
      </c>
    </row>
    <row r="27" spans="1:17" s="659" customFormat="1" ht="20.25" customHeight="1" x14ac:dyDescent="0.2">
      <c r="A27" s="920" t="s">
        <v>553</v>
      </c>
      <c r="B27" s="921">
        <v>30</v>
      </c>
      <c r="C27" s="915">
        <v>26</v>
      </c>
      <c r="D27" s="915">
        <v>39</v>
      </c>
      <c r="E27" s="915">
        <v>49</v>
      </c>
      <c r="F27" s="915">
        <v>57</v>
      </c>
      <c r="G27" s="915">
        <v>47</v>
      </c>
      <c r="H27" s="915">
        <v>43</v>
      </c>
      <c r="I27" s="915">
        <v>50</v>
      </c>
      <c r="J27" s="915">
        <v>58</v>
      </c>
      <c r="K27" s="915">
        <v>57</v>
      </c>
      <c r="L27" s="915">
        <v>66</v>
      </c>
      <c r="M27" s="915">
        <v>57</v>
      </c>
      <c r="N27" s="915">
        <v>16</v>
      </c>
      <c r="O27" s="893">
        <f t="shared" si="5"/>
        <v>360</v>
      </c>
      <c r="P27" s="893">
        <f t="shared" si="1"/>
        <v>565</v>
      </c>
      <c r="Q27" s="856">
        <f t="shared" si="6"/>
        <v>1.5694444444444444</v>
      </c>
    </row>
    <row r="28" spans="1:17" s="659" customFormat="1" ht="20.25" customHeight="1" x14ac:dyDescent="0.2">
      <c r="A28" s="920" t="s">
        <v>685</v>
      </c>
      <c r="B28" s="921">
        <v>46</v>
      </c>
      <c r="C28" s="915">
        <v>92</v>
      </c>
      <c r="D28" s="915">
        <v>147</v>
      </c>
      <c r="E28" s="915">
        <v>169</v>
      </c>
      <c r="F28" s="915">
        <v>198</v>
      </c>
      <c r="G28" s="915">
        <v>102</v>
      </c>
      <c r="H28" s="915">
        <v>103</v>
      </c>
      <c r="I28" s="915">
        <v>137</v>
      </c>
      <c r="J28" s="915">
        <v>126</v>
      </c>
      <c r="K28" s="915">
        <v>120</v>
      </c>
      <c r="L28" s="915">
        <v>172</v>
      </c>
      <c r="M28" s="915">
        <v>146</v>
      </c>
      <c r="N28" s="915">
        <v>62</v>
      </c>
      <c r="O28" s="893">
        <f t="shared" si="5"/>
        <v>552</v>
      </c>
      <c r="P28" s="893">
        <f t="shared" si="1"/>
        <v>1574</v>
      </c>
      <c r="Q28" s="856">
        <f t="shared" si="6"/>
        <v>2.8514492753623188</v>
      </c>
    </row>
    <row r="29" spans="1:17" s="659" customFormat="1" ht="20.25" customHeight="1" x14ac:dyDescent="0.2">
      <c r="A29" s="920" t="s">
        <v>681</v>
      </c>
      <c r="B29" s="921">
        <v>30</v>
      </c>
      <c r="C29" s="915">
        <v>16</v>
      </c>
      <c r="D29" s="915">
        <v>53</v>
      </c>
      <c r="E29" s="915">
        <v>57</v>
      </c>
      <c r="F29" s="915">
        <v>71</v>
      </c>
      <c r="G29" s="915">
        <v>42</v>
      </c>
      <c r="H29" s="915">
        <v>53</v>
      </c>
      <c r="I29" s="915">
        <v>88</v>
      </c>
      <c r="J29" s="915">
        <v>79</v>
      </c>
      <c r="K29" s="915">
        <v>86</v>
      </c>
      <c r="L29" s="915">
        <v>101</v>
      </c>
      <c r="M29" s="915">
        <v>104</v>
      </c>
      <c r="N29" s="915">
        <v>53</v>
      </c>
      <c r="O29" s="893">
        <f t="shared" si="5"/>
        <v>360</v>
      </c>
      <c r="P29" s="893">
        <f t="shared" si="1"/>
        <v>803</v>
      </c>
      <c r="Q29" s="856">
        <f t="shared" si="6"/>
        <v>2.2305555555555556</v>
      </c>
    </row>
    <row r="30" spans="1:17" s="659" customFormat="1" ht="20.25" customHeight="1" x14ac:dyDescent="0.2">
      <c r="A30" s="920" t="s">
        <v>561</v>
      </c>
      <c r="B30" s="921">
        <v>96</v>
      </c>
      <c r="C30" s="915">
        <v>58</v>
      </c>
      <c r="D30" s="915">
        <v>16</v>
      </c>
      <c r="E30" s="915">
        <v>36</v>
      </c>
      <c r="F30" s="915">
        <v>23</v>
      </c>
      <c r="G30" s="915">
        <v>23</v>
      </c>
      <c r="H30" s="915">
        <v>16</v>
      </c>
      <c r="I30" s="915">
        <v>20</v>
      </c>
      <c r="J30" s="915">
        <v>33</v>
      </c>
      <c r="K30" s="915">
        <v>19</v>
      </c>
      <c r="L30" s="915">
        <v>18</v>
      </c>
      <c r="M30" s="915">
        <v>70</v>
      </c>
      <c r="N30" s="915">
        <v>30</v>
      </c>
      <c r="O30" s="893">
        <f t="shared" si="5"/>
        <v>1152</v>
      </c>
      <c r="P30" s="893">
        <f t="shared" si="1"/>
        <v>362</v>
      </c>
      <c r="Q30" s="856">
        <f t="shared" si="6"/>
        <v>0.3142361111111111</v>
      </c>
    </row>
    <row r="31" spans="1:17" s="659" customFormat="1" ht="20.25" customHeight="1" x14ac:dyDescent="0.2">
      <c r="A31" s="920" t="s">
        <v>554</v>
      </c>
      <c r="B31" s="921">
        <v>16</v>
      </c>
      <c r="C31" s="915">
        <v>20</v>
      </c>
      <c r="D31" s="915">
        <v>29</v>
      </c>
      <c r="E31" s="915">
        <v>15</v>
      </c>
      <c r="F31" s="915">
        <v>20</v>
      </c>
      <c r="G31" s="915">
        <v>13</v>
      </c>
      <c r="H31" s="915">
        <v>19</v>
      </c>
      <c r="I31" s="915">
        <v>15</v>
      </c>
      <c r="J31" s="915">
        <v>24</v>
      </c>
      <c r="K31" s="915">
        <v>24</v>
      </c>
      <c r="L31" s="915">
        <v>8</v>
      </c>
      <c r="M31" s="915">
        <v>14</v>
      </c>
      <c r="N31" s="915">
        <v>12</v>
      </c>
      <c r="O31" s="893">
        <f t="shared" si="5"/>
        <v>192</v>
      </c>
      <c r="P31" s="893">
        <f t="shared" si="1"/>
        <v>213</v>
      </c>
      <c r="Q31" s="856">
        <f t="shared" si="6"/>
        <v>1.109375</v>
      </c>
    </row>
    <row r="32" spans="1:17" s="659" customFormat="1" ht="20.25" customHeight="1" x14ac:dyDescent="0.2">
      <c r="A32" s="920" t="s">
        <v>627</v>
      </c>
      <c r="B32" s="921">
        <v>120</v>
      </c>
      <c r="C32" s="915">
        <v>71</v>
      </c>
      <c r="D32" s="915">
        <v>134</v>
      </c>
      <c r="E32" s="915">
        <v>67</v>
      </c>
      <c r="F32" s="915">
        <v>89</v>
      </c>
      <c r="G32" s="915">
        <v>124</v>
      </c>
      <c r="H32" s="915">
        <v>127</v>
      </c>
      <c r="I32" s="915">
        <v>113</v>
      </c>
      <c r="J32" s="915">
        <v>114</v>
      </c>
      <c r="K32" s="915">
        <v>79</v>
      </c>
      <c r="L32" s="915">
        <v>123</v>
      </c>
      <c r="M32" s="915">
        <v>144</v>
      </c>
      <c r="N32" s="915">
        <v>95</v>
      </c>
      <c r="O32" s="893">
        <f t="shared" si="5"/>
        <v>1440</v>
      </c>
      <c r="P32" s="893">
        <f t="shared" si="1"/>
        <v>1280</v>
      </c>
      <c r="Q32" s="856">
        <f t="shared" si="6"/>
        <v>0.88888888888888884</v>
      </c>
    </row>
    <row r="33" spans="1:17" s="659" customFormat="1" ht="20.25" customHeight="1" x14ac:dyDescent="0.2">
      <c r="A33" s="920" t="s">
        <v>628</v>
      </c>
      <c r="B33" s="921">
        <v>384</v>
      </c>
      <c r="C33" s="915">
        <v>329</v>
      </c>
      <c r="D33" s="915">
        <v>397</v>
      </c>
      <c r="E33" s="915">
        <v>378</v>
      </c>
      <c r="F33" s="915">
        <v>425</v>
      </c>
      <c r="G33" s="915">
        <v>325</v>
      </c>
      <c r="H33" s="915">
        <v>436</v>
      </c>
      <c r="I33" s="915">
        <v>435</v>
      </c>
      <c r="J33" s="915">
        <v>448</v>
      </c>
      <c r="K33" s="915">
        <v>472</v>
      </c>
      <c r="L33" s="915">
        <v>415</v>
      </c>
      <c r="M33" s="915">
        <v>426</v>
      </c>
      <c r="N33" s="915">
        <v>386</v>
      </c>
      <c r="O33" s="893">
        <f t="shared" si="5"/>
        <v>4608</v>
      </c>
      <c r="P33" s="893">
        <f t="shared" si="1"/>
        <v>4872</v>
      </c>
      <c r="Q33" s="856">
        <f t="shared" si="6"/>
        <v>1.0572916666666667</v>
      </c>
    </row>
    <row r="34" spans="1:17" s="659" customFormat="1" ht="20.25" customHeight="1" x14ac:dyDescent="0.2">
      <c r="A34" s="920" t="s">
        <v>676</v>
      </c>
      <c r="B34" s="921">
        <v>40</v>
      </c>
      <c r="C34" s="915">
        <v>28</v>
      </c>
      <c r="D34" s="915">
        <v>28</v>
      </c>
      <c r="E34" s="915">
        <v>24</v>
      </c>
      <c r="F34" s="915">
        <v>24</v>
      </c>
      <c r="G34" s="915">
        <v>4</v>
      </c>
      <c r="H34" s="915">
        <v>4</v>
      </c>
      <c r="I34" s="915">
        <v>7</v>
      </c>
      <c r="J34" s="915">
        <v>13</v>
      </c>
      <c r="K34" s="915">
        <v>21</v>
      </c>
      <c r="L34" s="915">
        <v>21</v>
      </c>
      <c r="M34" s="915">
        <v>14</v>
      </c>
      <c r="N34" s="915">
        <v>12</v>
      </c>
      <c r="O34" s="893">
        <f>B34*(IF(C34="",0,1)+IF(D34="",0,1)+IF(E34="",0,1)+IF(F34="",0,1)+IF(G34="",0,1)+IF(H34="",0,1)+IF(I34="",0,1)+IF(J34="",0,1)+IF(K34="",0,1)+IF(L34="",0,1)+IF(M34="",0,1)+IF(N34="",0,1))</f>
        <v>480</v>
      </c>
      <c r="P34" s="893">
        <f t="shared" si="1"/>
        <v>200</v>
      </c>
      <c r="Q34" s="856">
        <f t="shared" si="6"/>
        <v>0.41666666666666669</v>
      </c>
    </row>
    <row r="35" spans="1:17" s="659" customFormat="1" ht="20.25" customHeight="1" thickBot="1" x14ac:dyDescent="0.25">
      <c r="A35" s="929" t="s">
        <v>555</v>
      </c>
      <c r="B35" s="930">
        <v>60</v>
      </c>
      <c r="C35" s="931">
        <v>143</v>
      </c>
      <c r="D35" s="931">
        <v>135</v>
      </c>
      <c r="E35" s="931">
        <v>163</v>
      </c>
      <c r="F35" s="931">
        <v>197</v>
      </c>
      <c r="G35" s="931">
        <v>83</v>
      </c>
      <c r="H35" s="931">
        <v>106</v>
      </c>
      <c r="I35" s="931">
        <v>109</v>
      </c>
      <c r="J35" s="931">
        <v>134</v>
      </c>
      <c r="K35" s="931">
        <v>124</v>
      </c>
      <c r="L35" s="931">
        <v>129</v>
      </c>
      <c r="M35" s="931">
        <v>107</v>
      </c>
      <c r="N35" s="931">
        <v>31</v>
      </c>
      <c r="O35" s="932">
        <f>B35*(IF(C35="",0,1)+IF(D35="",0,1)+IF(E35="",0,1)+IF(F35="",0,1)+IF(G35="",0,1)+IF(H35="",0,1)+IF(I35="",0,1)+IF(J35="",0,1)+IF(K35="",0,1)+IF(L35="",0,1)+IF(M35="",0,1)+IF(N35="",0,1))</f>
        <v>720</v>
      </c>
      <c r="P35" s="932">
        <f t="shared" si="1"/>
        <v>1461</v>
      </c>
      <c r="Q35" s="933">
        <f t="shared" si="6"/>
        <v>2.0291666666666668</v>
      </c>
    </row>
    <row r="36" spans="1:17" s="888" customFormat="1" ht="17.25" customHeight="1" x14ac:dyDescent="0.25">
      <c r="A36" s="926" t="s">
        <v>6</v>
      </c>
      <c r="B36" s="927">
        <f>SUM(B9:B35)</f>
        <v>14989</v>
      </c>
      <c r="C36" s="927">
        <f>SUM(C9:C35)</f>
        <v>11263</v>
      </c>
      <c r="D36" s="927">
        <f t="shared" ref="D36:L36" si="7">SUM(D9:D35)</f>
        <v>12778</v>
      </c>
      <c r="E36" s="927">
        <f t="shared" si="7"/>
        <v>14018</v>
      </c>
      <c r="F36" s="927">
        <f t="shared" si="7"/>
        <v>14875</v>
      </c>
      <c r="G36" s="927">
        <f t="shared" si="7"/>
        <v>13916</v>
      </c>
      <c r="H36" s="927">
        <f t="shared" si="7"/>
        <v>14193</v>
      </c>
      <c r="I36" s="927">
        <f t="shared" si="7"/>
        <v>14253</v>
      </c>
      <c r="J36" s="927">
        <f t="shared" si="7"/>
        <v>15182</v>
      </c>
      <c r="K36" s="927">
        <f t="shared" si="7"/>
        <v>14830</v>
      </c>
      <c r="L36" s="927">
        <f t="shared" si="7"/>
        <v>14810</v>
      </c>
      <c r="M36" s="927">
        <f>SUM(M9:M35)</f>
        <v>14019</v>
      </c>
      <c r="N36" s="927">
        <f>SUM(N9:N35)</f>
        <v>13323</v>
      </c>
      <c r="O36" s="927">
        <f>SUM(O9:O35)</f>
        <v>179868</v>
      </c>
      <c r="P36" s="927">
        <f t="shared" ref="P36" si="8">SUM(P9:P35)</f>
        <v>167460</v>
      </c>
      <c r="Q36" s="928">
        <f>IF(O36=0,"-",P36/O36)</f>
        <v>0.93101607845753553</v>
      </c>
    </row>
    <row r="37" spans="1:17" x14ac:dyDescent="0.25">
      <c r="A37" s="968"/>
      <c r="O37" s="890"/>
      <c r="P37" s="890"/>
    </row>
    <row r="38" spans="1:17" x14ac:dyDescent="0.25">
      <c r="A38" s="881" t="s">
        <v>513</v>
      </c>
      <c r="O38" s="890"/>
      <c r="P38" s="890"/>
    </row>
    <row r="39" spans="1:17" ht="15.75" hidden="1" x14ac:dyDescent="0.25">
      <c r="A39" s="1021" t="s">
        <v>480</v>
      </c>
      <c r="B39" s="1022"/>
      <c r="C39" s="1022"/>
      <c r="D39" s="1022"/>
      <c r="E39" s="1022"/>
      <c r="F39" s="1022"/>
      <c r="G39" s="1022"/>
      <c r="H39" s="1022"/>
      <c r="O39" s="890"/>
      <c r="P39" s="890"/>
    </row>
    <row r="40" spans="1:17" ht="23.25" hidden="1" thickBot="1" x14ac:dyDescent="0.3">
      <c r="A40" s="14" t="s">
        <v>14</v>
      </c>
      <c r="B40" s="71" t="s">
        <v>198</v>
      </c>
      <c r="C40" s="14" t="str">
        <f>$C$8</f>
        <v>Real.</v>
      </c>
      <c r="D40" s="14" t="str">
        <f>$D$8</f>
        <v>Real.</v>
      </c>
      <c r="E40" s="14" t="str">
        <f>$E$8</f>
        <v>Real.</v>
      </c>
      <c r="F40" s="14" t="str">
        <f>$F$8</f>
        <v>Real.</v>
      </c>
      <c r="G40" s="14" t="str">
        <f>$G$8</f>
        <v>Real.</v>
      </c>
      <c r="H40" s="14" t="str">
        <f>$H$8</f>
        <v>Real.</v>
      </c>
      <c r="O40" s="890"/>
      <c r="P40" s="890"/>
    </row>
    <row r="41" spans="1:17" hidden="1" x14ac:dyDescent="0.25">
      <c r="A41" s="9" t="s">
        <v>16</v>
      </c>
      <c r="B41" s="52">
        <v>30</v>
      </c>
      <c r="C41" s="699">
        <v>30</v>
      </c>
      <c r="D41" s="11"/>
      <c r="E41" s="11"/>
      <c r="F41" s="11"/>
      <c r="G41" s="11"/>
      <c r="H41" s="713"/>
      <c r="O41" s="890"/>
      <c r="P41" s="890"/>
    </row>
    <row r="42" spans="1:17" hidden="1" x14ac:dyDescent="0.25">
      <c r="A42" s="2" t="s">
        <v>17</v>
      </c>
      <c r="B42" s="91">
        <v>5</v>
      </c>
      <c r="C42" s="700">
        <v>5</v>
      </c>
      <c r="D42" s="4"/>
      <c r="E42" s="4"/>
      <c r="F42" s="4"/>
      <c r="G42" s="4"/>
      <c r="H42" s="4"/>
      <c r="O42" s="890"/>
      <c r="P42" s="890"/>
    </row>
    <row r="43" spans="1:17" hidden="1" x14ac:dyDescent="0.25">
      <c r="A43" s="2" t="s">
        <v>18</v>
      </c>
      <c r="B43" s="91">
        <v>5</v>
      </c>
      <c r="C43" s="700">
        <v>5</v>
      </c>
      <c r="D43" s="4"/>
      <c r="E43" s="4"/>
      <c r="F43" s="4"/>
      <c r="G43" s="4"/>
      <c r="H43" s="4"/>
      <c r="O43" s="890"/>
      <c r="P43" s="890"/>
    </row>
    <row r="44" spans="1:17" hidden="1" x14ac:dyDescent="0.25">
      <c r="A44" s="2" t="s">
        <v>482</v>
      </c>
      <c r="B44" s="830">
        <v>2</v>
      </c>
      <c r="C44" s="829">
        <v>2</v>
      </c>
      <c r="D44" s="4"/>
      <c r="E44" s="4"/>
      <c r="F44" s="4"/>
      <c r="G44" s="4"/>
      <c r="H44" s="4"/>
      <c r="O44" s="890"/>
      <c r="P44" s="890"/>
    </row>
    <row r="45" spans="1:17" hidden="1" x14ac:dyDescent="0.25">
      <c r="A45" s="2" t="s">
        <v>33</v>
      </c>
      <c r="B45" s="89">
        <v>3</v>
      </c>
      <c r="C45" s="700">
        <v>3</v>
      </c>
      <c r="D45" s="4"/>
      <c r="E45" s="4"/>
      <c r="F45" s="4"/>
      <c r="G45" s="4"/>
      <c r="H45" s="4"/>
      <c r="O45" s="890"/>
      <c r="P45" s="890"/>
    </row>
    <row r="46" spans="1:17" hidden="1" x14ac:dyDescent="0.25">
      <c r="A46" s="70" t="s">
        <v>19</v>
      </c>
      <c r="B46" s="91">
        <v>0</v>
      </c>
      <c r="C46" s="700">
        <v>1</v>
      </c>
      <c r="D46" s="4"/>
      <c r="E46" s="4"/>
      <c r="F46" s="4"/>
      <c r="G46" s="4"/>
      <c r="H46" s="4"/>
      <c r="O46" s="890"/>
      <c r="P46" s="890"/>
    </row>
    <row r="47" spans="1:17" hidden="1" x14ac:dyDescent="0.25">
      <c r="A47" s="2" t="s">
        <v>684</v>
      </c>
      <c r="B47" s="91">
        <v>2</v>
      </c>
      <c r="C47" s="703">
        <v>2</v>
      </c>
      <c r="D47" s="4"/>
      <c r="E47" s="4"/>
      <c r="F47" s="4"/>
      <c r="G47" s="62"/>
      <c r="H47" s="4"/>
      <c r="O47" s="890"/>
      <c r="P47" s="890"/>
    </row>
    <row r="48" spans="1:17" hidden="1" x14ac:dyDescent="0.25">
      <c r="A48" s="2" t="s">
        <v>43</v>
      </c>
      <c r="B48" s="91">
        <v>1</v>
      </c>
      <c r="C48" s="700">
        <v>1</v>
      </c>
      <c r="D48" s="4"/>
      <c r="E48" s="4"/>
      <c r="F48" s="4"/>
      <c r="G48" s="4"/>
      <c r="H48" s="4"/>
      <c r="O48" s="890"/>
      <c r="P48" s="890"/>
    </row>
    <row r="49" spans="1:16" hidden="1" x14ac:dyDescent="0.25">
      <c r="A49" s="2" t="s">
        <v>22</v>
      </c>
      <c r="B49" s="91">
        <v>1</v>
      </c>
      <c r="C49" s="700">
        <v>1</v>
      </c>
      <c r="D49" s="4"/>
      <c r="E49" s="4"/>
      <c r="F49" s="4"/>
      <c r="G49" s="4"/>
      <c r="H49" s="4"/>
      <c r="O49" s="890"/>
      <c r="P49" s="890"/>
    </row>
    <row r="50" spans="1:16" hidden="1" x14ac:dyDescent="0.25">
      <c r="A50" s="2" t="s">
        <v>23</v>
      </c>
      <c r="B50" s="91">
        <v>2</v>
      </c>
      <c r="C50" s="703">
        <v>1.5</v>
      </c>
      <c r="D50" s="62"/>
      <c r="E50" s="62"/>
      <c r="F50" s="62"/>
      <c r="G50" s="62"/>
      <c r="H50" s="62"/>
      <c r="O50" s="890"/>
      <c r="P50" s="890"/>
    </row>
    <row r="51" spans="1:16" hidden="1" x14ac:dyDescent="0.25">
      <c r="A51" s="2" t="s">
        <v>24</v>
      </c>
      <c r="B51" s="91">
        <v>2</v>
      </c>
      <c r="C51" s="700">
        <v>2</v>
      </c>
      <c r="D51" s="4"/>
      <c r="E51" s="4"/>
      <c r="F51" s="4"/>
      <c r="G51" s="4"/>
      <c r="H51" s="4"/>
      <c r="O51" s="890"/>
      <c r="P51" s="890"/>
    </row>
    <row r="52" spans="1:16" hidden="1" x14ac:dyDescent="0.25">
      <c r="A52" s="2" t="s">
        <v>25</v>
      </c>
      <c r="B52" s="91">
        <v>3</v>
      </c>
      <c r="C52" s="700">
        <v>3</v>
      </c>
      <c r="D52" s="4"/>
      <c r="E52" s="62"/>
      <c r="F52" s="62"/>
      <c r="G52" s="62"/>
      <c r="H52" s="4"/>
      <c r="O52" s="890"/>
      <c r="P52" s="890"/>
    </row>
    <row r="53" spans="1:16" hidden="1" x14ac:dyDescent="0.25">
      <c r="A53" s="2" t="s">
        <v>45</v>
      </c>
      <c r="B53" s="91">
        <v>1</v>
      </c>
      <c r="C53" s="700">
        <v>1</v>
      </c>
      <c r="D53" s="4"/>
      <c r="E53" s="62"/>
      <c r="F53" s="62"/>
      <c r="G53" s="62"/>
      <c r="H53" s="4"/>
      <c r="O53" s="890"/>
      <c r="P53" s="890"/>
    </row>
    <row r="54" spans="1:16" hidden="1" x14ac:dyDescent="0.25">
      <c r="A54" s="2" t="s">
        <v>26</v>
      </c>
      <c r="B54" s="91">
        <v>1</v>
      </c>
      <c r="C54" s="700"/>
      <c r="D54" s="4"/>
      <c r="E54" s="4"/>
      <c r="F54" s="4"/>
      <c r="G54" s="4"/>
      <c r="H54" s="4"/>
      <c r="O54" s="890"/>
      <c r="P54" s="890"/>
    </row>
    <row r="55" spans="1:16" hidden="1" x14ac:dyDescent="0.25">
      <c r="A55" s="2" t="s">
        <v>481</v>
      </c>
      <c r="B55" s="91">
        <v>1</v>
      </c>
      <c r="C55" s="700"/>
      <c r="D55" s="4"/>
      <c r="E55" s="4"/>
      <c r="F55" s="4"/>
      <c r="G55" s="4"/>
      <c r="H55" s="4"/>
      <c r="O55" s="890"/>
      <c r="P55" s="890"/>
    </row>
    <row r="56" spans="1:16" hidden="1" x14ac:dyDescent="0.25">
      <c r="A56" s="63" t="s">
        <v>34</v>
      </c>
      <c r="B56" s="94">
        <v>2</v>
      </c>
      <c r="C56" s="701">
        <v>2</v>
      </c>
      <c r="D56" s="65"/>
      <c r="E56" s="65"/>
      <c r="F56" s="65"/>
      <c r="G56" s="65"/>
      <c r="H56" s="65"/>
      <c r="O56" s="890"/>
      <c r="P56" s="890"/>
    </row>
    <row r="57" spans="1:16" ht="15.75" hidden="1" thickBot="1" x14ac:dyDescent="0.3">
      <c r="A57" s="369" t="s">
        <v>7</v>
      </c>
      <c r="B57" s="363">
        <f t="shared" ref="B57:H57" si="9">SUM(B41:B56)</f>
        <v>61</v>
      </c>
      <c r="C57" s="365">
        <f t="shared" si="9"/>
        <v>59.5</v>
      </c>
      <c r="D57" s="365">
        <f t="shared" si="9"/>
        <v>0</v>
      </c>
      <c r="E57" s="365">
        <f t="shared" si="9"/>
        <v>0</v>
      </c>
      <c r="F57" s="365">
        <f t="shared" si="9"/>
        <v>0</v>
      </c>
      <c r="G57" s="365">
        <f t="shared" si="9"/>
        <v>0</v>
      </c>
      <c r="H57" s="365">
        <f t="shared" si="9"/>
        <v>0</v>
      </c>
      <c r="O57" s="890"/>
      <c r="P57" s="890"/>
    </row>
    <row r="58" spans="1:16" x14ac:dyDescent="0.25">
      <c r="O58" s="890"/>
      <c r="P58" s="890"/>
    </row>
    <row r="59" spans="1:16" x14ac:dyDescent="0.25">
      <c r="O59" s="890"/>
      <c r="P59" s="890"/>
    </row>
    <row r="60" spans="1:16" x14ac:dyDescent="0.25">
      <c r="E60" s="495"/>
      <c r="O60" s="890"/>
      <c r="P60" s="890"/>
    </row>
    <row r="61" spans="1:16" x14ac:dyDescent="0.25">
      <c r="D61" s="715"/>
      <c r="O61" s="890"/>
      <c r="P61" s="890"/>
    </row>
    <row r="62" spans="1:16" x14ac:dyDescent="0.25">
      <c r="O62" s="890"/>
      <c r="P62" s="890"/>
    </row>
    <row r="63" spans="1:16" x14ac:dyDescent="0.25">
      <c r="O63" s="890"/>
      <c r="P63" s="890"/>
    </row>
    <row r="64" spans="1:16" x14ac:dyDescent="0.25">
      <c r="O64" s="890"/>
      <c r="P64" s="890"/>
    </row>
    <row r="65" spans="15:16" x14ac:dyDescent="0.25">
      <c r="O65" s="890"/>
      <c r="P65" s="890"/>
    </row>
    <row r="66" spans="15:16" x14ac:dyDescent="0.25">
      <c r="O66" s="890"/>
      <c r="P66" s="890"/>
    </row>
    <row r="67" spans="15:16" x14ac:dyDescent="0.25">
      <c r="O67" s="890"/>
      <c r="P67" s="890"/>
    </row>
    <row r="68" spans="15:16" x14ac:dyDescent="0.25">
      <c r="O68" s="890"/>
      <c r="P68" s="890"/>
    </row>
    <row r="69" spans="15:16" x14ac:dyDescent="0.25">
      <c r="O69" s="890"/>
      <c r="P69" s="890"/>
    </row>
    <row r="70" spans="15:16" x14ac:dyDescent="0.25">
      <c r="O70" s="890"/>
      <c r="P70" s="890"/>
    </row>
    <row r="71" spans="15:16" x14ac:dyDescent="0.25">
      <c r="O71" s="890"/>
      <c r="P71" s="890"/>
    </row>
    <row r="72" spans="15:16" x14ac:dyDescent="0.25">
      <c r="O72" s="890"/>
      <c r="P72" s="890"/>
    </row>
    <row r="73" spans="15:16" x14ac:dyDescent="0.25">
      <c r="O73" s="890"/>
      <c r="P73" s="890"/>
    </row>
    <row r="74" spans="15:16" x14ac:dyDescent="0.25">
      <c r="O74" s="890"/>
      <c r="P74" s="890"/>
    </row>
    <row r="75" spans="15:16" x14ac:dyDescent="0.25">
      <c r="O75" s="890"/>
      <c r="P75" s="890"/>
    </row>
    <row r="76" spans="15:16" x14ac:dyDescent="0.25">
      <c r="O76" s="890"/>
      <c r="P76" s="890"/>
    </row>
    <row r="77" spans="15:16" x14ac:dyDescent="0.25">
      <c r="O77" s="890"/>
      <c r="P77" s="890"/>
    </row>
    <row r="78" spans="15:16" x14ac:dyDescent="0.25">
      <c r="O78" s="890"/>
      <c r="P78" s="890"/>
    </row>
    <row r="79" spans="15:16" x14ac:dyDescent="0.25">
      <c r="O79" s="890"/>
      <c r="P79" s="890"/>
    </row>
    <row r="80" spans="15:16" x14ac:dyDescent="0.25">
      <c r="O80" s="890"/>
      <c r="P80" s="890"/>
    </row>
    <row r="81" spans="15:16" x14ac:dyDescent="0.25">
      <c r="O81" s="890"/>
      <c r="P81" s="890"/>
    </row>
    <row r="82" spans="15:16" x14ac:dyDescent="0.25">
      <c r="O82" s="890"/>
      <c r="P82" s="890"/>
    </row>
    <row r="83" spans="15:16" x14ac:dyDescent="0.25">
      <c r="O83" s="890"/>
      <c r="P83" s="890"/>
    </row>
    <row r="84" spans="15:16" x14ac:dyDescent="0.25">
      <c r="O84" s="890"/>
      <c r="P84" s="890"/>
    </row>
    <row r="85" spans="15:16" x14ac:dyDescent="0.25">
      <c r="O85" s="890"/>
      <c r="P85" s="890"/>
    </row>
    <row r="86" spans="15:16" x14ac:dyDescent="0.25">
      <c r="O86" s="890"/>
      <c r="P86" s="890"/>
    </row>
    <row r="87" spans="15:16" x14ac:dyDescent="0.25">
      <c r="O87" s="890"/>
      <c r="P87" s="890"/>
    </row>
    <row r="88" spans="15:16" x14ac:dyDescent="0.25">
      <c r="O88" s="890"/>
      <c r="P88" s="890"/>
    </row>
    <row r="89" spans="15:16" x14ac:dyDescent="0.25">
      <c r="O89" s="890"/>
      <c r="P89" s="890"/>
    </row>
    <row r="90" spans="15:16" x14ac:dyDescent="0.25">
      <c r="O90" s="890"/>
      <c r="P90" s="890"/>
    </row>
    <row r="91" spans="15:16" x14ac:dyDescent="0.25">
      <c r="O91" s="890"/>
      <c r="P91" s="890"/>
    </row>
    <row r="92" spans="15:16" x14ac:dyDescent="0.25">
      <c r="O92" s="890"/>
      <c r="P92" s="890"/>
    </row>
    <row r="93" spans="15:16" x14ac:dyDescent="0.25">
      <c r="O93" s="890"/>
      <c r="P93" s="890"/>
    </row>
    <row r="94" spans="15:16" x14ac:dyDescent="0.25">
      <c r="O94" s="890"/>
      <c r="P94" s="890"/>
    </row>
    <row r="95" spans="15:16" x14ac:dyDescent="0.25">
      <c r="O95" s="890"/>
      <c r="P95" s="890"/>
    </row>
    <row r="96" spans="15:16" x14ac:dyDescent="0.25">
      <c r="O96" s="890"/>
      <c r="P96" s="890"/>
    </row>
    <row r="97" spans="15:16" x14ac:dyDescent="0.25">
      <c r="O97" s="890"/>
      <c r="P97" s="890"/>
    </row>
    <row r="98" spans="15:16" x14ac:dyDescent="0.25">
      <c r="O98" s="890"/>
      <c r="P98" s="890"/>
    </row>
    <row r="99" spans="15:16" x14ac:dyDescent="0.25">
      <c r="O99" s="890"/>
      <c r="P99" s="890"/>
    </row>
    <row r="100" spans="15:16" x14ac:dyDescent="0.25">
      <c r="O100" s="890"/>
      <c r="P100" s="890"/>
    </row>
    <row r="101" spans="15:16" x14ac:dyDescent="0.25">
      <c r="O101" s="890"/>
      <c r="P101" s="890"/>
    </row>
    <row r="102" spans="15:16" x14ac:dyDescent="0.25">
      <c r="O102" s="890"/>
      <c r="P102" s="890"/>
    </row>
    <row r="103" spans="15:16" x14ac:dyDescent="0.25">
      <c r="O103" s="890"/>
      <c r="P103" s="890"/>
    </row>
    <row r="104" spans="15:16" x14ac:dyDescent="0.25">
      <c r="O104" s="890"/>
      <c r="P104" s="890"/>
    </row>
    <row r="105" spans="15:16" x14ac:dyDescent="0.25">
      <c r="O105" s="890"/>
      <c r="P105" s="890"/>
    </row>
    <row r="106" spans="15:16" x14ac:dyDescent="0.25">
      <c r="O106" s="890"/>
      <c r="P106" s="890"/>
    </row>
    <row r="107" spans="15:16" x14ac:dyDescent="0.25">
      <c r="O107" s="890"/>
      <c r="P107" s="890"/>
    </row>
    <row r="108" spans="15:16" x14ac:dyDescent="0.25">
      <c r="O108" s="890"/>
      <c r="P108" s="890"/>
    </row>
    <row r="109" spans="15:16" x14ac:dyDescent="0.25">
      <c r="O109" s="890"/>
      <c r="P109" s="890"/>
    </row>
    <row r="110" spans="15:16" x14ac:dyDescent="0.25">
      <c r="O110" s="890"/>
      <c r="P110" s="890"/>
    </row>
    <row r="111" spans="15:16" x14ac:dyDescent="0.25">
      <c r="O111" s="890"/>
      <c r="P111" s="890"/>
    </row>
    <row r="112" spans="15:16" x14ac:dyDescent="0.25">
      <c r="O112" s="890"/>
      <c r="P112" s="890"/>
    </row>
    <row r="113" spans="15:16" x14ac:dyDescent="0.25">
      <c r="O113" s="890"/>
      <c r="P113" s="890"/>
    </row>
    <row r="114" spans="15:16" x14ac:dyDescent="0.25">
      <c r="O114" s="890"/>
      <c r="P114" s="890"/>
    </row>
    <row r="115" spans="15:16" x14ac:dyDescent="0.25">
      <c r="O115" s="890"/>
      <c r="P115" s="890"/>
    </row>
    <row r="116" spans="15:16" x14ac:dyDescent="0.25">
      <c r="O116" s="890"/>
      <c r="P116" s="890"/>
    </row>
    <row r="117" spans="15:16" x14ac:dyDescent="0.25">
      <c r="O117" s="890"/>
      <c r="P117" s="890"/>
    </row>
    <row r="118" spans="15:16" x14ac:dyDescent="0.25">
      <c r="O118" s="890"/>
      <c r="P118" s="890"/>
    </row>
    <row r="119" spans="15:16" x14ac:dyDescent="0.25">
      <c r="O119" s="890"/>
      <c r="P119" s="890"/>
    </row>
    <row r="120" spans="15:16" x14ac:dyDescent="0.25">
      <c r="O120" s="890"/>
      <c r="P120" s="890"/>
    </row>
    <row r="121" spans="15:16" x14ac:dyDescent="0.25">
      <c r="O121" s="890"/>
      <c r="P121" s="890"/>
    </row>
    <row r="122" spans="15:16" x14ac:dyDescent="0.25">
      <c r="O122" s="890"/>
      <c r="P122" s="890"/>
    </row>
    <row r="123" spans="15:16" x14ac:dyDescent="0.25">
      <c r="O123" s="890"/>
      <c r="P123" s="890"/>
    </row>
    <row r="124" spans="15:16" x14ac:dyDescent="0.25">
      <c r="O124" s="890"/>
      <c r="P124" s="890"/>
    </row>
    <row r="125" spans="15:16" x14ac:dyDescent="0.25">
      <c r="O125" s="890"/>
      <c r="P125" s="890"/>
    </row>
    <row r="126" spans="15:16" x14ac:dyDescent="0.25">
      <c r="O126" s="890"/>
      <c r="P126" s="890"/>
    </row>
    <row r="127" spans="15:16" x14ac:dyDescent="0.25">
      <c r="O127" s="890"/>
      <c r="P127" s="890"/>
    </row>
    <row r="128" spans="15:16" x14ac:dyDescent="0.25">
      <c r="O128" s="890"/>
      <c r="P128" s="890"/>
    </row>
    <row r="129" spans="15:16" x14ac:dyDescent="0.25">
      <c r="O129" s="890"/>
      <c r="P129" s="890"/>
    </row>
    <row r="130" spans="15:16" x14ac:dyDescent="0.25">
      <c r="O130" s="890"/>
      <c r="P130" s="890"/>
    </row>
    <row r="131" spans="15:16" x14ac:dyDescent="0.25">
      <c r="O131" s="890"/>
      <c r="P131" s="890"/>
    </row>
    <row r="132" spans="15:16" x14ac:dyDescent="0.25">
      <c r="O132" s="890"/>
      <c r="P132" s="890"/>
    </row>
    <row r="133" spans="15:16" x14ac:dyDescent="0.25">
      <c r="O133" s="890"/>
      <c r="P133" s="890"/>
    </row>
    <row r="134" spans="15:16" x14ac:dyDescent="0.25">
      <c r="O134" s="890"/>
      <c r="P134" s="890"/>
    </row>
    <row r="135" spans="15:16" x14ac:dyDescent="0.25">
      <c r="O135" s="890"/>
      <c r="P135" s="890"/>
    </row>
    <row r="136" spans="15:16" x14ac:dyDescent="0.25">
      <c r="O136" s="890"/>
      <c r="P136" s="890"/>
    </row>
    <row r="137" spans="15:16" x14ac:dyDescent="0.25">
      <c r="O137" s="890"/>
      <c r="P137" s="890"/>
    </row>
    <row r="138" spans="15:16" x14ac:dyDescent="0.25">
      <c r="O138" s="890"/>
      <c r="P138" s="890"/>
    </row>
    <row r="139" spans="15:16" x14ac:dyDescent="0.25">
      <c r="O139" s="890"/>
      <c r="P139" s="890"/>
    </row>
    <row r="140" spans="15:16" x14ac:dyDescent="0.25">
      <c r="O140" s="890"/>
      <c r="P140" s="890"/>
    </row>
    <row r="141" spans="15:16" x14ac:dyDescent="0.25">
      <c r="O141" s="890"/>
      <c r="P141" s="890"/>
    </row>
    <row r="142" spans="15:16" x14ac:dyDescent="0.25">
      <c r="O142" s="890"/>
      <c r="P142" s="890"/>
    </row>
    <row r="143" spans="15:16" x14ac:dyDescent="0.25">
      <c r="O143" s="890"/>
      <c r="P143" s="890"/>
    </row>
    <row r="144" spans="15:16" x14ac:dyDescent="0.25">
      <c r="O144" s="890"/>
      <c r="P144" s="890"/>
    </row>
    <row r="145" spans="15:16" x14ac:dyDescent="0.25">
      <c r="O145" s="890"/>
      <c r="P145" s="890"/>
    </row>
    <row r="146" spans="15:16" x14ac:dyDescent="0.25">
      <c r="O146" s="890"/>
      <c r="P146" s="890"/>
    </row>
    <row r="147" spans="15:16" x14ac:dyDescent="0.25">
      <c r="O147" s="890"/>
      <c r="P147" s="890"/>
    </row>
    <row r="148" spans="15:16" x14ac:dyDescent="0.25">
      <c r="O148" s="890"/>
      <c r="P148" s="890"/>
    </row>
    <row r="149" spans="15:16" x14ac:dyDescent="0.25">
      <c r="O149" s="890"/>
      <c r="P149" s="890"/>
    </row>
    <row r="150" spans="15:16" x14ac:dyDescent="0.25">
      <c r="O150" s="890"/>
      <c r="P150" s="890"/>
    </row>
    <row r="151" spans="15:16" x14ac:dyDescent="0.25">
      <c r="O151" s="890"/>
      <c r="P151" s="890"/>
    </row>
    <row r="152" spans="15:16" x14ac:dyDescent="0.25">
      <c r="O152" s="890"/>
      <c r="P152" s="890"/>
    </row>
    <row r="153" spans="15:16" x14ac:dyDescent="0.25">
      <c r="O153" s="890"/>
      <c r="P153" s="890"/>
    </row>
    <row r="154" spans="15:16" x14ac:dyDescent="0.25">
      <c r="O154" s="890"/>
      <c r="P154" s="890"/>
    </row>
    <row r="155" spans="15:16" x14ac:dyDescent="0.25">
      <c r="O155" s="890"/>
      <c r="P155" s="890"/>
    </row>
    <row r="156" spans="15:16" x14ac:dyDescent="0.25">
      <c r="O156" s="890"/>
      <c r="P156" s="890"/>
    </row>
    <row r="157" spans="15:16" x14ac:dyDescent="0.25">
      <c r="O157" s="890"/>
      <c r="P157" s="890"/>
    </row>
    <row r="158" spans="15:16" x14ac:dyDescent="0.25">
      <c r="O158" s="890"/>
      <c r="P158" s="890"/>
    </row>
    <row r="159" spans="15:16" x14ac:dyDescent="0.25">
      <c r="O159" s="890"/>
      <c r="P159" s="890"/>
    </row>
    <row r="160" spans="15:16" x14ac:dyDescent="0.25">
      <c r="O160" s="890"/>
      <c r="P160" s="890"/>
    </row>
    <row r="161" spans="15:16" x14ac:dyDescent="0.25">
      <c r="O161" s="890"/>
      <c r="P161" s="890"/>
    </row>
    <row r="162" spans="15:16" x14ac:dyDescent="0.25">
      <c r="O162" s="890"/>
      <c r="P162" s="890"/>
    </row>
    <row r="163" spans="15:16" x14ac:dyDescent="0.25">
      <c r="O163" s="890"/>
      <c r="P163" s="890"/>
    </row>
    <row r="164" spans="15:16" x14ac:dyDescent="0.25">
      <c r="O164" s="890"/>
      <c r="P164" s="890"/>
    </row>
    <row r="165" spans="15:16" x14ac:dyDescent="0.25">
      <c r="O165" s="890"/>
      <c r="P165" s="890"/>
    </row>
    <row r="166" spans="15:16" x14ac:dyDescent="0.25">
      <c r="O166" s="890"/>
      <c r="P166" s="890"/>
    </row>
    <row r="167" spans="15:16" x14ac:dyDescent="0.25">
      <c r="O167" s="890"/>
      <c r="P167" s="890"/>
    </row>
    <row r="168" spans="15:16" x14ac:dyDescent="0.25">
      <c r="O168" s="890"/>
      <c r="P168" s="890"/>
    </row>
    <row r="169" spans="15:16" x14ac:dyDescent="0.25">
      <c r="O169" s="890"/>
      <c r="P169" s="890"/>
    </row>
    <row r="170" spans="15:16" x14ac:dyDescent="0.25">
      <c r="O170" s="890"/>
      <c r="P170" s="890"/>
    </row>
    <row r="171" spans="15:16" x14ac:dyDescent="0.25">
      <c r="O171" s="890"/>
      <c r="P171" s="890"/>
    </row>
    <row r="172" spans="15:16" x14ac:dyDescent="0.25">
      <c r="O172" s="890"/>
      <c r="P172" s="890"/>
    </row>
    <row r="173" spans="15:16" x14ac:dyDescent="0.25">
      <c r="O173" s="890"/>
      <c r="P173" s="890"/>
    </row>
    <row r="174" spans="15:16" x14ac:dyDescent="0.25">
      <c r="O174" s="890"/>
      <c r="P174" s="890"/>
    </row>
    <row r="175" spans="15:16" x14ac:dyDescent="0.25">
      <c r="O175" s="890"/>
      <c r="P175" s="890"/>
    </row>
    <row r="176" spans="15:16" x14ac:dyDescent="0.25">
      <c r="O176" s="890"/>
      <c r="P176" s="890"/>
    </row>
    <row r="177" spans="15:16" x14ac:dyDescent="0.25">
      <c r="O177" s="890"/>
      <c r="P177" s="890"/>
    </row>
    <row r="178" spans="15:16" x14ac:dyDescent="0.25">
      <c r="O178" s="890"/>
      <c r="P178" s="890"/>
    </row>
    <row r="179" spans="15:16" x14ac:dyDescent="0.25">
      <c r="O179" s="890"/>
      <c r="P179" s="890"/>
    </row>
    <row r="180" spans="15:16" x14ac:dyDescent="0.25">
      <c r="O180" s="890"/>
      <c r="P180" s="890"/>
    </row>
    <row r="181" spans="15:16" x14ac:dyDescent="0.25">
      <c r="O181" s="890"/>
      <c r="P181" s="890"/>
    </row>
    <row r="182" spans="15:16" x14ac:dyDescent="0.25">
      <c r="O182" s="890"/>
      <c r="P182" s="890"/>
    </row>
    <row r="183" spans="15:16" x14ac:dyDescent="0.25">
      <c r="O183" s="890"/>
      <c r="P183" s="890"/>
    </row>
    <row r="184" spans="15:16" x14ac:dyDescent="0.25">
      <c r="O184" s="890"/>
      <c r="P184" s="890"/>
    </row>
    <row r="185" spans="15:16" x14ac:dyDescent="0.25">
      <c r="O185" s="890"/>
      <c r="P185" s="890"/>
    </row>
    <row r="186" spans="15:16" x14ac:dyDescent="0.25">
      <c r="O186" s="890"/>
      <c r="P186" s="890"/>
    </row>
    <row r="187" spans="15:16" x14ac:dyDescent="0.25">
      <c r="O187" s="890"/>
      <c r="P187" s="890"/>
    </row>
    <row r="188" spans="15:16" x14ac:dyDescent="0.25">
      <c r="O188" s="890"/>
      <c r="P188" s="890"/>
    </row>
    <row r="189" spans="15:16" x14ac:dyDescent="0.25">
      <c r="O189" s="890"/>
      <c r="P189" s="890"/>
    </row>
    <row r="190" spans="15:16" x14ac:dyDescent="0.25">
      <c r="O190" s="890"/>
      <c r="P190" s="890"/>
    </row>
    <row r="191" spans="15:16" x14ac:dyDescent="0.25">
      <c r="O191" s="890"/>
      <c r="P191" s="890"/>
    </row>
    <row r="192" spans="15:16" x14ac:dyDescent="0.25">
      <c r="O192" s="890"/>
      <c r="P192" s="890"/>
    </row>
    <row r="193" spans="15:16" x14ac:dyDescent="0.25">
      <c r="O193" s="890"/>
      <c r="P193" s="890"/>
    </row>
    <row r="194" spans="15:16" x14ac:dyDescent="0.25">
      <c r="O194" s="890"/>
      <c r="P194" s="890"/>
    </row>
    <row r="195" spans="15:16" x14ac:dyDescent="0.25">
      <c r="O195" s="890"/>
      <c r="P195" s="890"/>
    </row>
    <row r="196" spans="15:16" x14ac:dyDescent="0.25">
      <c r="O196" s="890"/>
      <c r="P196" s="890"/>
    </row>
    <row r="197" spans="15:16" x14ac:dyDescent="0.25">
      <c r="O197" s="890"/>
      <c r="P197" s="890"/>
    </row>
    <row r="198" spans="15:16" x14ac:dyDescent="0.25">
      <c r="O198" s="890"/>
      <c r="P198" s="890"/>
    </row>
    <row r="199" spans="15:16" x14ac:dyDescent="0.25">
      <c r="O199" s="890"/>
      <c r="P199" s="890"/>
    </row>
    <row r="200" spans="15:16" x14ac:dyDescent="0.25">
      <c r="O200" s="890"/>
      <c r="P200" s="890"/>
    </row>
    <row r="201" spans="15:16" x14ac:dyDescent="0.25">
      <c r="O201" s="890"/>
      <c r="P201" s="890"/>
    </row>
    <row r="202" spans="15:16" x14ac:dyDescent="0.25">
      <c r="O202" s="890"/>
      <c r="P202" s="890"/>
    </row>
    <row r="203" spans="15:16" x14ac:dyDescent="0.25">
      <c r="O203" s="890"/>
      <c r="P203" s="890"/>
    </row>
    <row r="204" spans="15:16" x14ac:dyDescent="0.25">
      <c r="O204" s="890"/>
      <c r="P204" s="890"/>
    </row>
    <row r="205" spans="15:16" x14ac:dyDescent="0.25">
      <c r="O205" s="890"/>
      <c r="P205" s="890"/>
    </row>
    <row r="206" spans="15:16" x14ac:dyDescent="0.25">
      <c r="O206" s="890"/>
      <c r="P206" s="890"/>
    </row>
    <row r="207" spans="15:16" x14ac:dyDescent="0.25">
      <c r="O207" s="890"/>
      <c r="P207" s="890"/>
    </row>
    <row r="208" spans="15:16" x14ac:dyDescent="0.25">
      <c r="O208" s="890"/>
      <c r="P208" s="890"/>
    </row>
    <row r="209" spans="15:16" x14ac:dyDescent="0.25">
      <c r="O209" s="890"/>
      <c r="P209" s="890"/>
    </row>
    <row r="210" spans="15:16" x14ac:dyDescent="0.25">
      <c r="O210" s="890"/>
      <c r="P210" s="890"/>
    </row>
    <row r="211" spans="15:16" x14ac:dyDescent="0.25">
      <c r="O211" s="890"/>
      <c r="P211" s="890"/>
    </row>
    <row r="212" spans="15:16" x14ac:dyDescent="0.25">
      <c r="O212" s="890"/>
      <c r="P212" s="890"/>
    </row>
    <row r="213" spans="15:16" x14ac:dyDescent="0.25">
      <c r="O213" s="890"/>
      <c r="P213" s="890"/>
    </row>
    <row r="214" spans="15:16" x14ac:dyDescent="0.25">
      <c r="O214" s="890"/>
      <c r="P214" s="890"/>
    </row>
    <row r="215" spans="15:16" x14ac:dyDescent="0.25">
      <c r="O215" s="890"/>
      <c r="P215" s="890"/>
    </row>
    <row r="216" spans="15:16" x14ac:dyDescent="0.25">
      <c r="O216" s="890"/>
      <c r="P216" s="890"/>
    </row>
    <row r="217" spans="15:16" x14ac:dyDescent="0.25">
      <c r="O217" s="890"/>
      <c r="P217" s="890"/>
    </row>
    <row r="218" spans="15:16" x14ac:dyDescent="0.25">
      <c r="O218" s="890"/>
      <c r="P218" s="890"/>
    </row>
    <row r="219" spans="15:16" x14ac:dyDescent="0.25">
      <c r="O219" s="890"/>
      <c r="P219" s="890"/>
    </row>
    <row r="220" spans="15:16" x14ac:dyDescent="0.25">
      <c r="O220" s="890"/>
      <c r="P220" s="890"/>
    </row>
    <row r="221" spans="15:16" x14ac:dyDescent="0.25">
      <c r="O221" s="890"/>
      <c r="P221" s="890"/>
    </row>
    <row r="222" spans="15:16" x14ac:dyDescent="0.25">
      <c r="O222" s="890"/>
      <c r="P222" s="890"/>
    </row>
    <row r="223" spans="15:16" x14ac:dyDescent="0.25">
      <c r="O223" s="890"/>
      <c r="P223" s="890"/>
    </row>
    <row r="224" spans="15:16" x14ac:dyDescent="0.25">
      <c r="O224" s="890"/>
      <c r="P224" s="890"/>
    </row>
    <row r="225" spans="15:16" x14ac:dyDescent="0.25">
      <c r="O225" s="890"/>
      <c r="P225" s="890"/>
    </row>
    <row r="226" spans="15:16" x14ac:dyDescent="0.25">
      <c r="O226" s="890"/>
      <c r="P226" s="890"/>
    </row>
    <row r="227" spans="15:16" x14ac:dyDescent="0.25">
      <c r="O227" s="890"/>
      <c r="P227" s="890"/>
    </row>
    <row r="228" spans="15:16" x14ac:dyDescent="0.25">
      <c r="O228" s="890"/>
      <c r="P228" s="890"/>
    </row>
    <row r="229" spans="15:16" x14ac:dyDescent="0.25">
      <c r="O229" s="890"/>
      <c r="P229" s="890"/>
    </row>
    <row r="230" spans="15:16" x14ac:dyDescent="0.25">
      <c r="O230" s="890"/>
      <c r="P230" s="890"/>
    </row>
    <row r="231" spans="15:16" x14ac:dyDescent="0.25">
      <c r="O231" s="890"/>
      <c r="P231" s="890"/>
    </row>
    <row r="232" spans="15:16" x14ac:dyDescent="0.25">
      <c r="O232" s="890"/>
      <c r="P232" s="890"/>
    </row>
    <row r="233" spans="15:16" x14ac:dyDescent="0.25">
      <c r="O233" s="890"/>
      <c r="P233" s="890"/>
    </row>
    <row r="234" spans="15:16" x14ac:dyDescent="0.25">
      <c r="O234" s="890"/>
      <c r="P234" s="890"/>
    </row>
    <row r="235" spans="15:16" x14ac:dyDescent="0.25">
      <c r="O235" s="890"/>
      <c r="P235" s="890"/>
    </row>
    <row r="236" spans="15:16" x14ac:dyDescent="0.25">
      <c r="O236" s="890"/>
      <c r="P236" s="890"/>
    </row>
    <row r="237" spans="15:16" x14ac:dyDescent="0.25">
      <c r="O237" s="890"/>
      <c r="P237" s="890"/>
    </row>
    <row r="238" spans="15:16" x14ac:dyDescent="0.25">
      <c r="O238" s="890"/>
      <c r="P238" s="890"/>
    </row>
    <row r="239" spans="15:16" x14ac:dyDescent="0.25">
      <c r="O239" s="890"/>
      <c r="P239" s="890"/>
    </row>
    <row r="240" spans="15:16" x14ac:dyDescent="0.25">
      <c r="O240" s="890"/>
      <c r="P240" s="890"/>
    </row>
    <row r="241" spans="15:16" x14ac:dyDescent="0.25">
      <c r="O241" s="890"/>
      <c r="P241" s="890"/>
    </row>
    <row r="242" spans="15:16" x14ac:dyDescent="0.25">
      <c r="O242" s="890"/>
      <c r="P242" s="890"/>
    </row>
    <row r="243" spans="15:16" x14ac:dyDescent="0.25">
      <c r="O243" s="890"/>
      <c r="P243" s="890"/>
    </row>
    <row r="244" spans="15:16" x14ac:dyDescent="0.25">
      <c r="O244" s="890"/>
      <c r="P244" s="890"/>
    </row>
    <row r="245" spans="15:16" x14ac:dyDescent="0.25">
      <c r="O245" s="890"/>
      <c r="P245" s="890"/>
    </row>
    <row r="246" spans="15:16" x14ac:dyDescent="0.25">
      <c r="O246" s="890"/>
      <c r="P246" s="890"/>
    </row>
    <row r="247" spans="15:16" x14ac:dyDescent="0.25">
      <c r="O247" s="890"/>
      <c r="P247" s="890"/>
    </row>
    <row r="248" spans="15:16" x14ac:dyDescent="0.25">
      <c r="O248" s="890"/>
      <c r="P248" s="890"/>
    </row>
    <row r="249" spans="15:16" x14ac:dyDescent="0.25">
      <c r="O249" s="890"/>
      <c r="P249" s="890"/>
    </row>
    <row r="250" spans="15:16" x14ac:dyDescent="0.25">
      <c r="O250" s="890"/>
      <c r="P250" s="890"/>
    </row>
    <row r="251" spans="15:16" x14ac:dyDescent="0.25">
      <c r="O251" s="890"/>
      <c r="P251" s="890"/>
    </row>
    <row r="252" spans="15:16" x14ac:dyDescent="0.25">
      <c r="O252" s="890"/>
      <c r="P252" s="890"/>
    </row>
    <row r="253" spans="15:16" x14ac:dyDescent="0.25">
      <c r="O253" s="890"/>
      <c r="P253" s="890"/>
    </row>
    <row r="254" spans="15:16" x14ac:dyDescent="0.25">
      <c r="O254" s="890"/>
      <c r="P254" s="890"/>
    </row>
    <row r="255" spans="15:16" x14ac:dyDescent="0.25">
      <c r="O255" s="890"/>
      <c r="P255" s="890"/>
    </row>
    <row r="256" spans="15:16" x14ac:dyDescent="0.25">
      <c r="O256" s="890"/>
      <c r="P256" s="890"/>
    </row>
    <row r="257" spans="15:16" x14ac:dyDescent="0.25">
      <c r="O257" s="890"/>
      <c r="P257" s="890"/>
    </row>
    <row r="258" spans="15:16" x14ac:dyDescent="0.25">
      <c r="O258" s="890"/>
      <c r="P258" s="890"/>
    </row>
    <row r="259" spans="15:16" x14ac:dyDescent="0.25">
      <c r="O259" s="890"/>
      <c r="P259" s="890"/>
    </row>
    <row r="260" spans="15:16" x14ac:dyDescent="0.25">
      <c r="O260" s="890"/>
      <c r="P260" s="890"/>
    </row>
    <row r="261" spans="15:16" x14ac:dyDescent="0.25">
      <c r="O261" s="890"/>
      <c r="P261" s="890"/>
    </row>
    <row r="262" spans="15:16" x14ac:dyDescent="0.25">
      <c r="O262" s="890"/>
      <c r="P262" s="890"/>
    </row>
    <row r="263" spans="15:16" x14ac:dyDescent="0.25">
      <c r="O263" s="890"/>
      <c r="P263" s="890"/>
    </row>
    <row r="264" spans="15:16" x14ac:dyDescent="0.25">
      <c r="O264" s="890"/>
      <c r="P264" s="890"/>
    </row>
    <row r="265" spans="15:16" x14ac:dyDescent="0.25">
      <c r="O265" s="890"/>
      <c r="P265" s="890"/>
    </row>
    <row r="266" spans="15:16" x14ac:dyDescent="0.25">
      <c r="O266" s="890"/>
      <c r="P266" s="890"/>
    </row>
    <row r="267" spans="15:16" x14ac:dyDescent="0.25">
      <c r="O267" s="890"/>
      <c r="P267" s="890"/>
    </row>
    <row r="268" spans="15:16" x14ac:dyDescent="0.25">
      <c r="O268" s="890"/>
      <c r="P268" s="890"/>
    </row>
    <row r="269" spans="15:16" x14ac:dyDescent="0.25">
      <c r="O269" s="890"/>
      <c r="P269" s="890"/>
    </row>
    <row r="270" spans="15:16" x14ac:dyDescent="0.25">
      <c r="O270" s="890"/>
      <c r="P270" s="890"/>
    </row>
  </sheetData>
  <mergeCells count="8">
    <mergeCell ref="A2:G2"/>
    <mergeCell ref="A3:G3"/>
    <mergeCell ref="A39:H39"/>
    <mergeCell ref="A6:Q6"/>
    <mergeCell ref="A5:Q5"/>
    <mergeCell ref="O7:Q7"/>
    <mergeCell ref="B7:B8"/>
    <mergeCell ref="A7:A8"/>
  </mergeCells>
  <phoneticPr fontId="53" type="noConversion"/>
  <pageMargins left="0.35433070866141736" right="0.23622047244094491" top="0.27559055118110237" bottom="0.35433070866141736" header="0.19685039370078741" footer="0.11811023622047245"/>
  <pageSetup paperSize="9" scale="63" orientation="landscape" r:id="rId1"/>
  <headerFooter>
    <oddFooter>&amp;R&amp;12pag. &amp;P</oddFooter>
  </headerFooter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  <pageSetUpPr fitToPage="1"/>
  </sheetPr>
  <dimension ref="A1:Q271"/>
  <sheetViews>
    <sheetView showGridLines="0" zoomScaleNormal="100" zoomScalePageLayoutView="110" workbookViewId="0">
      <pane xSplit="1" topLeftCell="B1" activePane="topRight" state="frozen"/>
      <selection activeCell="R6" sqref="R6"/>
      <selection pane="topRight" activeCell="R6" sqref="R6"/>
    </sheetView>
  </sheetViews>
  <sheetFormatPr defaultColWidth="8.85546875" defaultRowHeight="15" x14ac:dyDescent="0.25"/>
  <cols>
    <col min="1" max="1" width="46.85546875" customWidth="1"/>
    <col min="2" max="2" width="10.42578125" customWidth="1"/>
    <col min="3" max="14" width="11.5703125" customWidth="1"/>
    <col min="15" max="15" width="12.140625" customWidth="1"/>
    <col min="16" max="16" width="10" customWidth="1"/>
    <col min="17" max="17" width="9.28515625" customWidth="1"/>
    <col min="18" max="18" width="3.7109375" customWidth="1"/>
  </cols>
  <sheetData>
    <row r="1" spans="1:17" ht="42" customHeight="1" x14ac:dyDescent="0.25"/>
    <row r="2" spans="1:17" ht="18" x14ac:dyDescent="0.35">
      <c r="A2" s="1020"/>
      <c r="B2" s="1020"/>
      <c r="C2" s="1020"/>
      <c r="D2" s="1020"/>
      <c r="E2" s="1020"/>
      <c r="F2" s="1020"/>
      <c r="G2" s="1020"/>
      <c r="H2" s="1"/>
    </row>
    <row r="3" spans="1:17" ht="18" x14ac:dyDescent="0.35">
      <c r="A3" s="1020"/>
      <c r="B3" s="1020"/>
      <c r="C3" s="1020"/>
      <c r="D3" s="1020"/>
      <c r="E3" s="1020"/>
      <c r="F3" s="1020"/>
      <c r="G3" s="1020"/>
      <c r="H3" s="1"/>
    </row>
    <row r="5" spans="1:17" ht="20.25" customHeight="1" x14ac:dyDescent="0.25">
      <c r="A5" s="1023" t="s">
        <v>510</v>
      </c>
      <c r="B5" s="1023"/>
      <c r="C5" s="1023"/>
      <c r="D5" s="1023"/>
      <c r="E5" s="1023"/>
      <c r="F5" s="1023"/>
      <c r="G5" s="1023"/>
      <c r="H5" s="1023"/>
      <c r="I5" s="1023"/>
      <c r="J5" s="1023"/>
      <c r="K5" s="1023"/>
      <c r="L5" s="1023"/>
      <c r="M5" s="1023"/>
      <c r="N5" s="1023"/>
      <c r="O5" s="1023"/>
      <c r="P5" s="1023"/>
      <c r="Q5" s="1023"/>
    </row>
    <row r="6" spans="1:17" ht="20.25" customHeight="1" x14ac:dyDescent="0.25">
      <c r="A6" s="1023" t="s">
        <v>647</v>
      </c>
      <c r="B6" s="1023"/>
      <c r="C6" s="1023"/>
      <c r="D6" s="1023"/>
      <c r="E6" s="1023"/>
      <c r="F6" s="1023"/>
      <c r="G6" s="1023"/>
      <c r="H6" s="1023"/>
      <c r="I6" s="1023"/>
      <c r="J6" s="1023"/>
      <c r="K6" s="1023"/>
      <c r="L6" s="1023"/>
      <c r="M6" s="1023"/>
      <c r="N6" s="1023"/>
      <c r="O6" s="1023"/>
      <c r="P6" s="1023"/>
      <c r="Q6" s="1023"/>
    </row>
    <row r="7" spans="1:17" ht="20.25" customHeight="1" x14ac:dyDescent="0.25">
      <c r="A7" s="1037" t="s">
        <v>14</v>
      </c>
      <c r="B7" s="1027" t="s">
        <v>529</v>
      </c>
      <c r="C7" s="882" t="s">
        <v>514</v>
      </c>
      <c r="D7" s="882" t="s">
        <v>515</v>
      </c>
      <c r="E7" s="882" t="s">
        <v>516</v>
      </c>
      <c r="F7" s="882" t="s">
        <v>517</v>
      </c>
      <c r="G7" s="882" t="s">
        <v>518</v>
      </c>
      <c r="H7" s="882" t="s">
        <v>519</v>
      </c>
      <c r="I7" s="882" t="s">
        <v>520</v>
      </c>
      <c r="J7" s="882" t="s">
        <v>521</v>
      </c>
      <c r="K7" s="882" t="s">
        <v>522</v>
      </c>
      <c r="L7" s="882" t="s">
        <v>523</v>
      </c>
      <c r="M7" s="882" t="s">
        <v>524</v>
      </c>
      <c r="N7" s="882" t="s">
        <v>525</v>
      </c>
      <c r="O7" s="1024" t="s">
        <v>526</v>
      </c>
      <c r="P7" s="1025"/>
      <c r="Q7" s="1026"/>
    </row>
    <row r="8" spans="1:17" x14ac:dyDescent="0.25">
      <c r="A8" s="1038"/>
      <c r="B8" s="1028"/>
      <c r="C8" s="836" t="s">
        <v>527</v>
      </c>
      <c r="D8" s="836" t="s">
        <v>527</v>
      </c>
      <c r="E8" s="836" t="s">
        <v>527</v>
      </c>
      <c r="F8" s="836" t="s">
        <v>527</v>
      </c>
      <c r="G8" s="836" t="s">
        <v>527</v>
      </c>
      <c r="H8" s="836" t="s">
        <v>527</v>
      </c>
      <c r="I8" s="836" t="s">
        <v>527</v>
      </c>
      <c r="J8" s="836" t="s">
        <v>527</v>
      </c>
      <c r="K8" s="836" t="s">
        <v>527</v>
      </c>
      <c r="L8" s="836" t="s">
        <v>527</v>
      </c>
      <c r="M8" s="836" t="s">
        <v>527</v>
      </c>
      <c r="N8" s="836" t="s">
        <v>527</v>
      </c>
      <c r="O8" s="836" t="s">
        <v>528</v>
      </c>
      <c r="P8" s="836" t="s">
        <v>527</v>
      </c>
      <c r="Q8" s="836" t="s">
        <v>1</v>
      </c>
    </row>
    <row r="9" spans="1:17" ht="20.25" customHeight="1" x14ac:dyDescent="0.25">
      <c r="A9" s="959" t="s">
        <v>692</v>
      </c>
      <c r="B9" s="883">
        <v>40</v>
      </c>
      <c r="C9" s="884">
        <v>42</v>
      </c>
      <c r="D9" s="884">
        <v>46</v>
      </c>
      <c r="E9" s="884">
        <v>48</v>
      </c>
      <c r="F9" s="884">
        <v>36</v>
      </c>
      <c r="G9" s="884">
        <v>53</v>
      </c>
      <c r="H9" s="884">
        <v>51</v>
      </c>
      <c r="I9" s="884">
        <v>45</v>
      </c>
      <c r="J9" s="884">
        <v>43</v>
      </c>
      <c r="K9" s="884">
        <v>39</v>
      </c>
      <c r="L9" s="884">
        <v>45</v>
      </c>
      <c r="M9" s="884">
        <v>26</v>
      </c>
      <c r="N9" s="884">
        <v>37</v>
      </c>
      <c r="O9" s="893">
        <f>B9*(IF(C9="",0,1)+IF(D9="",0,1)+IF(E9="",0,1)+IF(F9="",0,1)+IF(G9="",0,1)+IF(H9="",0,1)+IF(I9="",0,1)+IF(J9="",0,1)+IF(K9="",0,1)+IF(L9="",0,1)+IF(M9="",0,1)+IF(N9="",0,1))</f>
        <v>480</v>
      </c>
      <c r="P9" s="893">
        <f>SUM(C9:N9)</f>
        <v>511</v>
      </c>
      <c r="Q9" s="856">
        <f>IF(O9=0,"-",P9/O9)</f>
        <v>1.0645833333333334</v>
      </c>
    </row>
    <row r="10" spans="1:17" ht="20.25" customHeight="1" x14ac:dyDescent="0.25">
      <c r="A10" s="959" t="s">
        <v>693</v>
      </c>
      <c r="B10" s="883">
        <v>30</v>
      </c>
      <c r="C10" s="884">
        <v>34</v>
      </c>
      <c r="D10" s="884">
        <v>27</v>
      </c>
      <c r="E10" s="884">
        <v>31</v>
      </c>
      <c r="F10" s="884">
        <v>32</v>
      </c>
      <c r="G10" s="884">
        <v>32</v>
      </c>
      <c r="H10" s="884">
        <v>32</v>
      </c>
      <c r="I10" s="884">
        <v>30</v>
      </c>
      <c r="J10" s="884">
        <v>27</v>
      </c>
      <c r="K10" s="884">
        <v>26</v>
      </c>
      <c r="L10" s="884">
        <v>28</v>
      </c>
      <c r="M10" s="884">
        <v>23</v>
      </c>
      <c r="N10" s="884">
        <v>25</v>
      </c>
      <c r="O10" s="893">
        <f t="shared" ref="O10:O24" si="0">B10*(IF(C10="",0,1)+IF(D10="",0,1)+IF(E10="",0,1)+IF(F10="",0,1)+IF(G10="",0,1)+IF(H10="",0,1)+IF(I10="",0,1)+IF(J10="",0,1)+IF(K10="",0,1)+IF(L10="",0,1)+IF(M10="",0,1)+IF(N10="",0,1))</f>
        <v>360</v>
      </c>
      <c r="P10" s="893">
        <f t="shared" ref="P10:P25" si="1">SUM(C10:N10)</f>
        <v>347</v>
      </c>
      <c r="Q10" s="856">
        <f>IF(O10=0,"-",P10/O10)</f>
        <v>0.96388888888888891</v>
      </c>
    </row>
    <row r="11" spans="1:17" ht="20.25" customHeight="1" x14ac:dyDescent="0.25">
      <c r="A11" s="959" t="s">
        <v>694</v>
      </c>
      <c r="B11" s="924">
        <v>40</v>
      </c>
      <c r="C11" s="925">
        <v>42</v>
      </c>
      <c r="D11" s="925">
        <v>39</v>
      </c>
      <c r="E11" s="925">
        <v>45</v>
      </c>
      <c r="F11" s="925">
        <v>42</v>
      </c>
      <c r="G11" s="925">
        <v>70</v>
      </c>
      <c r="H11" s="925">
        <v>51</v>
      </c>
      <c r="I11" s="925">
        <v>56</v>
      </c>
      <c r="J11" s="925">
        <v>38</v>
      </c>
      <c r="K11" s="925">
        <v>50</v>
      </c>
      <c r="L11" s="925">
        <v>38</v>
      </c>
      <c r="M11" s="925">
        <v>33</v>
      </c>
      <c r="N11" s="925">
        <v>26</v>
      </c>
      <c r="O11" s="893">
        <f t="shared" si="0"/>
        <v>480</v>
      </c>
      <c r="P11" s="893">
        <f t="shared" si="1"/>
        <v>530</v>
      </c>
      <c r="Q11" s="923">
        <f t="shared" ref="Q11" si="2">IF(O11=0,"-",P11/O11)</f>
        <v>1.1041666666666667</v>
      </c>
    </row>
    <row r="12" spans="1:17" ht="20.25" customHeight="1" x14ac:dyDescent="0.25">
      <c r="A12" s="920" t="s">
        <v>585</v>
      </c>
      <c r="B12" s="924">
        <v>1000</v>
      </c>
      <c r="C12" s="925">
        <v>957</v>
      </c>
      <c r="D12" s="925">
        <v>1019</v>
      </c>
      <c r="E12" s="925">
        <v>1019</v>
      </c>
      <c r="F12" s="925">
        <v>1107</v>
      </c>
      <c r="G12" s="925">
        <v>975</v>
      </c>
      <c r="H12" s="925">
        <v>1100</v>
      </c>
      <c r="I12" s="925">
        <v>1074</v>
      </c>
      <c r="J12" s="925">
        <v>893</v>
      </c>
      <c r="K12" s="994"/>
      <c r="L12" s="994"/>
      <c r="M12" s="994"/>
      <c r="N12" s="994"/>
      <c r="O12" s="893">
        <f t="shared" si="0"/>
        <v>8000</v>
      </c>
      <c r="P12" s="893">
        <f t="shared" si="1"/>
        <v>8144</v>
      </c>
      <c r="Q12" s="960">
        <f t="shared" ref="Q12:Q26" si="3">IF(O12=0,"-",P12/O12)</f>
        <v>1.018</v>
      </c>
    </row>
    <row r="13" spans="1:17" ht="20.25" customHeight="1" x14ac:dyDescent="0.25">
      <c r="A13" s="920" t="s">
        <v>726</v>
      </c>
      <c r="B13" s="992">
        <v>400</v>
      </c>
      <c r="C13" s="995"/>
      <c r="D13" s="995"/>
      <c r="E13" s="995"/>
      <c r="F13" s="995"/>
      <c r="G13" s="995"/>
      <c r="H13" s="995"/>
      <c r="I13" s="995"/>
      <c r="J13" s="995"/>
      <c r="K13" s="993">
        <v>406</v>
      </c>
      <c r="L13" s="993">
        <v>400</v>
      </c>
      <c r="M13" s="993">
        <v>332</v>
      </c>
      <c r="N13" s="993">
        <v>341</v>
      </c>
      <c r="O13" s="893">
        <f t="shared" ref="O13:O15" si="4">B13*(IF(C13="",0,1)+IF(D13="",0,1)+IF(E13="",0,1)+IF(F13="",0,1)+IF(G13="",0,1)+IF(H13="",0,1)+IF(I13="",0,1)+IF(J13="",0,1)+IF(K13="",0,1)+IF(L13="",0,1)+IF(M13="",0,1)+IF(N13="",0,1))</f>
        <v>1600</v>
      </c>
      <c r="P13" s="893">
        <f t="shared" ref="P13:P15" si="5">SUM(C13:N13)</f>
        <v>1479</v>
      </c>
      <c r="Q13" s="960">
        <f t="shared" ref="Q13:Q15" si="6">IF(O13=0,"-",P13/O13)</f>
        <v>0.92437499999999995</v>
      </c>
    </row>
    <row r="14" spans="1:17" ht="20.25" customHeight="1" x14ac:dyDescent="0.25">
      <c r="A14" s="920" t="s">
        <v>727</v>
      </c>
      <c r="B14" s="992">
        <v>300</v>
      </c>
      <c r="C14" s="995"/>
      <c r="D14" s="995"/>
      <c r="E14" s="995"/>
      <c r="F14" s="995"/>
      <c r="G14" s="995"/>
      <c r="H14" s="995"/>
      <c r="I14" s="995"/>
      <c r="J14" s="995"/>
      <c r="K14" s="993">
        <v>304</v>
      </c>
      <c r="L14" s="993">
        <v>300</v>
      </c>
      <c r="M14" s="993">
        <v>249</v>
      </c>
      <c r="N14" s="993">
        <v>255</v>
      </c>
      <c r="O14" s="893">
        <f t="shared" si="4"/>
        <v>1200</v>
      </c>
      <c r="P14" s="893">
        <f t="shared" si="5"/>
        <v>1108</v>
      </c>
      <c r="Q14" s="960">
        <f t="shared" si="6"/>
        <v>0.92333333333333334</v>
      </c>
    </row>
    <row r="15" spans="1:17" ht="20.25" customHeight="1" x14ac:dyDescent="0.25">
      <c r="A15" s="920" t="s">
        <v>728</v>
      </c>
      <c r="B15" s="992">
        <v>300</v>
      </c>
      <c r="C15" s="995"/>
      <c r="D15" s="995"/>
      <c r="E15" s="995"/>
      <c r="F15" s="995"/>
      <c r="G15" s="995"/>
      <c r="H15" s="995"/>
      <c r="I15" s="995"/>
      <c r="J15" s="995"/>
      <c r="K15" s="993">
        <v>304</v>
      </c>
      <c r="L15" s="993">
        <v>300</v>
      </c>
      <c r="M15" s="993">
        <v>249</v>
      </c>
      <c r="N15" s="993">
        <v>255</v>
      </c>
      <c r="O15" s="893">
        <f t="shared" si="4"/>
        <v>1200</v>
      </c>
      <c r="P15" s="893">
        <f t="shared" si="5"/>
        <v>1108</v>
      </c>
      <c r="Q15" s="960">
        <f t="shared" si="6"/>
        <v>0.92333333333333334</v>
      </c>
    </row>
    <row r="16" spans="1:17" ht="20.25" customHeight="1" thickBot="1" x14ac:dyDescent="0.3">
      <c r="A16" s="929" t="s">
        <v>584</v>
      </c>
      <c r="B16" s="961">
        <v>5</v>
      </c>
      <c r="C16" s="945">
        <v>4590</v>
      </c>
      <c r="D16" s="945">
        <v>4639</v>
      </c>
      <c r="E16" s="945">
        <v>4</v>
      </c>
      <c r="F16" s="945">
        <v>4</v>
      </c>
      <c r="G16" s="945">
        <v>4</v>
      </c>
      <c r="H16" s="945">
        <v>4</v>
      </c>
      <c r="I16" s="945">
        <v>4</v>
      </c>
      <c r="J16" s="945">
        <v>4</v>
      </c>
      <c r="K16" s="945">
        <v>4</v>
      </c>
      <c r="L16" s="945">
        <v>5</v>
      </c>
      <c r="M16" s="945">
        <v>4</v>
      </c>
      <c r="N16" s="945">
        <v>4</v>
      </c>
      <c r="O16" s="932">
        <f>B16*(10000+IF(E16="",0,1)+IF(F16="",0,1)+IF(G16="",0,1)+IF(H16="",0,1)+IF(I16="",0,1)+IF(J16="",0,1)+IF(K16="",0,1)+IF(L16="",0,1)+IF(M16="",0,1)+IF(N16="",0,1))</f>
        <v>50050</v>
      </c>
      <c r="P16" s="932">
        <f t="shared" si="1"/>
        <v>9270</v>
      </c>
      <c r="Q16" s="933">
        <f t="shared" si="3"/>
        <v>0.18521478521478521</v>
      </c>
    </row>
    <row r="17" spans="1:17" ht="20.25" customHeight="1" x14ac:dyDescent="0.25">
      <c r="A17" s="971" t="s">
        <v>695</v>
      </c>
      <c r="B17" s="972">
        <v>135</v>
      </c>
      <c r="C17" s="973">
        <v>147</v>
      </c>
      <c r="D17" s="973">
        <v>253</v>
      </c>
      <c r="E17" s="973">
        <v>165</v>
      </c>
      <c r="F17" s="973">
        <v>42</v>
      </c>
      <c r="G17" s="973">
        <v>132</v>
      </c>
      <c r="H17" s="973">
        <v>257</v>
      </c>
      <c r="I17" s="973">
        <v>246</v>
      </c>
      <c r="J17" s="973">
        <v>166</v>
      </c>
      <c r="K17" s="973">
        <v>214</v>
      </c>
      <c r="L17" s="973">
        <v>214</v>
      </c>
      <c r="M17" s="973">
        <v>177</v>
      </c>
      <c r="N17" s="973">
        <v>122</v>
      </c>
      <c r="O17" s="895">
        <f t="shared" si="0"/>
        <v>1620</v>
      </c>
      <c r="P17" s="895">
        <f t="shared" si="1"/>
        <v>2135</v>
      </c>
      <c r="Q17" s="896">
        <f>IF(O17=0,"-",P17/O17)</f>
        <v>1.3179012345679013</v>
      </c>
    </row>
    <row r="18" spans="1:17" ht="20.25" customHeight="1" x14ac:dyDescent="0.25">
      <c r="A18" s="959" t="s">
        <v>696</v>
      </c>
      <c r="B18" s="924">
        <v>180</v>
      </c>
      <c r="C18" s="925">
        <v>350</v>
      </c>
      <c r="D18" s="925">
        <v>162</v>
      </c>
      <c r="E18" s="925">
        <v>230</v>
      </c>
      <c r="F18" s="925">
        <v>260</v>
      </c>
      <c r="G18" s="925">
        <v>259</v>
      </c>
      <c r="H18" s="925">
        <v>295</v>
      </c>
      <c r="I18" s="925">
        <v>440</v>
      </c>
      <c r="J18" s="925">
        <v>307</v>
      </c>
      <c r="K18" s="925">
        <v>247</v>
      </c>
      <c r="L18" s="925">
        <v>206</v>
      </c>
      <c r="M18" s="925">
        <v>173</v>
      </c>
      <c r="N18" s="925">
        <v>68</v>
      </c>
      <c r="O18" s="893">
        <f t="shared" si="0"/>
        <v>2160</v>
      </c>
      <c r="P18" s="893">
        <f t="shared" si="1"/>
        <v>2997</v>
      </c>
      <c r="Q18" s="923">
        <f t="shared" si="3"/>
        <v>1.3875</v>
      </c>
    </row>
    <row r="19" spans="1:17" ht="20.25" customHeight="1" x14ac:dyDescent="0.25">
      <c r="A19" s="959" t="s">
        <v>697</v>
      </c>
      <c r="B19" s="924">
        <v>675</v>
      </c>
      <c r="C19" s="925">
        <v>831</v>
      </c>
      <c r="D19" s="925">
        <v>721</v>
      </c>
      <c r="E19" s="925">
        <v>828</v>
      </c>
      <c r="F19" s="925">
        <v>1095</v>
      </c>
      <c r="G19" s="925">
        <v>1291</v>
      </c>
      <c r="H19" s="925">
        <v>1353</v>
      </c>
      <c r="I19" s="925">
        <v>1306</v>
      </c>
      <c r="J19" s="925">
        <v>1328</v>
      </c>
      <c r="K19" s="925">
        <v>1297</v>
      </c>
      <c r="L19" s="925">
        <v>1639</v>
      </c>
      <c r="M19" s="925">
        <v>1191</v>
      </c>
      <c r="N19" s="925">
        <v>861</v>
      </c>
      <c r="O19" s="893">
        <f t="shared" si="0"/>
        <v>8100</v>
      </c>
      <c r="P19" s="893">
        <f t="shared" si="1"/>
        <v>13741</v>
      </c>
      <c r="Q19" s="923">
        <f t="shared" si="3"/>
        <v>1.6964197530864198</v>
      </c>
    </row>
    <row r="20" spans="1:17" ht="20.25" customHeight="1" x14ac:dyDescent="0.25">
      <c r="A20" s="959" t="s">
        <v>713</v>
      </c>
      <c r="B20" s="924">
        <v>945</v>
      </c>
      <c r="C20" s="925">
        <v>1429</v>
      </c>
      <c r="D20" s="925">
        <v>1234</v>
      </c>
      <c r="E20" s="925">
        <v>910</v>
      </c>
      <c r="F20" s="925">
        <v>1378</v>
      </c>
      <c r="G20" s="925">
        <v>1537</v>
      </c>
      <c r="H20" s="925">
        <v>1688</v>
      </c>
      <c r="I20" s="925">
        <v>1604</v>
      </c>
      <c r="J20" s="925">
        <v>1173</v>
      </c>
      <c r="K20" s="925">
        <v>1433</v>
      </c>
      <c r="L20" s="925">
        <v>1308</v>
      </c>
      <c r="M20" s="925">
        <v>941</v>
      </c>
      <c r="N20" s="925">
        <v>1218</v>
      </c>
      <c r="O20" s="893">
        <f t="shared" si="0"/>
        <v>11340</v>
      </c>
      <c r="P20" s="893">
        <f t="shared" si="1"/>
        <v>15853</v>
      </c>
      <c r="Q20" s="923">
        <f t="shared" si="3"/>
        <v>1.3979717813051147</v>
      </c>
    </row>
    <row r="21" spans="1:17" ht="20.25" customHeight="1" x14ac:dyDescent="0.25">
      <c r="A21" s="959" t="s">
        <v>709</v>
      </c>
      <c r="B21" s="924">
        <v>270</v>
      </c>
      <c r="C21" s="925">
        <v>296</v>
      </c>
      <c r="D21" s="925">
        <v>360</v>
      </c>
      <c r="E21" s="925">
        <v>331</v>
      </c>
      <c r="F21" s="925">
        <v>217</v>
      </c>
      <c r="G21" s="925">
        <v>131</v>
      </c>
      <c r="H21" s="925">
        <v>61</v>
      </c>
      <c r="I21" s="925">
        <v>115</v>
      </c>
      <c r="J21" s="925">
        <v>121</v>
      </c>
      <c r="K21" s="925">
        <v>117</v>
      </c>
      <c r="L21" s="925">
        <v>128</v>
      </c>
      <c r="M21" s="925">
        <v>176</v>
      </c>
      <c r="N21" s="925">
        <v>122</v>
      </c>
      <c r="O21" s="893">
        <f t="shared" si="0"/>
        <v>3240</v>
      </c>
      <c r="P21" s="893">
        <f t="shared" si="1"/>
        <v>2175</v>
      </c>
      <c r="Q21" s="923">
        <f t="shared" si="3"/>
        <v>0.67129629629629628</v>
      </c>
    </row>
    <row r="22" spans="1:17" ht="20.25" customHeight="1" x14ac:dyDescent="0.25">
      <c r="A22" s="959" t="s">
        <v>710</v>
      </c>
      <c r="B22" s="924">
        <v>90</v>
      </c>
      <c r="C22" s="925">
        <v>81</v>
      </c>
      <c r="D22" s="925">
        <v>83</v>
      </c>
      <c r="E22" s="925">
        <v>81</v>
      </c>
      <c r="F22" s="925">
        <v>119</v>
      </c>
      <c r="G22" s="925">
        <v>90</v>
      </c>
      <c r="H22" s="925">
        <v>78</v>
      </c>
      <c r="I22" s="925">
        <v>112</v>
      </c>
      <c r="J22" s="925">
        <v>82</v>
      </c>
      <c r="K22" s="925">
        <v>57</v>
      </c>
      <c r="L22" s="925">
        <v>92</v>
      </c>
      <c r="M22" s="925">
        <v>92</v>
      </c>
      <c r="N22" s="925">
        <v>73</v>
      </c>
      <c r="O22" s="893">
        <f t="shared" si="0"/>
        <v>1080</v>
      </c>
      <c r="P22" s="893">
        <f t="shared" si="1"/>
        <v>1040</v>
      </c>
      <c r="Q22" s="923">
        <f t="shared" si="3"/>
        <v>0.96296296296296291</v>
      </c>
    </row>
    <row r="23" spans="1:17" ht="20.25" customHeight="1" x14ac:dyDescent="0.25">
      <c r="A23" s="959" t="s">
        <v>698</v>
      </c>
      <c r="B23" s="924">
        <v>30</v>
      </c>
      <c r="C23" s="925">
        <v>55</v>
      </c>
      <c r="D23" s="925">
        <v>20</v>
      </c>
      <c r="E23" s="925">
        <v>46</v>
      </c>
      <c r="F23" s="925">
        <v>44</v>
      </c>
      <c r="G23" s="925">
        <v>26</v>
      </c>
      <c r="H23" s="925">
        <v>18</v>
      </c>
      <c r="I23" s="925">
        <v>45</v>
      </c>
      <c r="J23" s="925">
        <v>46</v>
      </c>
      <c r="K23" s="925">
        <v>29</v>
      </c>
      <c r="L23" s="925">
        <v>63</v>
      </c>
      <c r="M23" s="925">
        <v>63</v>
      </c>
      <c r="N23" s="925">
        <v>37</v>
      </c>
      <c r="O23" s="893">
        <f t="shared" si="0"/>
        <v>360</v>
      </c>
      <c r="P23" s="893">
        <f t="shared" si="1"/>
        <v>492</v>
      </c>
      <c r="Q23" s="923">
        <f t="shared" si="3"/>
        <v>1.3666666666666667</v>
      </c>
    </row>
    <row r="24" spans="1:17" ht="20.25" customHeight="1" x14ac:dyDescent="0.25">
      <c r="A24" s="959" t="s">
        <v>712</v>
      </c>
      <c r="B24" s="924">
        <v>90</v>
      </c>
      <c r="C24" s="925">
        <v>233</v>
      </c>
      <c r="D24" s="925">
        <v>154</v>
      </c>
      <c r="E24" s="925">
        <v>190</v>
      </c>
      <c r="F24" s="925">
        <v>202</v>
      </c>
      <c r="G24" s="925">
        <v>241</v>
      </c>
      <c r="H24" s="925">
        <v>253</v>
      </c>
      <c r="I24" s="925">
        <v>238</v>
      </c>
      <c r="J24" s="925">
        <v>151</v>
      </c>
      <c r="K24" s="925">
        <v>274</v>
      </c>
      <c r="L24" s="925">
        <v>129</v>
      </c>
      <c r="M24" s="925">
        <v>129</v>
      </c>
      <c r="N24" s="925">
        <v>115</v>
      </c>
      <c r="O24" s="893">
        <f t="shared" si="0"/>
        <v>1080</v>
      </c>
      <c r="P24" s="893">
        <f t="shared" si="1"/>
        <v>2309</v>
      </c>
      <c r="Q24" s="923">
        <f t="shared" si="3"/>
        <v>2.1379629629629631</v>
      </c>
    </row>
    <row r="25" spans="1:17" ht="20.25" customHeight="1" x14ac:dyDescent="0.25">
      <c r="A25" s="959" t="s">
        <v>699</v>
      </c>
      <c r="B25" s="924">
        <v>135</v>
      </c>
      <c r="C25" s="925">
        <v>263</v>
      </c>
      <c r="D25" s="925">
        <v>172</v>
      </c>
      <c r="E25" s="925">
        <v>177</v>
      </c>
      <c r="F25" s="925">
        <v>227</v>
      </c>
      <c r="G25" s="925">
        <v>193</v>
      </c>
      <c r="H25" s="925">
        <v>105</v>
      </c>
      <c r="I25" s="925">
        <v>243</v>
      </c>
      <c r="J25" s="925">
        <v>0</v>
      </c>
      <c r="K25" s="925">
        <v>159</v>
      </c>
      <c r="L25" s="925">
        <v>252</v>
      </c>
      <c r="M25" s="925">
        <v>152</v>
      </c>
      <c r="N25" s="925">
        <v>158</v>
      </c>
      <c r="O25" s="893">
        <f>B25*(IF(K25="",0,1)+IF(L25="",0,1)+IF(M25="",0,1)+IF(N25="",0,1))+1440</f>
        <v>1980</v>
      </c>
      <c r="P25" s="893">
        <f t="shared" si="1"/>
        <v>2101</v>
      </c>
      <c r="Q25" s="923">
        <f t="shared" si="3"/>
        <v>1.0611111111111111</v>
      </c>
    </row>
    <row r="26" spans="1:17" ht="20.25" customHeight="1" thickBot="1" x14ac:dyDescent="0.3">
      <c r="A26" s="929" t="s">
        <v>711</v>
      </c>
      <c r="B26" s="961">
        <v>405</v>
      </c>
      <c r="C26" s="945">
        <v>83</v>
      </c>
      <c r="D26" s="945">
        <v>80</v>
      </c>
      <c r="E26" s="945">
        <v>5</v>
      </c>
      <c r="F26" s="945">
        <v>95</v>
      </c>
      <c r="G26" s="945">
        <v>85</v>
      </c>
      <c r="H26" s="945">
        <v>97</v>
      </c>
      <c r="I26" s="945">
        <v>125</v>
      </c>
      <c r="J26" s="945">
        <v>89</v>
      </c>
      <c r="K26" s="945">
        <v>98</v>
      </c>
      <c r="L26" s="945">
        <v>145</v>
      </c>
      <c r="M26" s="945">
        <v>88</v>
      </c>
      <c r="N26" s="945">
        <v>99</v>
      </c>
      <c r="O26" s="932">
        <f t="shared" ref="O26" si="7">B26*(IF(C26="",0,1)+IF(D26="",0,1)+IF(E26="",0,1)+IF(F26="",0,1)+IF(G26="",0,1)+IF(H26="",0,1)+IF(I26="",0,1)+IF(J26="",0,1)+IF(K26="",0,1)+IF(L26="",0,1)+IF(M26="",0,1)+IF(N26="",0,1))</f>
        <v>4860</v>
      </c>
      <c r="P26" s="932">
        <f t="shared" ref="P26" si="8">SUM(C26:N26)</f>
        <v>1089</v>
      </c>
      <c r="Q26" s="933">
        <f t="shared" si="3"/>
        <v>0.22407407407407406</v>
      </c>
    </row>
    <row r="27" spans="1:17" s="888" customFormat="1" ht="21" customHeight="1" x14ac:dyDescent="0.25">
      <c r="A27" s="926" t="s">
        <v>6</v>
      </c>
      <c r="B27" s="927">
        <f>SUM(B9:B26)</f>
        <v>5070</v>
      </c>
      <c r="C27" s="927">
        <f t="shared" ref="C27:Q27" si="9">SUM(C9:C26)</f>
        <v>9433</v>
      </c>
      <c r="D27" s="927">
        <f t="shared" si="9"/>
        <v>9009</v>
      </c>
      <c r="E27" s="927">
        <f t="shared" si="9"/>
        <v>4110</v>
      </c>
      <c r="F27" s="927">
        <f t="shared" si="9"/>
        <v>4900</v>
      </c>
      <c r="G27" s="927">
        <f t="shared" si="9"/>
        <v>5119</v>
      </c>
      <c r="H27" s="927">
        <f t="shared" si="9"/>
        <v>5443</v>
      </c>
      <c r="I27" s="927">
        <f t="shared" si="9"/>
        <v>5683</v>
      </c>
      <c r="J27" s="927">
        <f t="shared" si="9"/>
        <v>4468</v>
      </c>
      <c r="K27" s="927">
        <f t="shared" si="9"/>
        <v>5058</v>
      </c>
      <c r="L27" s="927">
        <f t="shared" si="9"/>
        <v>5292</v>
      </c>
      <c r="M27" s="927">
        <f t="shared" si="9"/>
        <v>4098</v>
      </c>
      <c r="N27" s="927">
        <f t="shared" si="9"/>
        <v>3816</v>
      </c>
      <c r="O27" s="927">
        <f t="shared" si="9"/>
        <v>99190</v>
      </c>
      <c r="P27" s="927">
        <f t="shared" si="9"/>
        <v>66429</v>
      </c>
      <c r="Q27" s="927">
        <f t="shared" si="9"/>
        <v>19.330762183803852</v>
      </c>
    </row>
    <row r="28" spans="1:17" x14ac:dyDescent="0.25">
      <c r="A28" s="975" t="s">
        <v>718</v>
      </c>
      <c r="B28" s="24"/>
      <c r="C28" s="24"/>
      <c r="D28" s="24"/>
      <c r="E28" s="24"/>
      <c r="F28" s="24"/>
      <c r="G28" s="24"/>
      <c r="H28" s="24"/>
      <c r="O28" s="894"/>
      <c r="P28" s="894"/>
    </row>
    <row r="29" spans="1:17" x14ac:dyDescent="0.25">
      <c r="A29" s="975"/>
      <c r="B29" s="24"/>
      <c r="C29" s="24"/>
      <c r="D29" s="24"/>
      <c r="E29" s="24"/>
      <c r="F29" s="24"/>
      <c r="G29" s="24"/>
      <c r="H29" s="24"/>
      <c r="O29" s="894"/>
      <c r="P29" s="894"/>
    </row>
    <row r="30" spans="1:17" x14ac:dyDescent="0.25">
      <c r="A30" s="881" t="s">
        <v>513</v>
      </c>
      <c r="O30" s="894"/>
      <c r="P30" s="894"/>
    </row>
    <row r="31" spans="1:17" x14ac:dyDescent="0.25">
      <c r="O31" s="894"/>
      <c r="P31" s="894"/>
    </row>
    <row r="32" spans="1:17" ht="15.75" hidden="1" x14ac:dyDescent="0.25">
      <c r="A32" s="1034" t="s">
        <v>415</v>
      </c>
      <c r="B32" s="1035"/>
      <c r="C32" s="1035"/>
      <c r="D32" s="1035"/>
      <c r="E32" s="1035"/>
      <c r="F32" s="1035"/>
      <c r="G32" s="1035"/>
      <c r="H32" s="1035"/>
      <c r="O32" s="894"/>
      <c r="P32" s="894"/>
    </row>
    <row r="33" spans="1:16" ht="23.25" hidden="1" thickBot="1" x14ac:dyDescent="0.3">
      <c r="A33" s="841" t="s">
        <v>14</v>
      </c>
      <c r="B33" s="842" t="s">
        <v>198</v>
      </c>
      <c r="C33" s="841" t="str">
        <f>'UBS Izolina Mazzei'!C52</f>
        <v>Real.</v>
      </c>
      <c r="D33" s="841" t="str">
        <f>'UBS Izolina Mazzei'!D52</f>
        <v>Real.</v>
      </c>
      <c r="E33" s="841" t="str">
        <f>'UBS Izolina Mazzei'!E52</f>
        <v>Real.</v>
      </c>
      <c r="F33" s="841" t="str">
        <f>'UBS Izolina Mazzei'!F52</f>
        <v>Real.</v>
      </c>
      <c r="G33" s="841" t="str">
        <f>'UBS Izolina Mazzei'!G52</f>
        <v>Real.</v>
      </c>
      <c r="H33" s="841" t="str">
        <f>'UBS Izolina Mazzei'!H52</f>
        <v>Real.</v>
      </c>
      <c r="O33" s="894"/>
      <c r="P33" s="894"/>
    </row>
    <row r="34" spans="1:16" hidden="1" x14ac:dyDescent="0.25">
      <c r="A34" s="869" t="s">
        <v>138</v>
      </c>
      <c r="B34" s="870">
        <v>1</v>
      </c>
      <c r="C34" s="285">
        <v>0</v>
      </c>
      <c r="D34" s="285"/>
      <c r="E34" s="285"/>
      <c r="F34" s="285"/>
      <c r="G34" s="285"/>
      <c r="H34" s="285"/>
      <c r="O34" s="894"/>
      <c r="P34" s="894"/>
    </row>
    <row r="35" spans="1:16" hidden="1" x14ac:dyDescent="0.25">
      <c r="A35" s="871" t="s">
        <v>145</v>
      </c>
      <c r="B35" s="872">
        <v>1</v>
      </c>
      <c r="C35" s="286">
        <v>1.5</v>
      </c>
      <c r="D35" s="873"/>
      <c r="E35" s="873"/>
      <c r="F35" s="873"/>
      <c r="G35" s="873"/>
      <c r="H35" s="873"/>
      <c r="O35" s="894"/>
      <c r="P35" s="894"/>
    </row>
    <row r="36" spans="1:16" hidden="1" x14ac:dyDescent="0.25">
      <c r="A36" s="871" t="s">
        <v>146</v>
      </c>
      <c r="B36" s="872">
        <v>1</v>
      </c>
      <c r="C36" s="286">
        <v>0.6</v>
      </c>
      <c r="D36" s="873"/>
      <c r="E36" s="873"/>
      <c r="F36" s="873"/>
      <c r="G36" s="873"/>
      <c r="H36" s="873"/>
      <c r="O36" s="894"/>
      <c r="P36" s="894"/>
    </row>
    <row r="37" spans="1:16" hidden="1" x14ac:dyDescent="0.25">
      <c r="A37" s="2" t="s">
        <v>139</v>
      </c>
      <c r="B37" s="128">
        <v>1</v>
      </c>
      <c r="C37" s="706">
        <v>1</v>
      </c>
      <c r="D37" s="26"/>
      <c r="E37" s="26"/>
      <c r="F37" s="26"/>
      <c r="G37" s="26"/>
      <c r="H37" s="26"/>
      <c r="O37" s="894"/>
      <c r="P37" s="894"/>
    </row>
    <row r="38" spans="1:16" hidden="1" x14ac:dyDescent="0.25">
      <c r="A38" s="2" t="s">
        <v>140</v>
      </c>
      <c r="B38" s="105">
        <v>1</v>
      </c>
      <c r="C38" s="699">
        <v>1</v>
      </c>
      <c r="D38" s="11"/>
      <c r="E38" s="11"/>
      <c r="F38" s="11"/>
      <c r="G38" s="11"/>
      <c r="H38" s="11"/>
      <c r="O38" s="890"/>
      <c r="P38" s="890"/>
    </row>
    <row r="39" spans="1:16" hidden="1" x14ac:dyDescent="0.25">
      <c r="A39" s="48" t="s">
        <v>141</v>
      </c>
      <c r="B39" s="115">
        <v>4</v>
      </c>
      <c r="C39" s="701">
        <v>5</v>
      </c>
      <c r="D39" s="874"/>
      <c r="E39" s="874"/>
      <c r="F39" s="874"/>
      <c r="G39" s="874"/>
      <c r="H39" s="874"/>
      <c r="O39" s="890"/>
      <c r="P39" s="890"/>
    </row>
    <row r="40" spans="1:16" hidden="1" x14ac:dyDescent="0.25">
      <c r="A40" s="862" t="s">
        <v>202</v>
      </c>
      <c r="B40" s="128">
        <v>5</v>
      </c>
      <c r="C40" s="859">
        <v>3.75</v>
      </c>
      <c r="D40" s="875"/>
      <c r="E40" s="875"/>
      <c r="F40" s="875"/>
      <c r="G40" s="875"/>
      <c r="H40" s="875"/>
      <c r="O40" s="890"/>
      <c r="P40" s="890"/>
    </row>
    <row r="41" spans="1:16" hidden="1" x14ac:dyDescent="0.25">
      <c r="A41" s="9" t="s">
        <v>142</v>
      </c>
      <c r="B41" s="105">
        <v>1</v>
      </c>
      <c r="C41" s="702">
        <v>1</v>
      </c>
      <c r="D41" s="11"/>
      <c r="E41" s="11"/>
      <c r="F41" s="11"/>
      <c r="G41" s="11"/>
      <c r="H41" s="709"/>
      <c r="O41" s="890"/>
      <c r="P41" s="890"/>
    </row>
    <row r="42" spans="1:16" hidden="1" x14ac:dyDescent="0.25">
      <c r="A42" s="2" t="s">
        <v>143</v>
      </c>
      <c r="B42" s="106">
        <v>3</v>
      </c>
      <c r="C42" s="700">
        <v>3</v>
      </c>
      <c r="D42" s="4"/>
      <c r="E42" s="4"/>
      <c r="F42" s="4"/>
      <c r="G42" s="4"/>
      <c r="H42" s="4"/>
      <c r="O42" s="890"/>
      <c r="P42" s="890"/>
    </row>
    <row r="43" spans="1:16" ht="15.75" hidden="1" thickBot="1" x14ac:dyDescent="0.3">
      <c r="A43" s="63" t="s">
        <v>144</v>
      </c>
      <c r="B43" s="115">
        <v>3</v>
      </c>
      <c r="C43" s="18">
        <v>3</v>
      </c>
      <c r="D43" s="65"/>
      <c r="E43" s="65"/>
      <c r="F43" s="65"/>
      <c r="G43" s="65"/>
      <c r="H43" s="65"/>
      <c r="O43" s="890"/>
      <c r="P43" s="890"/>
    </row>
    <row r="44" spans="1:16" ht="15.75" hidden="1" thickBot="1" x14ac:dyDescent="0.3">
      <c r="A44" s="369" t="s">
        <v>7</v>
      </c>
      <c r="B44" s="850">
        <f t="shared" ref="B44:G44" si="10">SUM(B34:B43)</f>
        <v>21</v>
      </c>
      <c r="C44" s="365">
        <f t="shared" si="10"/>
        <v>19.850000000000001</v>
      </c>
      <c r="D44" s="365">
        <f t="shared" si="10"/>
        <v>0</v>
      </c>
      <c r="E44" s="365">
        <f t="shared" si="10"/>
        <v>0</v>
      </c>
      <c r="F44" s="365">
        <f t="shared" si="10"/>
        <v>0</v>
      </c>
      <c r="G44" s="365">
        <f t="shared" si="10"/>
        <v>0</v>
      </c>
      <c r="H44" s="365">
        <f t="shared" ref="H44" si="11">SUM(H34:H43)</f>
        <v>0</v>
      </c>
      <c r="O44" s="890"/>
      <c r="P44" s="890"/>
    </row>
    <row r="45" spans="1:16" x14ac:dyDescent="0.25">
      <c r="O45" s="890"/>
      <c r="P45" s="890"/>
    </row>
    <row r="46" spans="1:16" x14ac:dyDescent="0.25">
      <c r="O46" s="890"/>
      <c r="P46" s="890"/>
    </row>
    <row r="47" spans="1:16" x14ac:dyDescent="0.25">
      <c r="O47" s="890"/>
      <c r="P47" s="890"/>
    </row>
    <row r="48" spans="1:16" x14ac:dyDescent="0.25">
      <c r="O48" s="890"/>
      <c r="P48" s="890"/>
    </row>
    <row r="49" spans="15:16" x14ac:dyDescent="0.25">
      <c r="O49" s="890"/>
      <c r="P49" s="890"/>
    </row>
    <row r="50" spans="15:16" x14ac:dyDescent="0.25">
      <c r="O50" s="890"/>
      <c r="P50" s="890"/>
    </row>
    <row r="51" spans="15:16" x14ac:dyDescent="0.25">
      <c r="O51" s="890"/>
      <c r="P51" s="890"/>
    </row>
    <row r="52" spans="15:16" x14ac:dyDescent="0.25">
      <c r="O52" s="890"/>
      <c r="P52" s="890"/>
    </row>
    <row r="53" spans="15:16" x14ac:dyDescent="0.25">
      <c r="O53" s="890"/>
      <c r="P53" s="890"/>
    </row>
    <row r="54" spans="15:16" x14ac:dyDescent="0.25">
      <c r="O54" s="890"/>
      <c r="P54" s="890"/>
    </row>
    <row r="55" spans="15:16" x14ac:dyDescent="0.25">
      <c r="O55" s="890"/>
      <c r="P55" s="890"/>
    </row>
    <row r="56" spans="15:16" x14ac:dyDescent="0.25">
      <c r="O56" s="890"/>
      <c r="P56" s="890"/>
    </row>
    <row r="57" spans="15:16" x14ac:dyDescent="0.25">
      <c r="O57" s="890"/>
      <c r="P57" s="890"/>
    </row>
    <row r="58" spans="15:16" x14ac:dyDescent="0.25">
      <c r="O58" s="890"/>
      <c r="P58" s="890"/>
    </row>
    <row r="59" spans="15:16" x14ac:dyDescent="0.25">
      <c r="O59" s="890"/>
      <c r="P59" s="890"/>
    </row>
    <row r="60" spans="15:16" x14ac:dyDescent="0.25">
      <c r="O60" s="890"/>
      <c r="P60" s="890"/>
    </row>
    <row r="61" spans="15:16" x14ac:dyDescent="0.25">
      <c r="O61" s="890"/>
      <c r="P61" s="890"/>
    </row>
    <row r="62" spans="15:16" x14ac:dyDescent="0.25">
      <c r="O62" s="890"/>
      <c r="P62" s="890"/>
    </row>
    <row r="63" spans="15:16" x14ac:dyDescent="0.25">
      <c r="O63" s="890"/>
      <c r="P63" s="890"/>
    </row>
    <row r="64" spans="15:16" x14ac:dyDescent="0.25">
      <c r="O64" s="890"/>
      <c r="P64" s="890"/>
    </row>
    <row r="65" spans="15:16" x14ac:dyDescent="0.25">
      <c r="O65" s="890"/>
      <c r="P65" s="890"/>
    </row>
    <row r="66" spans="15:16" x14ac:dyDescent="0.25">
      <c r="O66" s="890"/>
      <c r="P66" s="890"/>
    </row>
    <row r="67" spans="15:16" x14ac:dyDescent="0.25">
      <c r="O67" s="890"/>
      <c r="P67" s="890"/>
    </row>
    <row r="68" spans="15:16" x14ac:dyDescent="0.25">
      <c r="O68" s="890"/>
      <c r="P68" s="890"/>
    </row>
    <row r="69" spans="15:16" x14ac:dyDescent="0.25">
      <c r="O69" s="890"/>
      <c r="P69" s="890"/>
    </row>
    <row r="70" spans="15:16" x14ac:dyDescent="0.25">
      <c r="O70" s="890"/>
      <c r="P70" s="890"/>
    </row>
    <row r="71" spans="15:16" x14ac:dyDescent="0.25">
      <c r="O71" s="890"/>
      <c r="P71" s="890"/>
    </row>
    <row r="72" spans="15:16" x14ac:dyDescent="0.25">
      <c r="O72" s="890"/>
      <c r="P72" s="890"/>
    </row>
    <row r="73" spans="15:16" x14ac:dyDescent="0.25">
      <c r="O73" s="890"/>
      <c r="P73" s="890"/>
    </row>
    <row r="74" spans="15:16" x14ac:dyDescent="0.25">
      <c r="O74" s="890"/>
      <c r="P74" s="890"/>
    </row>
    <row r="75" spans="15:16" x14ac:dyDescent="0.25">
      <c r="O75" s="890"/>
      <c r="P75" s="890"/>
    </row>
    <row r="76" spans="15:16" x14ac:dyDescent="0.25">
      <c r="O76" s="890"/>
      <c r="P76" s="890"/>
    </row>
    <row r="77" spans="15:16" x14ac:dyDescent="0.25">
      <c r="O77" s="890"/>
      <c r="P77" s="890"/>
    </row>
    <row r="78" spans="15:16" x14ac:dyDescent="0.25">
      <c r="O78" s="890"/>
      <c r="P78" s="890"/>
    </row>
    <row r="79" spans="15:16" x14ac:dyDescent="0.25">
      <c r="O79" s="890"/>
      <c r="P79" s="890"/>
    </row>
    <row r="80" spans="15:16" x14ac:dyDescent="0.25">
      <c r="O80" s="890"/>
      <c r="P80" s="890"/>
    </row>
    <row r="81" spans="15:16" x14ac:dyDescent="0.25">
      <c r="O81" s="890"/>
      <c r="P81" s="890"/>
    </row>
    <row r="82" spans="15:16" x14ac:dyDescent="0.25">
      <c r="O82" s="890"/>
      <c r="P82" s="890"/>
    </row>
    <row r="83" spans="15:16" x14ac:dyDescent="0.25">
      <c r="O83" s="890"/>
      <c r="P83" s="890"/>
    </row>
    <row r="84" spans="15:16" x14ac:dyDescent="0.25">
      <c r="O84" s="890"/>
      <c r="P84" s="890"/>
    </row>
    <row r="85" spans="15:16" x14ac:dyDescent="0.25">
      <c r="O85" s="890"/>
      <c r="P85" s="890"/>
    </row>
    <row r="86" spans="15:16" x14ac:dyDescent="0.25">
      <c r="O86" s="890"/>
      <c r="P86" s="890"/>
    </row>
    <row r="87" spans="15:16" x14ac:dyDescent="0.25">
      <c r="O87" s="890"/>
      <c r="P87" s="890"/>
    </row>
    <row r="88" spans="15:16" x14ac:dyDescent="0.25">
      <c r="O88" s="890"/>
      <c r="P88" s="890"/>
    </row>
    <row r="89" spans="15:16" x14ac:dyDescent="0.25">
      <c r="O89" s="890"/>
      <c r="P89" s="890"/>
    </row>
    <row r="90" spans="15:16" x14ac:dyDescent="0.25">
      <c r="O90" s="890"/>
      <c r="P90" s="890"/>
    </row>
    <row r="91" spans="15:16" x14ac:dyDescent="0.25">
      <c r="O91" s="890"/>
      <c r="P91" s="890"/>
    </row>
    <row r="92" spans="15:16" x14ac:dyDescent="0.25">
      <c r="O92" s="890"/>
      <c r="P92" s="890"/>
    </row>
    <row r="93" spans="15:16" x14ac:dyDescent="0.25">
      <c r="O93" s="890"/>
      <c r="P93" s="890"/>
    </row>
    <row r="94" spans="15:16" x14ac:dyDescent="0.25">
      <c r="O94" s="890"/>
      <c r="P94" s="890"/>
    </row>
    <row r="95" spans="15:16" x14ac:dyDescent="0.25">
      <c r="O95" s="890"/>
      <c r="P95" s="890"/>
    </row>
    <row r="96" spans="15:16" x14ac:dyDescent="0.25">
      <c r="O96" s="890"/>
      <c r="P96" s="890"/>
    </row>
    <row r="97" spans="15:16" x14ac:dyDescent="0.25">
      <c r="O97" s="890"/>
      <c r="P97" s="890"/>
    </row>
    <row r="98" spans="15:16" x14ac:dyDescent="0.25">
      <c r="O98" s="890"/>
      <c r="P98" s="890"/>
    </row>
    <row r="99" spans="15:16" x14ac:dyDescent="0.25">
      <c r="O99" s="890"/>
      <c r="P99" s="890"/>
    </row>
    <row r="100" spans="15:16" x14ac:dyDescent="0.25">
      <c r="O100" s="890"/>
      <c r="P100" s="890"/>
    </row>
    <row r="101" spans="15:16" x14ac:dyDescent="0.25">
      <c r="O101" s="890"/>
      <c r="P101" s="890"/>
    </row>
    <row r="102" spans="15:16" x14ac:dyDescent="0.25">
      <c r="O102" s="890"/>
      <c r="P102" s="890"/>
    </row>
    <row r="103" spans="15:16" x14ac:dyDescent="0.25">
      <c r="O103" s="890"/>
      <c r="P103" s="890"/>
    </row>
    <row r="104" spans="15:16" x14ac:dyDescent="0.25">
      <c r="O104" s="890"/>
      <c r="P104" s="890"/>
    </row>
    <row r="105" spans="15:16" x14ac:dyDescent="0.25">
      <c r="O105" s="890"/>
      <c r="P105" s="890"/>
    </row>
    <row r="106" spans="15:16" x14ac:dyDescent="0.25">
      <c r="O106" s="890"/>
      <c r="P106" s="890"/>
    </row>
    <row r="107" spans="15:16" x14ac:dyDescent="0.25">
      <c r="O107" s="890"/>
      <c r="P107" s="890"/>
    </row>
    <row r="108" spans="15:16" x14ac:dyDescent="0.25">
      <c r="O108" s="890"/>
      <c r="P108" s="890"/>
    </row>
    <row r="109" spans="15:16" x14ac:dyDescent="0.25">
      <c r="O109" s="890"/>
      <c r="P109" s="890"/>
    </row>
    <row r="110" spans="15:16" x14ac:dyDescent="0.25">
      <c r="O110" s="890"/>
      <c r="P110" s="890"/>
    </row>
    <row r="111" spans="15:16" x14ac:dyDescent="0.25">
      <c r="O111" s="890"/>
      <c r="P111" s="890"/>
    </row>
    <row r="112" spans="15:16" x14ac:dyDescent="0.25">
      <c r="O112" s="890"/>
      <c r="P112" s="890"/>
    </row>
    <row r="113" spans="15:16" x14ac:dyDescent="0.25">
      <c r="O113" s="890"/>
      <c r="P113" s="890"/>
    </row>
    <row r="114" spans="15:16" x14ac:dyDescent="0.25">
      <c r="O114" s="890"/>
      <c r="P114" s="890"/>
    </row>
    <row r="115" spans="15:16" x14ac:dyDescent="0.25">
      <c r="O115" s="890"/>
      <c r="P115" s="890"/>
    </row>
    <row r="116" spans="15:16" x14ac:dyDescent="0.25">
      <c r="O116" s="890"/>
      <c r="P116" s="890"/>
    </row>
    <row r="117" spans="15:16" x14ac:dyDescent="0.25">
      <c r="O117" s="890"/>
      <c r="P117" s="890"/>
    </row>
    <row r="118" spans="15:16" x14ac:dyDescent="0.25">
      <c r="O118" s="890"/>
      <c r="P118" s="890"/>
    </row>
    <row r="119" spans="15:16" x14ac:dyDescent="0.25">
      <c r="O119" s="890"/>
      <c r="P119" s="890"/>
    </row>
    <row r="120" spans="15:16" x14ac:dyDescent="0.25">
      <c r="O120" s="890"/>
      <c r="P120" s="890"/>
    </row>
    <row r="121" spans="15:16" x14ac:dyDescent="0.25">
      <c r="O121" s="890"/>
      <c r="P121" s="890"/>
    </row>
    <row r="122" spans="15:16" x14ac:dyDescent="0.25">
      <c r="O122" s="890"/>
      <c r="P122" s="890"/>
    </row>
    <row r="123" spans="15:16" x14ac:dyDescent="0.25">
      <c r="O123" s="890"/>
      <c r="P123" s="890"/>
    </row>
    <row r="124" spans="15:16" x14ac:dyDescent="0.25">
      <c r="O124" s="890"/>
      <c r="P124" s="890"/>
    </row>
    <row r="125" spans="15:16" x14ac:dyDescent="0.25">
      <c r="O125" s="890"/>
      <c r="P125" s="890"/>
    </row>
    <row r="126" spans="15:16" x14ac:dyDescent="0.25">
      <c r="O126" s="890"/>
      <c r="P126" s="890"/>
    </row>
    <row r="127" spans="15:16" x14ac:dyDescent="0.25">
      <c r="O127" s="890"/>
      <c r="P127" s="890"/>
    </row>
    <row r="128" spans="15:16" x14ac:dyDescent="0.25">
      <c r="O128" s="890"/>
      <c r="P128" s="890"/>
    </row>
    <row r="129" spans="15:16" x14ac:dyDescent="0.25">
      <c r="O129" s="890"/>
      <c r="P129" s="890"/>
    </row>
    <row r="130" spans="15:16" x14ac:dyDescent="0.25">
      <c r="O130" s="890"/>
      <c r="P130" s="890"/>
    </row>
    <row r="131" spans="15:16" x14ac:dyDescent="0.25">
      <c r="O131" s="890"/>
      <c r="P131" s="890"/>
    </row>
    <row r="132" spans="15:16" x14ac:dyDescent="0.25">
      <c r="O132" s="890"/>
      <c r="P132" s="890"/>
    </row>
    <row r="133" spans="15:16" x14ac:dyDescent="0.25">
      <c r="O133" s="890"/>
      <c r="P133" s="890"/>
    </row>
    <row r="134" spans="15:16" x14ac:dyDescent="0.25">
      <c r="O134" s="890"/>
      <c r="P134" s="890"/>
    </row>
    <row r="135" spans="15:16" x14ac:dyDescent="0.25">
      <c r="O135" s="890"/>
      <c r="P135" s="890"/>
    </row>
    <row r="136" spans="15:16" x14ac:dyDescent="0.25">
      <c r="O136" s="890"/>
      <c r="P136" s="890"/>
    </row>
    <row r="137" spans="15:16" x14ac:dyDescent="0.25">
      <c r="O137" s="890"/>
      <c r="P137" s="890"/>
    </row>
    <row r="138" spans="15:16" x14ac:dyDescent="0.25">
      <c r="O138" s="890"/>
      <c r="P138" s="890"/>
    </row>
    <row r="139" spans="15:16" x14ac:dyDescent="0.25">
      <c r="O139" s="890"/>
      <c r="P139" s="890"/>
    </row>
    <row r="140" spans="15:16" x14ac:dyDescent="0.25">
      <c r="O140" s="890"/>
      <c r="P140" s="890"/>
    </row>
    <row r="141" spans="15:16" x14ac:dyDescent="0.25">
      <c r="O141" s="890"/>
      <c r="P141" s="890"/>
    </row>
    <row r="142" spans="15:16" x14ac:dyDescent="0.25">
      <c r="O142" s="890"/>
      <c r="P142" s="890"/>
    </row>
    <row r="143" spans="15:16" x14ac:dyDescent="0.25">
      <c r="O143" s="890"/>
      <c r="P143" s="890"/>
    </row>
    <row r="144" spans="15:16" x14ac:dyDescent="0.25">
      <c r="O144" s="890"/>
      <c r="P144" s="890"/>
    </row>
    <row r="145" spans="15:16" x14ac:dyDescent="0.25">
      <c r="O145" s="890"/>
      <c r="P145" s="890"/>
    </row>
    <row r="146" spans="15:16" x14ac:dyDescent="0.25">
      <c r="O146" s="890"/>
      <c r="P146" s="890"/>
    </row>
    <row r="147" spans="15:16" x14ac:dyDescent="0.25">
      <c r="O147" s="890"/>
      <c r="P147" s="890"/>
    </row>
    <row r="148" spans="15:16" x14ac:dyDescent="0.25">
      <c r="O148" s="890"/>
      <c r="P148" s="890"/>
    </row>
    <row r="149" spans="15:16" x14ac:dyDescent="0.25">
      <c r="O149" s="890"/>
      <c r="P149" s="890"/>
    </row>
    <row r="150" spans="15:16" x14ac:dyDescent="0.25">
      <c r="O150" s="890"/>
      <c r="P150" s="890"/>
    </row>
    <row r="151" spans="15:16" x14ac:dyDescent="0.25">
      <c r="O151" s="890"/>
      <c r="P151" s="890"/>
    </row>
    <row r="152" spans="15:16" x14ac:dyDescent="0.25">
      <c r="O152" s="890"/>
      <c r="P152" s="890"/>
    </row>
    <row r="153" spans="15:16" x14ac:dyDescent="0.25">
      <c r="O153" s="890"/>
      <c r="P153" s="890"/>
    </row>
    <row r="154" spans="15:16" x14ac:dyDescent="0.25">
      <c r="O154" s="890"/>
      <c r="P154" s="890"/>
    </row>
    <row r="155" spans="15:16" x14ac:dyDescent="0.25">
      <c r="O155" s="890"/>
      <c r="P155" s="890"/>
    </row>
    <row r="156" spans="15:16" x14ac:dyDescent="0.25">
      <c r="O156" s="890"/>
      <c r="P156" s="890"/>
    </row>
    <row r="157" spans="15:16" x14ac:dyDescent="0.25">
      <c r="O157" s="890"/>
      <c r="P157" s="890"/>
    </row>
    <row r="158" spans="15:16" x14ac:dyDescent="0.25">
      <c r="O158" s="890"/>
      <c r="P158" s="890"/>
    </row>
    <row r="159" spans="15:16" x14ac:dyDescent="0.25">
      <c r="O159" s="890"/>
      <c r="P159" s="890"/>
    </row>
    <row r="160" spans="15:16" x14ac:dyDescent="0.25">
      <c r="O160" s="890"/>
      <c r="P160" s="890"/>
    </row>
    <row r="161" spans="15:16" x14ac:dyDescent="0.25">
      <c r="O161" s="890"/>
      <c r="P161" s="890"/>
    </row>
    <row r="162" spans="15:16" x14ac:dyDescent="0.25">
      <c r="O162" s="890"/>
      <c r="P162" s="890"/>
    </row>
    <row r="163" spans="15:16" x14ac:dyDescent="0.25">
      <c r="O163" s="890"/>
      <c r="P163" s="890"/>
    </row>
    <row r="164" spans="15:16" x14ac:dyDescent="0.25">
      <c r="O164" s="890"/>
      <c r="P164" s="890"/>
    </row>
    <row r="165" spans="15:16" x14ac:dyDescent="0.25">
      <c r="O165" s="890"/>
      <c r="P165" s="890"/>
    </row>
    <row r="166" spans="15:16" x14ac:dyDescent="0.25">
      <c r="O166" s="890"/>
      <c r="P166" s="890"/>
    </row>
    <row r="167" spans="15:16" x14ac:dyDescent="0.25">
      <c r="O167" s="890"/>
      <c r="P167" s="890"/>
    </row>
    <row r="168" spans="15:16" x14ac:dyDescent="0.25">
      <c r="O168" s="890"/>
      <c r="P168" s="890"/>
    </row>
    <row r="169" spans="15:16" x14ac:dyDescent="0.25">
      <c r="O169" s="890"/>
      <c r="P169" s="890"/>
    </row>
    <row r="170" spans="15:16" x14ac:dyDescent="0.25">
      <c r="O170" s="890"/>
      <c r="P170" s="890"/>
    </row>
    <row r="171" spans="15:16" x14ac:dyDescent="0.25">
      <c r="O171" s="890"/>
      <c r="P171" s="890"/>
    </row>
    <row r="172" spans="15:16" x14ac:dyDescent="0.25">
      <c r="O172" s="890"/>
      <c r="P172" s="890"/>
    </row>
    <row r="173" spans="15:16" x14ac:dyDescent="0.25">
      <c r="O173" s="890"/>
      <c r="P173" s="890"/>
    </row>
    <row r="174" spans="15:16" x14ac:dyDescent="0.25">
      <c r="O174" s="890"/>
      <c r="P174" s="890"/>
    </row>
    <row r="175" spans="15:16" x14ac:dyDescent="0.25">
      <c r="O175" s="890"/>
      <c r="P175" s="890"/>
    </row>
    <row r="176" spans="15:16" x14ac:dyDescent="0.25">
      <c r="O176" s="890"/>
      <c r="P176" s="890"/>
    </row>
    <row r="177" spans="15:16" x14ac:dyDescent="0.25">
      <c r="O177" s="890"/>
      <c r="P177" s="890"/>
    </row>
    <row r="178" spans="15:16" x14ac:dyDescent="0.25">
      <c r="O178" s="890"/>
      <c r="P178" s="890"/>
    </row>
    <row r="179" spans="15:16" x14ac:dyDescent="0.25">
      <c r="O179" s="890"/>
      <c r="P179" s="890"/>
    </row>
    <row r="180" spans="15:16" x14ac:dyDescent="0.25">
      <c r="O180" s="890"/>
      <c r="P180" s="890"/>
    </row>
    <row r="181" spans="15:16" x14ac:dyDescent="0.25">
      <c r="O181" s="890"/>
      <c r="P181" s="890"/>
    </row>
    <row r="182" spans="15:16" x14ac:dyDescent="0.25">
      <c r="O182" s="890"/>
      <c r="P182" s="890"/>
    </row>
    <row r="183" spans="15:16" x14ac:dyDescent="0.25">
      <c r="O183" s="890"/>
      <c r="P183" s="890"/>
    </row>
    <row r="184" spans="15:16" x14ac:dyDescent="0.25">
      <c r="O184" s="890"/>
      <c r="P184" s="890"/>
    </row>
    <row r="185" spans="15:16" x14ac:dyDescent="0.25">
      <c r="O185" s="890"/>
      <c r="P185" s="890"/>
    </row>
    <row r="186" spans="15:16" x14ac:dyDescent="0.25">
      <c r="O186" s="890"/>
      <c r="P186" s="890"/>
    </row>
    <row r="187" spans="15:16" x14ac:dyDescent="0.25">
      <c r="O187" s="890"/>
      <c r="P187" s="890"/>
    </row>
    <row r="188" spans="15:16" x14ac:dyDescent="0.25">
      <c r="O188" s="890"/>
      <c r="P188" s="890"/>
    </row>
    <row r="189" spans="15:16" x14ac:dyDescent="0.25">
      <c r="O189" s="890"/>
      <c r="P189" s="890"/>
    </row>
    <row r="190" spans="15:16" x14ac:dyDescent="0.25">
      <c r="O190" s="890"/>
      <c r="P190" s="890"/>
    </row>
    <row r="191" spans="15:16" x14ac:dyDescent="0.25">
      <c r="O191" s="890"/>
      <c r="P191" s="890"/>
    </row>
    <row r="192" spans="15:16" x14ac:dyDescent="0.25">
      <c r="O192" s="890"/>
      <c r="P192" s="890"/>
    </row>
    <row r="193" spans="15:16" x14ac:dyDescent="0.25">
      <c r="O193" s="890"/>
      <c r="P193" s="890"/>
    </row>
    <row r="194" spans="15:16" x14ac:dyDescent="0.25">
      <c r="O194" s="890"/>
      <c r="P194" s="890"/>
    </row>
    <row r="195" spans="15:16" x14ac:dyDescent="0.25">
      <c r="O195" s="890"/>
      <c r="P195" s="890"/>
    </row>
    <row r="196" spans="15:16" x14ac:dyDescent="0.25">
      <c r="O196" s="890"/>
      <c r="P196" s="890"/>
    </row>
    <row r="197" spans="15:16" x14ac:dyDescent="0.25">
      <c r="O197" s="890"/>
      <c r="P197" s="890"/>
    </row>
    <row r="198" spans="15:16" x14ac:dyDescent="0.25">
      <c r="O198" s="890"/>
      <c r="P198" s="890"/>
    </row>
    <row r="199" spans="15:16" x14ac:dyDescent="0.25">
      <c r="O199" s="890"/>
      <c r="P199" s="890"/>
    </row>
    <row r="200" spans="15:16" x14ac:dyDescent="0.25">
      <c r="O200" s="890"/>
      <c r="P200" s="890"/>
    </row>
    <row r="201" spans="15:16" x14ac:dyDescent="0.25">
      <c r="O201" s="890"/>
      <c r="P201" s="890"/>
    </row>
    <row r="202" spans="15:16" x14ac:dyDescent="0.25">
      <c r="O202" s="890"/>
      <c r="P202" s="890"/>
    </row>
    <row r="203" spans="15:16" x14ac:dyDescent="0.25">
      <c r="O203" s="890"/>
      <c r="P203" s="890"/>
    </row>
    <row r="204" spans="15:16" x14ac:dyDescent="0.25">
      <c r="O204" s="890"/>
      <c r="P204" s="890"/>
    </row>
    <row r="205" spans="15:16" x14ac:dyDescent="0.25">
      <c r="O205" s="890"/>
      <c r="P205" s="890"/>
    </row>
    <row r="206" spans="15:16" x14ac:dyDescent="0.25">
      <c r="O206" s="890"/>
      <c r="P206" s="890"/>
    </row>
    <row r="207" spans="15:16" x14ac:dyDescent="0.25">
      <c r="O207" s="890"/>
      <c r="P207" s="890"/>
    </row>
    <row r="208" spans="15:16" x14ac:dyDescent="0.25">
      <c r="O208" s="890"/>
      <c r="P208" s="890"/>
    </row>
    <row r="209" spans="15:16" x14ac:dyDescent="0.25">
      <c r="O209" s="890"/>
      <c r="P209" s="890"/>
    </row>
    <row r="210" spans="15:16" x14ac:dyDescent="0.25">
      <c r="O210" s="890"/>
      <c r="P210" s="890"/>
    </row>
    <row r="211" spans="15:16" x14ac:dyDescent="0.25">
      <c r="O211" s="890"/>
      <c r="P211" s="890"/>
    </row>
    <row r="212" spans="15:16" x14ac:dyDescent="0.25">
      <c r="O212" s="890"/>
      <c r="P212" s="890"/>
    </row>
    <row r="213" spans="15:16" x14ac:dyDescent="0.25">
      <c r="O213" s="890"/>
      <c r="P213" s="890"/>
    </row>
    <row r="214" spans="15:16" x14ac:dyDescent="0.25">
      <c r="O214" s="890"/>
      <c r="P214" s="890"/>
    </row>
    <row r="215" spans="15:16" x14ac:dyDescent="0.25">
      <c r="O215" s="890"/>
      <c r="P215" s="890"/>
    </row>
    <row r="216" spans="15:16" x14ac:dyDescent="0.25">
      <c r="O216" s="890"/>
      <c r="P216" s="890"/>
    </row>
    <row r="217" spans="15:16" x14ac:dyDescent="0.25">
      <c r="O217" s="890"/>
      <c r="P217" s="890"/>
    </row>
    <row r="218" spans="15:16" x14ac:dyDescent="0.25">
      <c r="O218" s="890"/>
      <c r="P218" s="890"/>
    </row>
    <row r="219" spans="15:16" x14ac:dyDescent="0.25">
      <c r="O219" s="890"/>
      <c r="P219" s="890"/>
    </row>
    <row r="220" spans="15:16" x14ac:dyDescent="0.25">
      <c r="O220" s="890"/>
      <c r="P220" s="890"/>
    </row>
    <row r="221" spans="15:16" x14ac:dyDescent="0.25">
      <c r="O221" s="890"/>
      <c r="P221" s="890"/>
    </row>
    <row r="222" spans="15:16" x14ac:dyDescent="0.25">
      <c r="O222" s="890"/>
      <c r="P222" s="890"/>
    </row>
    <row r="223" spans="15:16" x14ac:dyDescent="0.25">
      <c r="O223" s="890"/>
      <c r="P223" s="890"/>
    </row>
    <row r="224" spans="15:16" x14ac:dyDescent="0.25">
      <c r="O224" s="890"/>
      <c r="P224" s="890"/>
    </row>
    <row r="225" spans="15:16" x14ac:dyDescent="0.25">
      <c r="O225" s="890"/>
      <c r="P225" s="890"/>
    </row>
    <row r="226" spans="15:16" x14ac:dyDescent="0.25">
      <c r="O226" s="890"/>
      <c r="P226" s="890"/>
    </row>
    <row r="227" spans="15:16" x14ac:dyDescent="0.25">
      <c r="O227" s="890"/>
      <c r="P227" s="890"/>
    </row>
    <row r="228" spans="15:16" x14ac:dyDescent="0.25">
      <c r="O228" s="890"/>
      <c r="P228" s="890"/>
    </row>
    <row r="229" spans="15:16" x14ac:dyDescent="0.25">
      <c r="O229" s="890"/>
      <c r="P229" s="890"/>
    </row>
    <row r="230" spans="15:16" x14ac:dyDescent="0.25">
      <c r="O230" s="890"/>
      <c r="P230" s="890"/>
    </row>
    <row r="231" spans="15:16" x14ac:dyDescent="0.25">
      <c r="O231" s="890"/>
      <c r="P231" s="890"/>
    </row>
    <row r="232" spans="15:16" x14ac:dyDescent="0.25">
      <c r="O232" s="890"/>
      <c r="P232" s="890"/>
    </row>
    <row r="233" spans="15:16" x14ac:dyDescent="0.25">
      <c r="O233" s="890"/>
      <c r="P233" s="890"/>
    </row>
    <row r="234" spans="15:16" x14ac:dyDescent="0.25">
      <c r="O234" s="890"/>
      <c r="P234" s="890"/>
    </row>
    <row r="235" spans="15:16" x14ac:dyDescent="0.25">
      <c r="O235" s="890"/>
      <c r="P235" s="890"/>
    </row>
    <row r="236" spans="15:16" x14ac:dyDescent="0.25">
      <c r="O236" s="890"/>
      <c r="P236" s="890"/>
    </row>
    <row r="237" spans="15:16" x14ac:dyDescent="0.25">
      <c r="O237" s="890"/>
      <c r="P237" s="890"/>
    </row>
    <row r="238" spans="15:16" x14ac:dyDescent="0.25">
      <c r="O238" s="890"/>
      <c r="P238" s="890"/>
    </row>
    <row r="239" spans="15:16" x14ac:dyDescent="0.25">
      <c r="O239" s="890"/>
      <c r="P239" s="890"/>
    </row>
    <row r="240" spans="15:16" x14ac:dyDescent="0.25">
      <c r="O240" s="890"/>
      <c r="P240" s="890"/>
    </row>
    <row r="241" spans="15:16" x14ac:dyDescent="0.25">
      <c r="O241" s="890"/>
      <c r="P241" s="890"/>
    </row>
    <row r="242" spans="15:16" x14ac:dyDescent="0.25">
      <c r="O242" s="890"/>
      <c r="P242" s="890"/>
    </row>
    <row r="243" spans="15:16" x14ac:dyDescent="0.25">
      <c r="O243" s="890"/>
      <c r="P243" s="890"/>
    </row>
    <row r="244" spans="15:16" x14ac:dyDescent="0.25">
      <c r="O244" s="890"/>
      <c r="P244" s="890"/>
    </row>
    <row r="245" spans="15:16" x14ac:dyDescent="0.25">
      <c r="O245" s="890"/>
      <c r="P245" s="890"/>
    </row>
    <row r="246" spans="15:16" x14ac:dyDescent="0.25">
      <c r="O246" s="890"/>
      <c r="P246" s="890"/>
    </row>
    <row r="247" spans="15:16" x14ac:dyDescent="0.25">
      <c r="O247" s="890"/>
      <c r="P247" s="890"/>
    </row>
    <row r="248" spans="15:16" x14ac:dyDescent="0.25">
      <c r="O248" s="890"/>
      <c r="P248" s="890"/>
    </row>
    <row r="249" spans="15:16" x14ac:dyDescent="0.25">
      <c r="O249" s="890"/>
      <c r="P249" s="890"/>
    </row>
    <row r="250" spans="15:16" x14ac:dyDescent="0.25">
      <c r="O250" s="890"/>
      <c r="P250" s="890"/>
    </row>
    <row r="251" spans="15:16" x14ac:dyDescent="0.25">
      <c r="O251" s="890"/>
      <c r="P251" s="890"/>
    </row>
    <row r="252" spans="15:16" x14ac:dyDescent="0.25">
      <c r="O252" s="890"/>
      <c r="P252" s="890"/>
    </row>
    <row r="253" spans="15:16" x14ac:dyDescent="0.25">
      <c r="O253" s="890"/>
      <c r="P253" s="890"/>
    </row>
    <row r="254" spans="15:16" x14ac:dyDescent="0.25">
      <c r="O254" s="890"/>
      <c r="P254" s="890"/>
    </row>
    <row r="255" spans="15:16" x14ac:dyDescent="0.25">
      <c r="O255" s="890"/>
      <c r="P255" s="890"/>
    </row>
    <row r="256" spans="15:16" x14ac:dyDescent="0.25">
      <c r="O256" s="890"/>
      <c r="P256" s="890"/>
    </row>
    <row r="257" spans="15:16" x14ac:dyDescent="0.25">
      <c r="O257" s="890"/>
      <c r="P257" s="890"/>
    </row>
    <row r="258" spans="15:16" x14ac:dyDescent="0.25">
      <c r="O258" s="890"/>
      <c r="P258" s="890"/>
    </row>
    <row r="259" spans="15:16" x14ac:dyDescent="0.25">
      <c r="O259" s="890"/>
      <c r="P259" s="890"/>
    </row>
    <row r="260" spans="15:16" x14ac:dyDescent="0.25">
      <c r="O260" s="890"/>
      <c r="P260" s="890"/>
    </row>
    <row r="261" spans="15:16" x14ac:dyDescent="0.25">
      <c r="O261" s="890"/>
      <c r="P261" s="890"/>
    </row>
    <row r="262" spans="15:16" x14ac:dyDescent="0.25">
      <c r="O262" s="890"/>
      <c r="P262" s="890"/>
    </row>
    <row r="263" spans="15:16" x14ac:dyDescent="0.25">
      <c r="O263" s="890"/>
      <c r="P263" s="890"/>
    </row>
    <row r="264" spans="15:16" x14ac:dyDescent="0.25">
      <c r="O264" s="890"/>
      <c r="P264" s="890"/>
    </row>
    <row r="265" spans="15:16" x14ac:dyDescent="0.25">
      <c r="O265" s="890"/>
      <c r="P265" s="890"/>
    </row>
    <row r="266" spans="15:16" x14ac:dyDescent="0.25">
      <c r="O266" s="890"/>
      <c r="P266" s="890"/>
    </row>
    <row r="267" spans="15:16" x14ac:dyDescent="0.25">
      <c r="O267" s="890"/>
      <c r="P267" s="890"/>
    </row>
    <row r="268" spans="15:16" x14ac:dyDescent="0.25">
      <c r="O268" s="890"/>
      <c r="P268" s="890"/>
    </row>
    <row r="269" spans="15:16" x14ac:dyDescent="0.25">
      <c r="O269" s="890"/>
      <c r="P269" s="890"/>
    </row>
    <row r="270" spans="15:16" x14ac:dyDescent="0.25">
      <c r="O270" s="890"/>
      <c r="P270" s="890"/>
    </row>
    <row r="271" spans="15:16" x14ac:dyDescent="0.25">
      <c r="O271" s="890"/>
      <c r="P271" s="890"/>
    </row>
  </sheetData>
  <mergeCells count="8">
    <mergeCell ref="A2:G2"/>
    <mergeCell ref="A3:G3"/>
    <mergeCell ref="A32:H32"/>
    <mergeCell ref="A6:Q6"/>
    <mergeCell ref="A5:Q5"/>
    <mergeCell ref="O7:Q7"/>
    <mergeCell ref="B7:B8"/>
    <mergeCell ref="A7:A8"/>
  </mergeCells>
  <phoneticPr fontId="53" type="noConversion"/>
  <pageMargins left="0.35433070866141736" right="0.23622047244094491" top="0.27559055118110237" bottom="0.35433070866141736" header="0.19685039370078741" footer="0.11811023622047245"/>
  <pageSetup paperSize="9" scale="62" orientation="landscape" r:id="rId1"/>
  <headerFooter>
    <oddFooter>&amp;R&amp;12pag. &amp;P</oddFooter>
  </headerFooter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  <pageSetUpPr fitToPage="1"/>
  </sheetPr>
  <dimension ref="A1:Q256"/>
  <sheetViews>
    <sheetView showGridLines="0" zoomScaleNormal="100" workbookViewId="0">
      <selection activeCell="R6" sqref="R6"/>
    </sheetView>
  </sheetViews>
  <sheetFormatPr defaultColWidth="8.85546875" defaultRowHeight="15" x14ac:dyDescent="0.25"/>
  <cols>
    <col min="1" max="1" width="41" customWidth="1"/>
    <col min="2" max="2" width="11.85546875" customWidth="1"/>
    <col min="3" max="14" width="11.5703125" customWidth="1"/>
    <col min="15" max="15" width="9.42578125" bestFit="1" customWidth="1"/>
    <col min="16" max="16" width="9" customWidth="1"/>
    <col min="17" max="17" width="8" customWidth="1"/>
  </cols>
  <sheetData>
    <row r="1" spans="1:17" ht="42" customHeight="1" x14ac:dyDescent="0.25"/>
    <row r="2" spans="1:17" ht="18" x14ac:dyDescent="0.35">
      <c r="A2" s="1020"/>
      <c r="B2" s="1020"/>
      <c r="C2" s="1020"/>
      <c r="D2" s="1020"/>
      <c r="E2" s="1020"/>
      <c r="F2" s="1020"/>
      <c r="G2" s="1020"/>
      <c r="H2" s="1"/>
    </row>
    <row r="3" spans="1:17" ht="18" x14ac:dyDescent="0.35">
      <c r="A3" s="1020"/>
      <c r="B3" s="1020"/>
      <c r="C3" s="1020"/>
      <c r="D3" s="1020"/>
      <c r="E3" s="1020"/>
      <c r="F3" s="1020"/>
      <c r="G3" s="1020"/>
      <c r="H3" s="1"/>
    </row>
    <row r="5" spans="1:17" ht="20.25" customHeight="1" x14ac:dyDescent="0.25">
      <c r="A5" s="1023" t="s">
        <v>510</v>
      </c>
      <c r="B5" s="1023"/>
      <c r="C5" s="1023"/>
      <c r="D5" s="1023"/>
      <c r="E5" s="1023"/>
      <c r="F5" s="1023"/>
      <c r="G5" s="1023"/>
      <c r="H5" s="1023"/>
      <c r="I5" s="1023"/>
      <c r="J5" s="1023"/>
      <c r="K5" s="1023"/>
      <c r="L5" s="1023"/>
      <c r="M5" s="1023"/>
      <c r="N5" s="1023"/>
      <c r="O5" s="1023"/>
      <c r="P5" s="1023"/>
      <c r="Q5" s="1023"/>
    </row>
    <row r="6" spans="1:17" ht="20.25" customHeight="1" x14ac:dyDescent="0.25">
      <c r="A6" s="1023" t="s">
        <v>648</v>
      </c>
      <c r="B6" s="1023"/>
      <c r="C6" s="1023"/>
      <c r="D6" s="1023"/>
      <c r="E6" s="1023"/>
      <c r="F6" s="1023"/>
      <c r="G6" s="1023"/>
      <c r="H6" s="1023"/>
      <c r="I6" s="1023"/>
      <c r="J6" s="1023"/>
      <c r="K6" s="1023"/>
      <c r="L6" s="1023"/>
      <c r="M6" s="1023"/>
      <c r="N6" s="1023"/>
      <c r="O6" s="1023"/>
      <c r="P6" s="1023"/>
      <c r="Q6" s="1023"/>
    </row>
    <row r="7" spans="1:17" ht="20.25" customHeight="1" x14ac:dyDescent="0.25">
      <c r="A7" s="1029" t="s">
        <v>14</v>
      </c>
      <c r="B7" s="1027" t="s">
        <v>529</v>
      </c>
      <c r="C7" s="882" t="s">
        <v>514</v>
      </c>
      <c r="D7" s="882" t="s">
        <v>515</v>
      </c>
      <c r="E7" s="882" t="s">
        <v>516</v>
      </c>
      <c r="F7" s="882" t="s">
        <v>517</v>
      </c>
      <c r="G7" s="882" t="s">
        <v>518</v>
      </c>
      <c r="H7" s="882" t="s">
        <v>519</v>
      </c>
      <c r="I7" s="882" t="s">
        <v>520</v>
      </c>
      <c r="J7" s="882" t="s">
        <v>521</v>
      </c>
      <c r="K7" s="882" t="s">
        <v>522</v>
      </c>
      <c r="L7" s="882" t="s">
        <v>523</v>
      </c>
      <c r="M7" s="882" t="s">
        <v>524</v>
      </c>
      <c r="N7" s="882" t="s">
        <v>525</v>
      </c>
      <c r="O7" s="1024" t="s">
        <v>526</v>
      </c>
      <c r="P7" s="1025"/>
      <c r="Q7" s="1026"/>
    </row>
    <row r="8" spans="1:17" x14ac:dyDescent="0.25">
      <c r="A8" s="1030"/>
      <c r="B8" s="1028"/>
      <c r="C8" s="836" t="s">
        <v>527</v>
      </c>
      <c r="D8" s="836" t="s">
        <v>527</v>
      </c>
      <c r="E8" s="836" t="s">
        <v>527</v>
      </c>
      <c r="F8" s="836" t="s">
        <v>527</v>
      </c>
      <c r="G8" s="836" t="s">
        <v>527</v>
      </c>
      <c r="H8" s="836" t="s">
        <v>527</v>
      </c>
      <c r="I8" s="836" t="s">
        <v>527</v>
      </c>
      <c r="J8" s="836" t="s">
        <v>527</v>
      </c>
      <c r="K8" s="836" t="s">
        <v>527</v>
      </c>
      <c r="L8" s="836" t="s">
        <v>527</v>
      </c>
      <c r="M8" s="836" t="s">
        <v>527</v>
      </c>
      <c r="N8" s="836" t="s">
        <v>527</v>
      </c>
      <c r="O8" s="836" t="s">
        <v>528</v>
      </c>
      <c r="P8" s="836" t="s">
        <v>527</v>
      </c>
      <c r="Q8" s="836" t="s">
        <v>1</v>
      </c>
    </row>
    <row r="9" spans="1:17" ht="28.5" customHeight="1" x14ac:dyDescent="0.25">
      <c r="A9" s="832" t="s">
        <v>134</v>
      </c>
      <c r="B9" s="854">
        <v>80</v>
      </c>
      <c r="C9" s="884">
        <v>122</v>
      </c>
      <c r="D9" s="884">
        <v>124</v>
      </c>
      <c r="E9" s="884">
        <v>82</v>
      </c>
      <c r="F9" s="884">
        <v>81</v>
      </c>
      <c r="G9" s="884">
        <v>80</v>
      </c>
      <c r="H9" s="884">
        <v>77</v>
      </c>
      <c r="I9" s="884">
        <v>79</v>
      </c>
      <c r="J9" s="884">
        <v>79</v>
      </c>
      <c r="K9" s="884">
        <v>79</v>
      </c>
      <c r="L9" s="884">
        <v>79</v>
      </c>
      <c r="M9" s="884">
        <v>81</v>
      </c>
      <c r="N9" s="884">
        <v>81</v>
      </c>
      <c r="O9" s="893">
        <f>B9*(IF(C9="",0,1)+IF(D9="",0,1)+IF(E9="",0,1)+IF(F9="",0,1)+IF(G9="",0,1)+IF(H9="",0,1)+IF(I9="",0,1)+IF(J9="",0,1)+IF(K9="",0,1)+IF(L9="",0,1)+IF(M9="",0,1)+IF(N9="",0,1))</f>
        <v>960</v>
      </c>
      <c r="P9" s="893">
        <f>SUM(C9:N9)</f>
        <v>1044</v>
      </c>
      <c r="Q9" s="856">
        <f>IF(O9=0,"-",P9/O9)</f>
        <v>1.0874999999999999</v>
      </c>
    </row>
    <row r="10" spans="1:17" ht="28.5" customHeight="1" x14ac:dyDescent="0.25">
      <c r="A10" s="920" t="s">
        <v>700</v>
      </c>
      <c r="B10" s="921">
        <v>205</v>
      </c>
      <c r="C10" s="925">
        <v>258</v>
      </c>
      <c r="D10" s="925">
        <v>248</v>
      </c>
      <c r="E10" s="925">
        <v>213</v>
      </c>
      <c r="F10" s="925">
        <v>210</v>
      </c>
      <c r="G10" s="925">
        <v>208</v>
      </c>
      <c r="H10" s="925">
        <v>218</v>
      </c>
      <c r="I10" s="925">
        <v>213</v>
      </c>
      <c r="J10" s="925">
        <v>216</v>
      </c>
      <c r="K10" s="925">
        <v>196</v>
      </c>
      <c r="L10" s="925">
        <v>174</v>
      </c>
      <c r="M10" s="925">
        <v>95</v>
      </c>
      <c r="N10" s="925">
        <v>105</v>
      </c>
      <c r="O10" s="893">
        <f t="shared" ref="O10:O11" si="0">B10*(IF(C10="",0,1)+IF(D10="",0,1)+IF(E10="",0,1)+IF(F10="",0,1)+IF(G10="",0,1)+IF(H10="",0,1)+IF(I10="",0,1)+IF(J10="",0,1)+IF(K10="",0,1)+IF(L10="",0,1)+IF(M10="",0,1)+IF(N10="",0,1))</f>
        <v>2460</v>
      </c>
      <c r="P10" s="893">
        <f t="shared" ref="P10:P11" si="1">SUM(C10:N10)</f>
        <v>2354</v>
      </c>
      <c r="Q10" s="856">
        <f t="shared" ref="Q10:Q11" si="2">IF(O10=0,"-",P10/O10)</f>
        <v>0.95691056910569106</v>
      </c>
    </row>
    <row r="11" spans="1:17" ht="28.5" customHeight="1" thickBot="1" x14ac:dyDescent="0.3">
      <c r="A11" s="929" t="s">
        <v>569</v>
      </c>
      <c r="B11" s="930">
        <v>324</v>
      </c>
      <c r="C11" s="945">
        <v>233</v>
      </c>
      <c r="D11" s="945">
        <v>263</v>
      </c>
      <c r="E11" s="945">
        <v>275</v>
      </c>
      <c r="F11" s="945">
        <v>257</v>
      </c>
      <c r="G11" s="945">
        <v>208</v>
      </c>
      <c r="H11" s="945">
        <v>190</v>
      </c>
      <c r="I11" s="945">
        <v>256</v>
      </c>
      <c r="J11" s="945">
        <v>288</v>
      </c>
      <c r="K11" s="945">
        <v>254</v>
      </c>
      <c r="L11" s="945">
        <v>216</v>
      </c>
      <c r="M11" s="945">
        <v>281</v>
      </c>
      <c r="N11" s="945">
        <v>224</v>
      </c>
      <c r="O11" s="932">
        <f t="shared" si="0"/>
        <v>3888</v>
      </c>
      <c r="P11" s="932">
        <f t="shared" si="1"/>
        <v>2945</v>
      </c>
      <c r="Q11" s="933">
        <f t="shared" si="2"/>
        <v>0.75745884773662553</v>
      </c>
    </row>
    <row r="12" spans="1:17" s="888" customFormat="1" ht="22.5" customHeight="1" x14ac:dyDescent="0.25">
      <c r="A12" s="926" t="s">
        <v>606</v>
      </c>
      <c r="B12" s="927">
        <f>SUM(B9:B11)</f>
        <v>609</v>
      </c>
      <c r="C12" s="927">
        <f t="shared" ref="C12:I12" si="3">SUM(C9:C11)</f>
        <v>613</v>
      </c>
      <c r="D12" s="927">
        <f>SUM(D9:D11)</f>
        <v>635</v>
      </c>
      <c r="E12" s="927">
        <f t="shared" si="3"/>
        <v>570</v>
      </c>
      <c r="F12" s="927">
        <f t="shared" si="3"/>
        <v>548</v>
      </c>
      <c r="G12" s="927">
        <f t="shared" si="3"/>
        <v>496</v>
      </c>
      <c r="H12" s="927">
        <f t="shared" si="3"/>
        <v>485</v>
      </c>
      <c r="I12" s="927">
        <f t="shared" si="3"/>
        <v>548</v>
      </c>
      <c r="J12" s="927">
        <f t="shared" ref="J12:N12" si="4">SUM(J9:J11)</f>
        <v>583</v>
      </c>
      <c r="K12" s="927">
        <f t="shared" si="4"/>
        <v>529</v>
      </c>
      <c r="L12" s="927">
        <f t="shared" si="4"/>
        <v>469</v>
      </c>
      <c r="M12" s="927">
        <f t="shared" si="4"/>
        <v>457</v>
      </c>
      <c r="N12" s="927">
        <f t="shared" si="4"/>
        <v>410</v>
      </c>
      <c r="O12" s="927">
        <f>SUM(O9:O11)</f>
        <v>7308</v>
      </c>
      <c r="P12" s="927">
        <f>SUM(P9:P11)</f>
        <v>6343</v>
      </c>
      <c r="Q12" s="928">
        <f>IF(O12=0,"-",P12/O12)</f>
        <v>0.86795292829775583</v>
      </c>
    </row>
    <row r="13" spans="1:17" x14ac:dyDescent="0.25">
      <c r="O13" s="894"/>
      <c r="P13" s="894"/>
    </row>
    <row r="14" spans="1:17" x14ac:dyDescent="0.25">
      <c r="A14" s="881" t="s">
        <v>513</v>
      </c>
      <c r="O14" s="894"/>
      <c r="P14" s="894"/>
    </row>
    <row r="15" spans="1:17" ht="15.75" hidden="1" x14ac:dyDescent="0.25">
      <c r="A15" s="1034" t="s">
        <v>416</v>
      </c>
      <c r="B15" s="1035"/>
      <c r="C15" s="1035"/>
      <c r="D15" s="1035"/>
      <c r="E15" s="1035"/>
      <c r="F15" s="1035"/>
      <c r="G15" s="1035"/>
      <c r="H15" s="1035"/>
      <c r="O15" s="894"/>
      <c r="P15" s="894"/>
    </row>
    <row r="16" spans="1:17" ht="23.25" hidden="1" thickBot="1" x14ac:dyDescent="0.3">
      <c r="A16" s="841" t="s">
        <v>14</v>
      </c>
      <c r="B16" s="842" t="s">
        <v>198</v>
      </c>
      <c r="C16" s="841" t="str">
        <f>'UBS Izolina Mazzei'!C52</f>
        <v>Real.</v>
      </c>
      <c r="D16" s="841" t="str">
        <f>'UBS Izolina Mazzei'!D52</f>
        <v>Real.</v>
      </c>
      <c r="E16" s="841" t="str">
        <f>'UBS Izolina Mazzei'!E52</f>
        <v>Real.</v>
      </c>
      <c r="F16" s="841" t="str">
        <f>'UBS Izolina Mazzei'!F52</f>
        <v>Real.</v>
      </c>
      <c r="G16" s="841" t="str">
        <f>'UBS Izolina Mazzei'!G52</f>
        <v>Real.</v>
      </c>
      <c r="H16" s="841" t="str">
        <f>'UBS Izolina Mazzei'!H52</f>
        <v>Real.</v>
      </c>
      <c r="O16" s="894"/>
      <c r="P16" s="894"/>
    </row>
    <row r="17" spans="1:16" ht="24" hidden="1" x14ac:dyDescent="0.25">
      <c r="A17" s="27" t="s">
        <v>129</v>
      </c>
      <c r="B17" s="105">
        <v>6</v>
      </c>
      <c r="C17" s="699">
        <v>6</v>
      </c>
      <c r="D17" s="11"/>
      <c r="E17" s="11"/>
      <c r="F17" s="11"/>
      <c r="G17" s="11"/>
      <c r="H17" s="11"/>
      <c r="O17" s="894"/>
      <c r="P17" s="894"/>
    </row>
    <row r="18" spans="1:16" hidden="1" x14ac:dyDescent="0.25">
      <c r="A18" s="2" t="s">
        <v>130</v>
      </c>
      <c r="B18" s="185">
        <v>1</v>
      </c>
      <c r="C18" s="700">
        <v>1</v>
      </c>
      <c r="D18" s="4"/>
      <c r="E18" s="4"/>
      <c r="F18" s="4"/>
      <c r="G18" s="4"/>
      <c r="H18" s="4"/>
      <c r="O18" s="894"/>
      <c r="P18" s="894"/>
    </row>
    <row r="19" spans="1:16" hidden="1" x14ac:dyDescent="0.25">
      <c r="A19" s="2" t="s">
        <v>131</v>
      </c>
      <c r="B19" s="185">
        <v>1</v>
      </c>
      <c r="C19" s="700">
        <v>1</v>
      </c>
      <c r="D19" s="4"/>
      <c r="E19" s="4"/>
      <c r="F19" s="4"/>
      <c r="G19" s="4"/>
      <c r="H19" s="4"/>
      <c r="O19" s="894"/>
      <c r="P19" s="894"/>
    </row>
    <row r="20" spans="1:16" hidden="1" x14ac:dyDescent="0.25">
      <c r="A20" s="2" t="s">
        <v>132</v>
      </c>
      <c r="B20" s="185">
        <v>1</v>
      </c>
      <c r="C20" s="701">
        <v>1</v>
      </c>
      <c r="D20" s="4"/>
      <c r="E20" s="4"/>
      <c r="F20" s="4"/>
      <c r="G20" s="4"/>
      <c r="H20" s="4"/>
      <c r="O20" s="894"/>
      <c r="P20" s="894"/>
    </row>
    <row r="21" spans="1:16" ht="15.75" hidden="1" thickBot="1" x14ac:dyDescent="0.3">
      <c r="A21" s="16" t="s">
        <v>133</v>
      </c>
      <c r="B21" s="866">
        <v>1</v>
      </c>
      <c r="C21" s="704">
        <v>1</v>
      </c>
      <c r="D21" s="18"/>
      <c r="E21" s="18"/>
      <c r="F21" s="18"/>
      <c r="G21" s="18"/>
      <c r="H21" s="18"/>
      <c r="O21" s="894"/>
      <c r="P21" s="894"/>
    </row>
    <row r="22" spans="1:16" ht="15.75" hidden="1" thickBot="1" x14ac:dyDescent="0.3">
      <c r="A22" s="6" t="s">
        <v>7</v>
      </c>
      <c r="B22" s="23">
        <f>SUM(B17:B21)</f>
        <v>10</v>
      </c>
      <c r="C22" s="8">
        <f>SUM(C17:C21)</f>
        <v>10</v>
      </c>
      <c r="D22" s="8">
        <f>SUM(D17:D21)</f>
        <v>0</v>
      </c>
      <c r="E22" s="8">
        <f>SUM(E17:E21)</f>
        <v>0</v>
      </c>
      <c r="F22" s="8">
        <f>SUM(F17:F21)</f>
        <v>0</v>
      </c>
      <c r="G22" s="8">
        <f t="shared" ref="G22" si="5">SUM(G17:G21)</f>
        <v>0</v>
      </c>
      <c r="H22" s="8">
        <f t="shared" ref="H22" si="6">SUM(H17:H21)</f>
        <v>0</v>
      </c>
      <c r="O22" s="894"/>
      <c r="P22" s="894"/>
    </row>
    <row r="23" spans="1:16" hidden="1" x14ac:dyDescent="0.25">
      <c r="O23" s="890"/>
      <c r="P23" s="890"/>
    </row>
    <row r="24" spans="1:16" x14ac:dyDescent="0.25">
      <c r="O24" s="890"/>
      <c r="P24" s="890"/>
    </row>
    <row r="25" spans="1:16" x14ac:dyDescent="0.25">
      <c r="O25" s="890"/>
      <c r="P25" s="890"/>
    </row>
    <row r="26" spans="1:16" x14ac:dyDescent="0.25">
      <c r="O26" s="890"/>
      <c r="P26" s="890"/>
    </row>
    <row r="27" spans="1:16" x14ac:dyDescent="0.25">
      <c r="O27" s="890"/>
      <c r="P27" s="890"/>
    </row>
    <row r="28" spans="1:16" x14ac:dyDescent="0.25">
      <c r="O28" s="890"/>
      <c r="P28" s="890"/>
    </row>
    <row r="29" spans="1:16" x14ac:dyDescent="0.25">
      <c r="O29" s="890"/>
      <c r="P29" s="890"/>
    </row>
    <row r="30" spans="1:16" x14ac:dyDescent="0.25">
      <c r="O30" s="890"/>
      <c r="P30" s="890"/>
    </row>
    <row r="31" spans="1:16" x14ac:dyDescent="0.25">
      <c r="O31" s="890"/>
      <c r="P31" s="890"/>
    </row>
    <row r="32" spans="1:16" x14ac:dyDescent="0.25">
      <c r="O32" s="890"/>
      <c r="P32" s="890"/>
    </row>
    <row r="33" spans="15:16" x14ac:dyDescent="0.25">
      <c r="O33" s="890"/>
      <c r="P33" s="890"/>
    </row>
    <row r="34" spans="15:16" x14ac:dyDescent="0.25">
      <c r="O34" s="890"/>
      <c r="P34" s="890"/>
    </row>
    <row r="35" spans="15:16" x14ac:dyDescent="0.25">
      <c r="O35" s="890"/>
      <c r="P35" s="890"/>
    </row>
    <row r="36" spans="15:16" x14ac:dyDescent="0.25">
      <c r="O36" s="890"/>
      <c r="P36" s="890"/>
    </row>
    <row r="37" spans="15:16" x14ac:dyDescent="0.25">
      <c r="O37" s="890"/>
      <c r="P37" s="890"/>
    </row>
    <row r="38" spans="15:16" x14ac:dyDescent="0.25">
      <c r="O38" s="890"/>
      <c r="P38" s="890"/>
    </row>
    <row r="39" spans="15:16" x14ac:dyDescent="0.25">
      <c r="O39" s="890"/>
      <c r="P39" s="890"/>
    </row>
    <row r="40" spans="15:16" x14ac:dyDescent="0.25">
      <c r="O40" s="890"/>
      <c r="P40" s="890"/>
    </row>
    <row r="41" spans="15:16" x14ac:dyDescent="0.25">
      <c r="O41" s="890"/>
      <c r="P41" s="890"/>
    </row>
    <row r="42" spans="15:16" x14ac:dyDescent="0.25">
      <c r="O42" s="890"/>
      <c r="P42" s="890"/>
    </row>
    <row r="43" spans="15:16" x14ac:dyDescent="0.25">
      <c r="O43" s="890"/>
      <c r="P43" s="890"/>
    </row>
    <row r="44" spans="15:16" x14ac:dyDescent="0.25">
      <c r="O44" s="890"/>
      <c r="P44" s="890"/>
    </row>
    <row r="45" spans="15:16" x14ac:dyDescent="0.25">
      <c r="O45" s="890"/>
      <c r="P45" s="890"/>
    </row>
    <row r="46" spans="15:16" x14ac:dyDescent="0.25">
      <c r="O46" s="890"/>
      <c r="P46" s="890"/>
    </row>
    <row r="47" spans="15:16" x14ac:dyDescent="0.25">
      <c r="O47" s="890"/>
      <c r="P47" s="890"/>
    </row>
    <row r="48" spans="15:16" x14ac:dyDescent="0.25">
      <c r="O48" s="890"/>
      <c r="P48" s="890"/>
    </row>
    <row r="49" spans="15:16" x14ac:dyDescent="0.25">
      <c r="O49" s="890"/>
      <c r="P49" s="890"/>
    </row>
    <row r="50" spans="15:16" x14ac:dyDescent="0.25">
      <c r="O50" s="890"/>
      <c r="P50" s="890"/>
    </row>
    <row r="51" spans="15:16" x14ac:dyDescent="0.25">
      <c r="O51" s="890"/>
      <c r="P51" s="890"/>
    </row>
    <row r="52" spans="15:16" x14ac:dyDescent="0.25">
      <c r="O52" s="890"/>
      <c r="P52" s="890"/>
    </row>
    <row r="53" spans="15:16" x14ac:dyDescent="0.25">
      <c r="O53" s="890"/>
      <c r="P53" s="890"/>
    </row>
    <row r="54" spans="15:16" x14ac:dyDescent="0.25">
      <c r="O54" s="890"/>
      <c r="P54" s="890"/>
    </row>
    <row r="55" spans="15:16" x14ac:dyDescent="0.25">
      <c r="O55" s="890"/>
      <c r="P55" s="890"/>
    </row>
    <row r="56" spans="15:16" x14ac:dyDescent="0.25">
      <c r="O56" s="890"/>
      <c r="P56" s="890"/>
    </row>
    <row r="57" spans="15:16" x14ac:dyDescent="0.25">
      <c r="O57" s="890"/>
      <c r="P57" s="890"/>
    </row>
    <row r="58" spans="15:16" x14ac:dyDescent="0.25">
      <c r="O58" s="890"/>
      <c r="P58" s="890"/>
    </row>
    <row r="59" spans="15:16" x14ac:dyDescent="0.25">
      <c r="O59" s="890"/>
      <c r="P59" s="890"/>
    </row>
    <row r="60" spans="15:16" x14ac:dyDescent="0.25">
      <c r="O60" s="890"/>
      <c r="P60" s="890"/>
    </row>
    <row r="61" spans="15:16" x14ac:dyDescent="0.25">
      <c r="O61" s="890"/>
      <c r="P61" s="890"/>
    </row>
    <row r="62" spans="15:16" x14ac:dyDescent="0.25">
      <c r="O62" s="890"/>
      <c r="P62" s="890"/>
    </row>
    <row r="63" spans="15:16" x14ac:dyDescent="0.25">
      <c r="O63" s="890"/>
      <c r="P63" s="890"/>
    </row>
    <row r="64" spans="15:16" x14ac:dyDescent="0.25">
      <c r="O64" s="890"/>
      <c r="P64" s="890"/>
    </row>
    <row r="65" spans="15:16" x14ac:dyDescent="0.25">
      <c r="O65" s="890"/>
      <c r="P65" s="890"/>
    </row>
    <row r="66" spans="15:16" x14ac:dyDescent="0.25">
      <c r="O66" s="890"/>
      <c r="P66" s="890"/>
    </row>
    <row r="67" spans="15:16" x14ac:dyDescent="0.25">
      <c r="O67" s="890"/>
      <c r="P67" s="890"/>
    </row>
    <row r="68" spans="15:16" x14ac:dyDescent="0.25">
      <c r="O68" s="890"/>
      <c r="P68" s="890"/>
    </row>
    <row r="69" spans="15:16" x14ac:dyDescent="0.25">
      <c r="O69" s="890"/>
      <c r="P69" s="890"/>
    </row>
    <row r="70" spans="15:16" x14ac:dyDescent="0.25">
      <c r="O70" s="890"/>
      <c r="P70" s="890"/>
    </row>
    <row r="71" spans="15:16" x14ac:dyDescent="0.25">
      <c r="O71" s="890"/>
      <c r="P71" s="890"/>
    </row>
    <row r="72" spans="15:16" x14ac:dyDescent="0.25">
      <c r="O72" s="890"/>
      <c r="P72" s="890"/>
    </row>
    <row r="73" spans="15:16" x14ac:dyDescent="0.25">
      <c r="O73" s="890"/>
      <c r="P73" s="890"/>
    </row>
    <row r="74" spans="15:16" x14ac:dyDescent="0.25">
      <c r="O74" s="890"/>
      <c r="P74" s="890"/>
    </row>
    <row r="75" spans="15:16" x14ac:dyDescent="0.25">
      <c r="O75" s="890"/>
      <c r="P75" s="890"/>
    </row>
    <row r="76" spans="15:16" x14ac:dyDescent="0.25">
      <c r="O76" s="890"/>
      <c r="P76" s="890"/>
    </row>
    <row r="77" spans="15:16" x14ac:dyDescent="0.25">
      <c r="O77" s="890"/>
      <c r="P77" s="890"/>
    </row>
    <row r="78" spans="15:16" x14ac:dyDescent="0.25">
      <c r="O78" s="890"/>
      <c r="P78" s="890"/>
    </row>
    <row r="79" spans="15:16" x14ac:dyDescent="0.25">
      <c r="O79" s="890"/>
      <c r="P79" s="890"/>
    </row>
    <row r="80" spans="15:16" x14ac:dyDescent="0.25">
      <c r="O80" s="890"/>
      <c r="P80" s="890"/>
    </row>
    <row r="81" spans="15:16" x14ac:dyDescent="0.25">
      <c r="O81" s="890"/>
      <c r="P81" s="890"/>
    </row>
    <row r="82" spans="15:16" x14ac:dyDescent="0.25">
      <c r="O82" s="890"/>
      <c r="P82" s="890"/>
    </row>
    <row r="83" spans="15:16" x14ac:dyDescent="0.25">
      <c r="O83" s="890"/>
      <c r="P83" s="890"/>
    </row>
    <row r="84" spans="15:16" x14ac:dyDescent="0.25">
      <c r="O84" s="890"/>
      <c r="P84" s="890"/>
    </row>
    <row r="85" spans="15:16" x14ac:dyDescent="0.25">
      <c r="O85" s="890"/>
      <c r="P85" s="890"/>
    </row>
    <row r="86" spans="15:16" x14ac:dyDescent="0.25">
      <c r="O86" s="890"/>
      <c r="P86" s="890"/>
    </row>
    <row r="87" spans="15:16" x14ac:dyDescent="0.25">
      <c r="O87" s="890"/>
      <c r="P87" s="890"/>
    </row>
    <row r="88" spans="15:16" x14ac:dyDescent="0.25">
      <c r="O88" s="890"/>
      <c r="P88" s="890"/>
    </row>
    <row r="89" spans="15:16" x14ac:dyDescent="0.25">
      <c r="O89" s="890"/>
      <c r="P89" s="890"/>
    </row>
    <row r="90" spans="15:16" x14ac:dyDescent="0.25">
      <c r="O90" s="890"/>
      <c r="P90" s="890"/>
    </row>
    <row r="91" spans="15:16" x14ac:dyDescent="0.25">
      <c r="O91" s="890"/>
      <c r="P91" s="890"/>
    </row>
    <row r="92" spans="15:16" x14ac:dyDescent="0.25">
      <c r="O92" s="890"/>
      <c r="P92" s="890"/>
    </row>
    <row r="93" spans="15:16" x14ac:dyDescent="0.25">
      <c r="O93" s="890"/>
      <c r="P93" s="890"/>
    </row>
    <row r="94" spans="15:16" x14ac:dyDescent="0.25">
      <c r="O94" s="890"/>
      <c r="P94" s="890"/>
    </row>
    <row r="95" spans="15:16" x14ac:dyDescent="0.25">
      <c r="O95" s="890"/>
      <c r="P95" s="890"/>
    </row>
    <row r="96" spans="15:16" x14ac:dyDescent="0.25">
      <c r="O96" s="890"/>
      <c r="P96" s="890"/>
    </row>
    <row r="97" spans="15:16" x14ac:dyDescent="0.25">
      <c r="O97" s="890"/>
      <c r="P97" s="890"/>
    </row>
    <row r="98" spans="15:16" x14ac:dyDescent="0.25">
      <c r="O98" s="890"/>
      <c r="P98" s="890"/>
    </row>
    <row r="99" spans="15:16" x14ac:dyDescent="0.25">
      <c r="O99" s="890"/>
      <c r="P99" s="890"/>
    </row>
    <row r="100" spans="15:16" x14ac:dyDescent="0.25">
      <c r="O100" s="890"/>
      <c r="P100" s="890"/>
    </row>
    <row r="101" spans="15:16" x14ac:dyDescent="0.25">
      <c r="O101" s="890"/>
      <c r="P101" s="890"/>
    </row>
    <row r="102" spans="15:16" x14ac:dyDescent="0.25">
      <c r="O102" s="890"/>
      <c r="P102" s="890"/>
    </row>
    <row r="103" spans="15:16" x14ac:dyDescent="0.25">
      <c r="O103" s="890"/>
      <c r="P103" s="890"/>
    </row>
    <row r="104" spans="15:16" x14ac:dyDescent="0.25">
      <c r="O104" s="890"/>
      <c r="P104" s="890"/>
    </row>
    <row r="105" spans="15:16" x14ac:dyDescent="0.25">
      <c r="O105" s="890"/>
      <c r="P105" s="890"/>
    </row>
    <row r="106" spans="15:16" x14ac:dyDescent="0.25">
      <c r="O106" s="890"/>
      <c r="P106" s="890"/>
    </row>
    <row r="107" spans="15:16" x14ac:dyDescent="0.25">
      <c r="O107" s="890"/>
      <c r="P107" s="890"/>
    </row>
    <row r="108" spans="15:16" x14ac:dyDescent="0.25">
      <c r="O108" s="890"/>
      <c r="P108" s="890"/>
    </row>
    <row r="109" spans="15:16" x14ac:dyDescent="0.25">
      <c r="O109" s="890"/>
      <c r="P109" s="890"/>
    </row>
    <row r="110" spans="15:16" x14ac:dyDescent="0.25">
      <c r="O110" s="890"/>
      <c r="P110" s="890"/>
    </row>
    <row r="111" spans="15:16" x14ac:dyDescent="0.25">
      <c r="O111" s="890"/>
      <c r="P111" s="890"/>
    </row>
    <row r="112" spans="15:16" x14ac:dyDescent="0.25">
      <c r="O112" s="890"/>
      <c r="P112" s="890"/>
    </row>
    <row r="113" spans="15:16" x14ac:dyDescent="0.25">
      <c r="O113" s="890"/>
      <c r="P113" s="890"/>
    </row>
    <row r="114" spans="15:16" x14ac:dyDescent="0.25">
      <c r="O114" s="890"/>
      <c r="P114" s="890"/>
    </row>
    <row r="115" spans="15:16" x14ac:dyDescent="0.25">
      <c r="O115" s="890"/>
      <c r="P115" s="890"/>
    </row>
    <row r="116" spans="15:16" x14ac:dyDescent="0.25">
      <c r="O116" s="890"/>
      <c r="P116" s="890"/>
    </row>
    <row r="117" spans="15:16" x14ac:dyDescent="0.25">
      <c r="O117" s="890"/>
      <c r="P117" s="890"/>
    </row>
    <row r="118" spans="15:16" x14ac:dyDescent="0.25">
      <c r="O118" s="890"/>
      <c r="P118" s="890"/>
    </row>
    <row r="119" spans="15:16" x14ac:dyDescent="0.25">
      <c r="O119" s="890"/>
      <c r="P119" s="890"/>
    </row>
    <row r="120" spans="15:16" x14ac:dyDescent="0.25">
      <c r="O120" s="890"/>
      <c r="P120" s="890"/>
    </row>
    <row r="121" spans="15:16" x14ac:dyDescent="0.25">
      <c r="O121" s="890"/>
      <c r="P121" s="890"/>
    </row>
    <row r="122" spans="15:16" x14ac:dyDescent="0.25">
      <c r="O122" s="890"/>
      <c r="P122" s="890"/>
    </row>
    <row r="123" spans="15:16" x14ac:dyDescent="0.25">
      <c r="O123" s="890"/>
      <c r="P123" s="890"/>
    </row>
    <row r="124" spans="15:16" x14ac:dyDescent="0.25">
      <c r="O124" s="890"/>
      <c r="P124" s="890"/>
    </row>
    <row r="125" spans="15:16" x14ac:dyDescent="0.25">
      <c r="O125" s="890"/>
      <c r="P125" s="890"/>
    </row>
    <row r="126" spans="15:16" x14ac:dyDescent="0.25">
      <c r="O126" s="890"/>
      <c r="P126" s="890"/>
    </row>
    <row r="127" spans="15:16" x14ac:dyDescent="0.25">
      <c r="O127" s="890"/>
      <c r="P127" s="890"/>
    </row>
    <row r="128" spans="15:16" x14ac:dyDescent="0.25">
      <c r="O128" s="890"/>
      <c r="P128" s="890"/>
    </row>
    <row r="129" spans="15:16" x14ac:dyDescent="0.25">
      <c r="O129" s="890"/>
      <c r="P129" s="890"/>
    </row>
    <row r="130" spans="15:16" x14ac:dyDescent="0.25">
      <c r="O130" s="890"/>
      <c r="P130" s="890"/>
    </row>
    <row r="131" spans="15:16" x14ac:dyDescent="0.25">
      <c r="O131" s="890"/>
      <c r="P131" s="890"/>
    </row>
    <row r="132" spans="15:16" x14ac:dyDescent="0.25">
      <c r="O132" s="890"/>
      <c r="P132" s="890"/>
    </row>
    <row r="133" spans="15:16" x14ac:dyDescent="0.25">
      <c r="O133" s="890"/>
      <c r="P133" s="890"/>
    </row>
    <row r="134" spans="15:16" x14ac:dyDescent="0.25">
      <c r="O134" s="890"/>
      <c r="P134" s="890"/>
    </row>
    <row r="135" spans="15:16" x14ac:dyDescent="0.25">
      <c r="O135" s="890"/>
      <c r="P135" s="890"/>
    </row>
    <row r="136" spans="15:16" x14ac:dyDescent="0.25">
      <c r="O136" s="890"/>
      <c r="P136" s="890"/>
    </row>
    <row r="137" spans="15:16" x14ac:dyDescent="0.25">
      <c r="O137" s="890"/>
      <c r="P137" s="890"/>
    </row>
    <row r="138" spans="15:16" x14ac:dyDescent="0.25">
      <c r="O138" s="890"/>
      <c r="P138" s="890"/>
    </row>
    <row r="139" spans="15:16" x14ac:dyDescent="0.25">
      <c r="O139" s="890"/>
      <c r="P139" s="890"/>
    </row>
    <row r="140" spans="15:16" x14ac:dyDescent="0.25">
      <c r="O140" s="890"/>
      <c r="P140" s="890"/>
    </row>
    <row r="141" spans="15:16" x14ac:dyDescent="0.25">
      <c r="O141" s="890"/>
      <c r="P141" s="890"/>
    </row>
    <row r="142" spans="15:16" x14ac:dyDescent="0.25">
      <c r="O142" s="890"/>
      <c r="P142" s="890"/>
    </row>
    <row r="143" spans="15:16" x14ac:dyDescent="0.25">
      <c r="O143" s="890"/>
      <c r="P143" s="890"/>
    </row>
    <row r="144" spans="15:16" x14ac:dyDescent="0.25">
      <c r="O144" s="890"/>
      <c r="P144" s="890"/>
    </row>
    <row r="145" spans="15:16" x14ac:dyDescent="0.25">
      <c r="O145" s="890"/>
      <c r="P145" s="890"/>
    </row>
    <row r="146" spans="15:16" x14ac:dyDescent="0.25">
      <c r="O146" s="890"/>
      <c r="P146" s="890"/>
    </row>
    <row r="147" spans="15:16" x14ac:dyDescent="0.25">
      <c r="O147" s="890"/>
      <c r="P147" s="890"/>
    </row>
    <row r="148" spans="15:16" x14ac:dyDescent="0.25">
      <c r="O148" s="890"/>
      <c r="P148" s="890"/>
    </row>
    <row r="149" spans="15:16" x14ac:dyDescent="0.25">
      <c r="O149" s="890"/>
      <c r="P149" s="890"/>
    </row>
    <row r="150" spans="15:16" x14ac:dyDescent="0.25">
      <c r="O150" s="890"/>
      <c r="P150" s="890"/>
    </row>
    <row r="151" spans="15:16" x14ac:dyDescent="0.25">
      <c r="O151" s="890"/>
      <c r="P151" s="890"/>
    </row>
    <row r="152" spans="15:16" x14ac:dyDescent="0.25">
      <c r="O152" s="890"/>
      <c r="P152" s="890"/>
    </row>
    <row r="153" spans="15:16" x14ac:dyDescent="0.25">
      <c r="O153" s="890"/>
      <c r="P153" s="890"/>
    </row>
    <row r="154" spans="15:16" x14ac:dyDescent="0.25">
      <c r="O154" s="890"/>
      <c r="P154" s="890"/>
    </row>
    <row r="155" spans="15:16" x14ac:dyDescent="0.25">
      <c r="O155" s="890"/>
      <c r="P155" s="890"/>
    </row>
    <row r="156" spans="15:16" x14ac:dyDescent="0.25">
      <c r="O156" s="890"/>
      <c r="P156" s="890"/>
    </row>
    <row r="157" spans="15:16" x14ac:dyDescent="0.25">
      <c r="O157" s="890"/>
      <c r="P157" s="890"/>
    </row>
    <row r="158" spans="15:16" x14ac:dyDescent="0.25">
      <c r="O158" s="890"/>
      <c r="P158" s="890"/>
    </row>
    <row r="159" spans="15:16" x14ac:dyDescent="0.25">
      <c r="O159" s="890"/>
      <c r="P159" s="890"/>
    </row>
    <row r="160" spans="15:16" x14ac:dyDescent="0.25">
      <c r="O160" s="890"/>
      <c r="P160" s="890"/>
    </row>
    <row r="161" spans="15:16" x14ac:dyDescent="0.25">
      <c r="O161" s="890"/>
      <c r="P161" s="890"/>
    </row>
    <row r="162" spans="15:16" x14ac:dyDescent="0.25">
      <c r="O162" s="890"/>
      <c r="P162" s="890"/>
    </row>
    <row r="163" spans="15:16" x14ac:dyDescent="0.25">
      <c r="O163" s="890"/>
      <c r="P163" s="890"/>
    </row>
    <row r="164" spans="15:16" x14ac:dyDescent="0.25">
      <c r="O164" s="890"/>
      <c r="P164" s="890"/>
    </row>
    <row r="165" spans="15:16" x14ac:dyDescent="0.25">
      <c r="O165" s="890"/>
      <c r="P165" s="890"/>
    </row>
    <row r="166" spans="15:16" x14ac:dyDescent="0.25">
      <c r="O166" s="890"/>
      <c r="P166" s="890"/>
    </row>
    <row r="167" spans="15:16" x14ac:dyDescent="0.25">
      <c r="O167" s="890"/>
      <c r="P167" s="890"/>
    </row>
    <row r="168" spans="15:16" x14ac:dyDescent="0.25">
      <c r="O168" s="890"/>
      <c r="P168" s="890"/>
    </row>
    <row r="169" spans="15:16" x14ac:dyDescent="0.25">
      <c r="O169" s="890"/>
      <c r="P169" s="890"/>
    </row>
    <row r="170" spans="15:16" x14ac:dyDescent="0.25">
      <c r="O170" s="890"/>
      <c r="P170" s="890"/>
    </row>
    <row r="171" spans="15:16" x14ac:dyDescent="0.25">
      <c r="O171" s="890"/>
      <c r="P171" s="890"/>
    </row>
    <row r="172" spans="15:16" x14ac:dyDescent="0.25">
      <c r="O172" s="890"/>
      <c r="P172" s="890"/>
    </row>
    <row r="173" spans="15:16" x14ac:dyDescent="0.25">
      <c r="O173" s="890"/>
      <c r="P173" s="890"/>
    </row>
    <row r="174" spans="15:16" x14ac:dyDescent="0.25">
      <c r="O174" s="890"/>
      <c r="P174" s="890"/>
    </row>
    <row r="175" spans="15:16" x14ac:dyDescent="0.25">
      <c r="O175" s="890"/>
      <c r="P175" s="890"/>
    </row>
    <row r="176" spans="15:16" x14ac:dyDescent="0.25">
      <c r="O176" s="890"/>
      <c r="P176" s="890"/>
    </row>
    <row r="177" spans="15:16" x14ac:dyDescent="0.25">
      <c r="O177" s="890"/>
      <c r="P177" s="890"/>
    </row>
    <row r="178" spans="15:16" x14ac:dyDescent="0.25">
      <c r="O178" s="890"/>
      <c r="P178" s="890"/>
    </row>
    <row r="179" spans="15:16" x14ac:dyDescent="0.25">
      <c r="O179" s="890"/>
      <c r="P179" s="890"/>
    </row>
    <row r="180" spans="15:16" x14ac:dyDescent="0.25">
      <c r="O180" s="890"/>
      <c r="P180" s="890"/>
    </row>
    <row r="181" spans="15:16" x14ac:dyDescent="0.25">
      <c r="O181" s="890"/>
      <c r="P181" s="890"/>
    </row>
    <row r="182" spans="15:16" x14ac:dyDescent="0.25">
      <c r="O182" s="890"/>
      <c r="P182" s="890"/>
    </row>
    <row r="183" spans="15:16" x14ac:dyDescent="0.25">
      <c r="O183" s="890"/>
      <c r="P183" s="890"/>
    </row>
    <row r="184" spans="15:16" x14ac:dyDescent="0.25">
      <c r="O184" s="890"/>
      <c r="P184" s="890"/>
    </row>
    <row r="185" spans="15:16" x14ac:dyDescent="0.25">
      <c r="O185" s="890"/>
      <c r="P185" s="890"/>
    </row>
    <row r="186" spans="15:16" x14ac:dyDescent="0.25">
      <c r="O186" s="890"/>
      <c r="P186" s="890"/>
    </row>
    <row r="187" spans="15:16" x14ac:dyDescent="0.25">
      <c r="O187" s="890"/>
      <c r="P187" s="890"/>
    </row>
    <row r="188" spans="15:16" x14ac:dyDescent="0.25">
      <c r="O188" s="890"/>
      <c r="P188" s="890"/>
    </row>
    <row r="189" spans="15:16" x14ac:dyDescent="0.25">
      <c r="O189" s="890"/>
      <c r="P189" s="890"/>
    </row>
    <row r="190" spans="15:16" x14ac:dyDescent="0.25">
      <c r="O190" s="890"/>
      <c r="P190" s="890"/>
    </row>
    <row r="191" spans="15:16" x14ac:dyDescent="0.25">
      <c r="O191" s="890"/>
      <c r="P191" s="890"/>
    </row>
    <row r="192" spans="15:16" x14ac:dyDescent="0.25">
      <c r="O192" s="890"/>
      <c r="P192" s="890"/>
    </row>
    <row r="193" spans="15:16" x14ac:dyDescent="0.25">
      <c r="O193" s="890"/>
      <c r="P193" s="890"/>
    </row>
    <row r="194" spans="15:16" x14ac:dyDescent="0.25">
      <c r="O194" s="890"/>
      <c r="P194" s="890"/>
    </row>
    <row r="195" spans="15:16" x14ac:dyDescent="0.25">
      <c r="O195" s="890"/>
      <c r="P195" s="890"/>
    </row>
    <row r="196" spans="15:16" x14ac:dyDescent="0.25">
      <c r="O196" s="890"/>
      <c r="P196" s="890"/>
    </row>
    <row r="197" spans="15:16" x14ac:dyDescent="0.25">
      <c r="O197" s="890"/>
      <c r="P197" s="890"/>
    </row>
    <row r="198" spans="15:16" x14ac:dyDescent="0.25">
      <c r="O198" s="890"/>
      <c r="P198" s="890"/>
    </row>
    <row r="199" spans="15:16" x14ac:dyDescent="0.25">
      <c r="O199" s="890"/>
      <c r="P199" s="890"/>
    </row>
    <row r="200" spans="15:16" x14ac:dyDescent="0.25">
      <c r="O200" s="890"/>
      <c r="P200" s="890"/>
    </row>
    <row r="201" spans="15:16" x14ac:dyDescent="0.25">
      <c r="O201" s="890"/>
      <c r="P201" s="890"/>
    </row>
    <row r="202" spans="15:16" x14ac:dyDescent="0.25">
      <c r="O202" s="890"/>
      <c r="P202" s="890"/>
    </row>
    <row r="203" spans="15:16" x14ac:dyDescent="0.25">
      <c r="O203" s="890"/>
      <c r="P203" s="890"/>
    </row>
    <row r="204" spans="15:16" x14ac:dyDescent="0.25">
      <c r="O204" s="890"/>
      <c r="P204" s="890"/>
    </row>
    <row r="205" spans="15:16" x14ac:dyDescent="0.25">
      <c r="O205" s="890"/>
      <c r="P205" s="890"/>
    </row>
    <row r="206" spans="15:16" x14ac:dyDescent="0.25">
      <c r="O206" s="890"/>
      <c r="P206" s="890"/>
    </row>
    <row r="207" spans="15:16" x14ac:dyDescent="0.25">
      <c r="O207" s="890"/>
      <c r="P207" s="890"/>
    </row>
    <row r="208" spans="15:16" x14ac:dyDescent="0.25">
      <c r="O208" s="890"/>
      <c r="P208" s="890"/>
    </row>
    <row r="209" spans="15:16" x14ac:dyDescent="0.25">
      <c r="O209" s="890"/>
      <c r="P209" s="890"/>
    </row>
    <row r="210" spans="15:16" x14ac:dyDescent="0.25">
      <c r="O210" s="890"/>
      <c r="P210" s="890"/>
    </row>
    <row r="211" spans="15:16" x14ac:dyDescent="0.25">
      <c r="O211" s="890"/>
      <c r="P211" s="890"/>
    </row>
    <row r="212" spans="15:16" x14ac:dyDescent="0.25">
      <c r="O212" s="890"/>
      <c r="P212" s="890"/>
    </row>
    <row r="213" spans="15:16" x14ac:dyDescent="0.25">
      <c r="O213" s="890"/>
      <c r="P213" s="890"/>
    </row>
    <row r="214" spans="15:16" x14ac:dyDescent="0.25">
      <c r="O214" s="890"/>
      <c r="P214" s="890"/>
    </row>
    <row r="215" spans="15:16" x14ac:dyDescent="0.25">
      <c r="O215" s="890"/>
      <c r="P215" s="890"/>
    </row>
    <row r="216" spans="15:16" x14ac:dyDescent="0.25">
      <c r="O216" s="890"/>
      <c r="P216" s="890"/>
    </row>
    <row r="217" spans="15:16" x14ac:dyDescent="0.25">
      <c r="O217" s="890"/>
      <c r="P217" s="890"/>
    </row>
    <row r="218" spans="15:16" x14ac:dyDescent="0.25">
      <c r="O218" s="890"/>
      <c r="P218" s="890"/>
    </row>
    <row r="219" spans="15:16" x14ac:dyDescent="0.25">
      <c r="O219" s="890"/>
      <c r="P219" s="890"/>
    </row>
    <row r="220" spans="15:16" x14ac:dyDescent="0.25">
      <c r="O220" s="890"/>
      <c r="P220" s="890"/>
    </row>
    <row r="221" spans="15:16" x14ac:dyDescent="0.25">
      <c r="O221" s="890"/>
      <c r="P221" s="890"/>
    </row>
    <row r="222" spans="15:16" x14ac:dyDescent="0.25">
      <c r="O222" s="890"/>
      <c r="P222" s="890"/>
    </row>
    <row r="223" spans="15:16" x14ac:dyDescent="0.25">
      <c r="O223" s="890"/>
      <c r="P223" s="890"/>
    </row>
    <row r="224" spans="15:16" x14ac:dyDescent="0.25">
      <c r="O224" s="890"/>
      <c r="P224" s="890"/>
    </row>
    <row r="225" spans="15:16" x14ac:dyDescent="0.25">
      <c r="O225" s="890"/>
      <c r="P225" s="890"/>
    </row>
    <row r="226" spans="15:16" x14ac:dyDescent="0.25">
      <c r="O226" s="890"/>
      <c r="P226" s="890"/>
    </row>
    <row r="227" spans="15:16" x14ac:dyDescent="0.25">
      <c r="O227" s="890"/>
      <c r="P227" s="890"/>
    </row>
    <row r="228" spans="15:16" x14ac:dyDescent="0.25">
      <c r="O228" s="890"/>
      <c r="P228" s="890"/>
    </row>
    <row r="229" spans="15:16" x14ac:dyDescent="0.25">
      <c r="O229" s="890"/>
      <c r="P229" s="890"/>
    </row>
    <row r="230" spans="15:16" x14ac:dyDescent="0.25">
      <c r="O230" s="890"/>
      <c r="P230" s="890"/>
    </row>
    <row r="231" spans="15:16" x14ac:dyDescent="0.25">
      <c r="O231" s="890"/>
      <c r="P231" s="890"/>
    </row>
    <row r="232" spans="15:16" x14ac:dyDescent="0.25">
      <c r="O232" s="890"/>
      <c r="P232" s="890"/>
    </row>
    <row r="233" spans="15:16" x14ac:dyDescent="0.25">
      <c r="O233" s="890"/>
      <c r="P233" s="890"/>
    </row>
    <row r="234" spans="15:16" x14ac:dyDescent="0.25">
      <c r="O234" s="890"/>
      <c r="P234" s="890"/>
    </row>
    <row r="235" spans="15:16" x14ac:dyDescent="0.25">
      <c r="O235" s="890"/>
      <c r="P235" s="890"/>
    </row>
    <row r="236" spans="15:16" x14ac:dyDescent="0.25">
      <c r="O236" s="890"/>
      <c r="P236" s="890"/>
    </row>
    <row r="237" spans="15:16" x14ac:dyDescent="0.25">
      <c r="O237" s="890"/>
      <c r="P237" s="890"/>
    </row>
    <row r="238" spans="15:16" x14ac:dyDescent="0.25">
      <c r="O238" s="890"/>
      <c r="P238" s="890"/>
    </row>
    <row r="239" spans="15:16" x14ac:dyDescent="0.25">
      <c r="O239" s="890"/>
      <c r="P239" s="890"/>
    </row>
    <row r="240" spans="15:16" x14ac:dyDescent="0.25">
      <c r="O240" s="890"/>
      <c r="P240" s="890"/>
    </row>
    <row r="241" spans="15:16" x14ac:dyDescent="0.25">
      <c r="O241" s="890"/>
      <c r="P241" s="890"/>
    </row>
    <row r="242" spans="15:16" x14ac:dyDescent="0.25">
      <c r="O242" s="890"/>
      <c r="P242" s="890"/>
    </row>
    <row r="243" spans="15:16" x14ac:dyDescent="0.25">
      <c r="O243" s="890"/>
      <c r="P243" s="890"/>
    </row>
    <row r="244" spans="15:16" x14ac:dyDescent="0.25">
      <c r="O244" s="890"/>
      <c r="P244" s="890"/>
    </row>
    <row r="245" spans="15:16" x14ac:dyDescent="0.25">
      <c r="O245" s="890"/>
      <c r="P245" s="890"/>
    </row>
    <row r="246" spans="15:16" x14ac:dyDescent="0.25">
      <c r="O246" s="890"/>
      <c r="P246" s="890"/>
    </row>
    <row r="247" spans="15:16" x14ac:dyDescent="0.25">
      <c r="O247" s="890"/>
      <c r="P247" s="890"/>
    </row>
    <row r="248" spans="15:16" x14ac:dyDescent="0.25">
      <c r="O248" s="890"/>
      <c r="P248" s="890"/>
    </row>
    <row r="249" spans="15:16" x14ac:dyDescent="0.25">
      <c r="O249" s="890"/>
      <c r="P249" s="890"/>
    </row>
    <row r="250" spans="15:16" x14ac:dyDescent="0.25">
      <c r="O250" s="890"/>
      <c r="P250" s="890"/>
    </row>
    <row r="251" spans="15:16" x14ac:dyDescent="0.25">
      <c r="O251" s="890"/>
      <c r="P251" s="890"/>
    </row>
    <row r="252" spans="15:16" x14ac:dyDescent="0.25">
      <c r="O252" s="890"/>
      <c r="P252" s="890"/>
    </row>
    <row r="253" spans="15:16" x14ac:dyDescent="0.25">
      <c r="O253" s="890"/>
      <c r="P253" s="890"/>
    </row>
    <row r="254" spans="15:16" x14ac:dyDescent="0.25">
      <c r="O254" s="890"/>
      <c r="P254" s="890"/>
    </row>
    <row r="255" spans="15:16" x14ac:dyDescent="0.25">
      <c r="O255" s="890"/>
      <c r="P255" s="890"/>
    </row>
    <row r="256" spans="15:16" x14ac:dyDescent="0.25">
      <c r="O256" s="890"/>
      <c r="P256" s="890"/>
    </row>
  </sheetData>
  <mergeCells count="8">
    <mergeCell ref="A2:G2"/>
    <mergeCell ref="A3:G3"/>
    <mergeCell ref="A15:H15"/>
    <mergeCell ref="A6:Q6"/>
    <mergeCell ref="A5:Q5"/>
    <mergeCell ref="O7:Q7"/>
    <mergeCell ref="A7:A8"/>
    <mergeCell ref="B7:B8"/>
  </mergeCells>
  <phoneticPr fontId="53" type="noConversion"/>
  <pageMargins left="0.35433070866141736" right="0.23622047244094491" top="0.27559055118110237" bottom="0.35433070866141736" header="0.19685039370078741" footer="0.11811023622047245"/>
  <pageSetup paperSize="9" scale="64" orientation="landscape" r:id="rId1"/>
  <headerFooter>
    <oddFooter>&amp;R&amp;12pag. &amp;P</oddFooter>
  </headerFooter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FF00"/>
    <pageSetUpPr fitToPage="1"/>
  </sheetPr>
  <dimension ref="A1:Q257"/>
  <sheetViews>
    <sheetView showGridLines="0" zoomScaleNormal="100" workbookViewId="0">
      <pane xSplit="1" topLeftCell="B1" activePane="topRight" state="frozen"/>
      <selection activeCell="R6" sqref="R6"/>
      <selection pane="topRight" activeCell="R6" sqref="R6"/>
    </sheetView>
  </sheetViews>
  <sheetFormatPr defaultColWidth="8.85546875" defaultRowHeight="15" x14ac:dyDescent="0.25"/>
  <cols>
    <col min="1" max="1" width="45" customWidth="1"/>
    <col min="2" max="2" width="11.85546875" customWidth="1"/>
    <col min="3" max="14" width="11.5703125" customWidth="1"/>
    <col min="15" max="15" width="9.28515625" bestFit="1" customWidth="1"/>
    <col min="16" max="16" width="8" customWidth="1"/>
    <col min="17" max="17" width="7.7109375" customWidth="1"/>
  </cols>
  <sheetData>
    <row r="1" spans="1:17" ht="42" customHeight="1" x14ac:dyDescent="0.25"/>
    <row r="2" spans="1:17" ht="18" x14ac:dyDescent="0.35">
      <c r="A2" s="1020"/>
      <c r="B2" s="1020"/>
      <c r="C2" s="1020"/>
      <c r="D2" s="1020"/>
      <c r="E2" s="1020"/>
      <c r="F2" s="1020"/>
      <c r="G2" s="1020"/>
      <c r="H2" s="1"/>
    </row>
    <row r="3" spans="1:17" ht="18" x14ac:dyDescent="0.35">
      <c r="A3" s="1020"/>
      <c r="B3" s="1020"/>
      <c r="C3" s="1020"/>
      <c r="D3" s="1020"/>
      <c r="E3" s="1020"/>
      <c r="F3" s="1020"/>
      <c r="G3" s="1020"/>
      <c r="H3" s="1"/>
    </row>
    <row r="5" spans="1:17" ht="20.25" customHeight="1" x14ac:dyDescent="0.25">
      <c r="A5" s="1023" t="s">
        <v>510</v>
      </c>
      <c r="B5" s="1023"/>
      <c r="C5" s="1023"/>
      <c r="D5" s="1023"/>
      <c r="E5" s="1023"/>
      <c r="F5" s="1023"/>
      <c r="G5" s="1023"/>
      <c r="H5" s="1023"/>
      <c r="I5" s="1023"/>
      <c r="J5" s="1023"/>
      <c r="K5" s="1023"/>
      <c r="L5" s="1023"/>
      <c r="M5" s="1023"/>
      <c r="N5" s="1023"/>
      <c r="O5" s="1023"/>
      <c r="P5" s="1023"/>
      <c r="Q5" s="1023"/>
    </row>
    <row r="6" spans="1:17" ht="20.25" customHeight="1" x14ac:dyDescent="0.25">
      <c r="A6" s="1023" t="s">
        <v>649</v>
      </c>
      <c r="B6" s="1023"/>
      <c r="C6" s="1023"/>
      <c r="D6" s="1023"/>
      <c r="E6" s="1023"/>
      <c r="F6" s="1023"/>
      <c r="G6" s="1023"/>
      <c r="H6" s="1023"/>
      <c r="I6" s="1023"/>
      <c r="J6" s="1023"/>
      <c r="K6" s="1023"/>
      <c r="L6" s="1023"/>
      <c r="M6" s="1023"/>
      <c r="N6" s="1023"/>
      <c r="O6" s="1023"/>
      <c r="P6" s="1023"/>
      <c r="Q6" s="1023"/>
    </row>
    <row r="7" spans="1:17" ht="20.25" customHeight="1" x14ac:dyDescent="0.25">
      <c r="A7" s="1029" t="s">
        <v>14</v>
      </c>
      <c r="B7" s="1027" t="s">
        <v>529</v>
      </c>
      <c r="C7" s="882" t="s">
        <v>514</v>
      </c>
      <c r="D7" s="882" t="s">
        <v>515</v>
      </c>
      <c r="E7" s="882" t="s">
        <v>516</v>
      </c>
      <c r="F7" s="882" t="s">
        <v>517</v>
      </c>
      <c r="G7" s="882" t="s">
        <v>518</v>
      </c>
      <c r="H7" s="882" t="s">
        <v>519</v>
      </c>
      <c r="I7" s="882" t="s">
        <v>520</v>
      </c>
      <c r="J7" s="882" t="s">
        <v>521</v>
      </c>
      <c r="K7" s="882" t="s">
        <v>522</v>
      </c>
      <c r="L7" s="882" t="s">
        <v>523</v>
      </c>
      <c r="M7" s="882" t="s">
        <v>524</v>
      </c>
      <c r="N7" s="882" t="s">
        <v>525</v>
      </c>
      <c r="O7" s="1024" t="s">
        <v>526</v>
      </c>
      <c r="P7" s="1025"/>
      <c r="Q7" s="1026"/>
    </row>
    <row r="8" spans="1:17" x14ac:dyDescent="0.25">
      <c r="A8" s="1030"/>
      <c r="B8" s="1028"/>
      <c r="C8" s="836" t="s">
        <v>527</v>
      </c>
      <c r="D8" s="836" t="s">
        <v>527</v>
      </c>
      <c r="E8" s="836" t="s">
        <v>527</v>
      </c>
      <c r="F8" s="836" t="s">
        <v>527</v>
      </c>
      <c r="G8" s="836" t="s">
        <v>527</v>
      </c>
      <c r="H8" s="836" t="s">
        <v>527</v>
      </c>
      <c r="I8" s="836" t="s">
        <v>527</v>
      </c>
      <c r="J8" s="836" t="s">
        <v>527</v>
      </c>
      <c r="K8" s="836" t="s">
        <v>527</v>
      </c>
      <c r="L8" s="836" t="s">
        <v>527</v>
      </c>
      <c r="M8" s="836" t="s">
        <v>527</v>
      </c>
      <c r="N8" s="836" t="s">
        <v>527</v>
      </c>
      <c r="O8" s="836" t="s">
        <v>528</v>
      </c>
      <c r="P8" s="836" t="s">
        <v>527</v>
      </c>
      <c r="Q8" s="836" t="s">
        <v>1</v>
      </c>
    </row>
    <row r="9" spans="1:17" ht="29.25" customHeight="1" x14ac:dyDescent="0.25">
      <c r="A9" s="832" t="s">
        <v>586</v>
      </c>
      <c r="B9" s="854">
        <v>155</v>
      </c>
      <c r="C9" s="855">
        <v>396</v>
      </c>
      <c r="D9" s="855">
        <v>401</v>
      </c>
      <c r="E9" s="855">
        <v>408</v>
      </c>
      <c r="F9" s="855">
        <v>413</v>
      </c>
      <c r="G9" s="855">
        <v>417</v>
      </c>
      <c r="H9" s="855">
        <v>426</v>
      </c>
      <c r="I9" s="855">
        <v>403</v>
      </c>
      <c r="J9" s="855">
        <v>391</v>
      </c>
      <c r="K9" s="855">
        <v>410</v>
      </c>
      <c r="L9" s="855">
        <v>425</v>
      </c>
      <c r="M9" s="855">
        <v>430</v>
      </c>
      <c r="N9" s="855">
        <v>403</v>
      </c>
      <c r="O9" s="893">
        <f>B9*(IF(C9="",0,1)+IF(D9="",0,1)+IF(E9="",0,1)+IF(F9="",0,1)+IF(G9="",0,1)+IF(H9="",0,1)+IF(I9="",0,1)+IF(J9="",0,1)+IF(K9="",0,1)+IF(L9="",0,1)+IF(M9="",0,1)+IF(N9="",0,1))</f>
        <v>1860</v>
      </c>
      <c r="P9" s="893">
        <f>SUM(C9:N9)</f>
        <v>4923</v>
      </c>
      <c r="Q9" s="856">
        <f>IF(O9=0,"-",P9/O9)</f>
        <v>2.6467741935483873</v>
      </c>
    </row>
    <row r="10" spans="1:17" ht="31.5" customHeight="1" x14ac:dyDescent="0.25">
      <c r="A10" s="920" t="s">
        <v>587</v>
      </c>
      <c r="B10" s="921">
        <v>13</v>
      </c>
      <c r="C10" s="915">
        <v>28</v>
      </c>
      <c r="D10" s="915">
        <v>19</v>
      </c>
      <c r="E10" s="915">
        <v>19</v>
      </c>
      <c r="F10" s="915">
        <v>21</v>
      </c>
      <c r="G10" s="915">
        <v>18</v>
      </c>
      <c r="H10" s="915">
        <v>15</v>
      </c>
      <c r="I10" s="915">
        <v>19</v>
      </c>
      <c r="J10" s="915">
        <v>15</v>
      </c>
      <c r="K10" s="915">
        <v>13</v>
      </c>
      <c r="L10" s="915">
        <v>14</v>
      </c>
      <c r="M10" s="915">
        <v>17</v>
      </c>
      <c r="N10" s="915">
        <v>12</v>
      </c>
      <c r="O10" s="893">
        <f t="shared" ref="O10" si="0">B10*(IF(C10="",0,1)+IF(D10="",0,1)+IF(E10="",0,1)+IF(F10="",0,1)+IF(G10="",0,1)+IF(H10="",0,1)+IF(I10="",0,1)+IF(J10="",0,1)+IF(K10="",0,1)+IF(L10="",0,1)+IF(M10="",0,1)+IF(N10="",0,1))</f>
        <v>156</v>
      </c>
      <c r="P10" s="893">
        <f t="shared" ref="P10:P12" si="1">SUM(C10:N10)</f>
        <v>210</v>
      </c>
      <c r="Q10" s="856">
        <f t="shared" ref="Q10:Q12" si="2">IF(O10=0,"-",P10/O10)</f>
        <v>1.3461538461538463</v>
      </c>
    </row>
    <row r="11" spans="1:17" ht="33" customHeight="1" x14ac:dyDescent="0.25">
      <c r="A11" s="920" t="s">
        <v>588</v>
      </c>
      <c r="B11" s="921">
        <v>1</v>
      </c>
      <c r="C11" s="915">
        <v>2</v>
      </c>
      <c r="D11" s="915">
        <v>3</v>
      </c>
      <c r="E11" s="915">
        <v>2</v>
      </c>
      <c r="F11" s="915">
        <v>1</v>
      </c>
      <c r="G11" s="915">
        <v>2</v>
      </c>
      <c r="H11" s="915">
        <v>1</v>
      </c>
      <c r="I11" s="915">
        <v>1</v>
      </c>
      <c r="J11" s="915">
        <v>1</v>
      </c>
      <c r="K11" s="915">
        <v>1</v>
      </c>
      <c r="L11" s="915">
        <v>1</v>
      </c>
      <c r="M11" s="915">
        <v>1</v>
      </c>
      <c r="N11" s="915">
        <v>1</v>
      </c>
      <c r="O11" s="893">
        <f>B11*(IF(C11="",0,1)+IF(D11="",0,1)+IF(E11="",0,1)+IF(F11="",0,1)+IF(G11="",0,1)+IF(H11="",0,1)+IF(I11="",0,1)+IF(J11="",0,1)+IF(K11="",0,1)+IF(L11="",0,1)+IF(M11="",0,1)+IF(N11="",0,1))</f>
        <v>12</v>
      </c>
      <c r="P11" s="893">
        <f t="shared" ref="P11" si="3">SUM(C11:N11)</f>
        <v>17</v>
      </c>
      <c r="Q11" s="856">
        <f t="shared" ref="Q11" si="4">IF(O11=0,"-",P11/O11)</f>
        <v>1.4166666666666667</v>
      </c>
    </row>
    <row r="12" spans="1:17" ht="30" customHeight="1" thickBot="1" x14ac:dyDescent="0.3">
      <c r="A12" s="929" t="s">
        <v>589</v>
      </c>
      <c r="B12" s="930">
        <v>30</v>
      </c>
      <c r="C12" s="931">
        <v>25</v>
      </c>
      <c r="D12" s="931">
        <v>33</v>
      </c>
      <c r="E12" s="931">
        <v>31</v>
      </c>
      <c r="F12" s="931">
        <v>32</v>
      </c>
      <c r="G12" s="931">
        <v>31</v>
      </c>
      <c r="H12" s="931">
        <v>35</v>
      </c>
      <c r="I12" s="931">
        <v>38</v>
      </c>
      <c r="J12" s="931">
        <v>36</v>
      </c>
      <c r="K12" s="931">
        <v>41</v>
      </c>
      <c r="L12" s="931">
        <v>35</v>
      </c>
      <c r="M12" s="931">
        <v>30</v>
      </c>
      <c r="N12" s="931">
        <v>40</v>
      </c>
      <c r="O12" s="932">
        <f>B12*(IF(C12="",0,1)+IF(D12="",0,1)+IF(E12="",0,1)+IF(F12="",0,1)+IF(G12="",0,1)+IF(H12="",0,1)+IF(I12="",0,1)+IF(J12="",0,1)+IF(K12="",0,1)+IF(L12="",0,1)+IF(M12="",0,1)+IF(N12="",0,1))</f>
        <v>360</v>
      </c>
      <c r="P12" s="932">
        <f t="shared" si="1"/>
        <v>407</v>
      </c>
      <c r="Q12" s="933">
        <f t="shared" si="2"/>
        <v>1.1305555555555555</v>
      </c>
    </row>
    <row r="13" spans="1:17" s="888" customFormat="1" ht="21.75" customHeight="1" x14ac:dyDescent="0.25">
      <c r="A13" s="926" t="s">
        <v>606</v>
      </c>
      <c r="B13" s="927">
        <f>SUM(B9:B12)</f>
        <v>199</v>
      </c>
      <c r="C13" s="927">
        <f>SUM(C9:C12)</f>
        <v>451</v>
      </c>
      <c r="D13" s="927">
        <f>SUM(D9:D12)</f>
        <v>456</v>
      </c>
      <c r="E13" s="927">
        <f>SUM(E9:E12)</f>
        <v>460</v>
      </c>
      <c r="F13" s="927">
        <f t="shared" ref="F13:M13" si="5">SUM(F9:F12)</f>
        <v>467</v>
      </c>
      <c r="G13" s="927">
        <f t="shared" si="5"/>
        <v>468</v>
      </c>
      <c r="H13" s="927">
        <f t="shared" si="5"/>
        <v>477</v>
      </c>
      <c r="I13" s="927">
        <f t="shared" si="5"/>
        <v>461</v>
      </c>
      <c r="J13" s="927">
        <f t="shared" si="5"/>
        <v>443</v>
      </c>
      <c r="K13" s="927">
        <f t="shared" si="5"/>
        <v>465</v>
      </c>
      <c r="L13" s="927">
        <f t="shared" si="5"/>
        <v>475</v>
      </c>
      <c r="M13" s="927">
        <f t="shared" si="5"/>
        <v>478</v>
      </c>
      <c r="N13" s="927">
        <f>SUM(N9:N12)</f>
        <v>456</v>
      </c>
      <c r="O13" s="927">
        <f>SUM(O9:O12)</f>
        <v>2388</v>
      </c>
      <c r="P13" s="927">
        <f>SUM(P9:P12)</f>
        <v>5557</v>
      </c>
      <c r="Q13" s="928">
        <f>IF(O13=0,"-",P13/O13)</f>
        <v>2.3270519262981573</v>
      </c>
    </row>
    <row r="14" spans="1:17" x14ac:dyDescent="0.25">
      <c r="O14" s="894"/>
      <c r="P14" s="894"/>
    </row>
    <row r="15" spans="1:17" x14ac:dyDescent="0.25">
      <c r="A15" s="881" t="s">
        <v>513</v>
      </c>
      <c r="O15" s="894"/>
      <c r="P15" s="894"/>
    </row>
    <row r="16" spans="1:17" ht="15.75" hidden="1" x14ac:dyDescent="0.25">
      <c r="A16" s="1034" t="s">
        <v>418</v>
      </c>
      <c r="B16" s="1035"/>
      <c r="C16" s="1035"/>
      <c r="D16" s="1035"/>
      <c r="E16" s="1035"/>
      <c r="F16" s="1035"/>
      <c r="G16" s="1035"/>
      <c r="H16" s="1035"/>
      <c r="O16" s="894"/>
      <c r="P16" s="894"/>
    </row>
    <row r="17" spans="1:16" ht="23.25" hidden="1" thickBot="1" x14ac:dyDescent="0.3">
      <c r="A17" s="841" t="s">
        <v>14</v>
      </c>
      <c r="B17" s="842" t="s">
        <v>198</v>
      </c>
      <c r="C17" s="841" t="str">
        <f>'UBS Izolina Mazzei'!C52</f>
        <v>Real.</v>
      </c>
      <c r="D17" s="841" t="str">
        <f>'UBS Izolina Mazzei'!D52</f>
        <v>Real.</v>
      </c>
      <c r="E17" s="841" t="str">
        <f>'UBS Izolina Mazzei'!E52</f>
        <v>Real.</v>
      </c>
      <c r="F17" s="841" t="str">
        <f>'UBS Izolina Mazzei'!F52</f>
        <v>Real.</v>
      </c>
      <c r="G17" s="841" t="str">
        <f>'UBS Izolina Mazzei'!G52</f>
        <v>Real.</v>
      </c>
      <c r="H17" s="841" t="str">
        <f>'UBS Izolina Mazzei'!H52</f>
        <v>Real.</v>
      </c>
      <c r="O17" s="894"/>
      <c r="P17" s="894"/>
    </row>
    <row r="18" spans="1:16" hidden="1" x14ac:dyDescent="0.25">
      <c r="A18" s="46" t="s">
        <v>119</v>
      </c>
      <c r="B18" s="271">
        <v>5</v>
      </c>
      <c r="C18" s="861">
        <v>5</v>
      </c>
      <c r="D18" s="44"/>
      <c r="E18" s="44"/>
      <c r="F18" s="44"/>
      <c r="G18" s="44"/>
      <c r="H18" s="44"/>
      <c r="O18" s="894"/>
      <c r="P18" s="894"/>
    </row>
    <row r="19" spans="1:16" hidden="1" x14ac:dyDescent="0.25">
      <c r="A19" s="862" t="s">
        <v>120</v>
      </c>
      <c r="B19" s="858">
        <v>4</v>
      </c>
      <c r="C19" s="859">
        <v>4.16</v>
      </c>
      <c r="D19" s="26"/>
      <c r="E19" s="26"/>
      <c r="F19" s="860"/>
      <c r="G19" s="860"/>
      <c r="H19" s="860"/>
      <c r="O19" s="894"/>
      <c r="P19" s="894"/>
    </row>
    <row r="20" spans="1:16" hidden="1" x14ac:dyDescent="0.25">
      <c r="A20" s="862" t="s">
        <v>121</v>
      </c>
      <c r="B20" s="269">
        <v>2</v>
      </c>
      <c r="C20" s="706">
        <v>2</v>
      </c>
      <c r="D20" s="26"/>
      <c r="E20" s="26"/>
      <c r="F20" s="860"/>
      <c r="G20" s="26"/>
      <c r="H20" s="26"/>
      <c r="O20" s="894"/>
      <c r="P20" s="894"/>
    </row>
    <row r="21" spans="1:16" hidden="1" x14ac:dyDescent="0.25">
      <c r="A21" s="862" t="s">
        <v>122</v>
      </c>
      <c r="B21" s="269">
        <v>1</v>
      </c>
      <c r="C21" s="706">
        <v>1</v>
      </c>
      <c r="D21" s="26"/>
      <c r="E21" s="26"/>
      <c r="F21" s="26"/>
      <c r="G21" s="26"/>
      <c r="H21" s="26"/>
      <c r="O21" s="894"/>
      <c r="P21" s="894"/>
    </row>
    <row r="22" spans="1:16" hidden="1" x14ac:dyDescent="0.25">
      <c r="A22" s="862" t="s">
        <v>123</v>
      </c>
      <c r="B22" s="269">
        <v>1</v>
      </c>
      <c r="C22" s="706">
        <v>1</v>
      </c>
      <c r="D22" s="26"/>
      <c r="E22" s="26"/>
      <c r="F22" s="26"/>
      <c r="G22" s="26"/>
      <c r="H22" s="26"/>
      <c r="O22" s="894"/>
      <c r="P22" s="894"/>
    </row>
    <row r="23" spans="1:16" hidden="1" x14ac:dyDescent="0.25">
      <c r="A23" s="862" t="s">
        <v>124</v>
      </c>
      <c r="B23" s="269">
        <v>2</v>
      </c>
      <c r="C23" s="706">
        <v>1</v>
      </c>
      <c r="D23" s="26"/>
      <c r="E23" s="26"/>
      <c r="F23" s="26"/>
      <c r="G23" s="26"/>
      <c r="H23" s="26"/>
      <c r="O23" s="894"/>
      <c r="P23" s="894"/>
    </row>
    <row r="24" spans="1:16" hidden="1" x14ac:dyDescent="0.25">
      <c r="A24" s="862" t="s">
        <v>125</v>
      </c>
      <c r="B24" s="269">
        <v>4</v>
      </c>
      <c r="C24" s="859">
        <v>4.5</v>
      </c>
      <c r="D24" s="859"/>
      <c r="E24" s="859"/>
      <c r="F24" s="859"/>
      <c r="G24" s="859"/>
      <c r="H24" s="26"/>
      <c r="O24" s="890"/>
      <c r="P24" s="890"/>
    </row>
    <row r="25" spans="1:16" hidden="1" x14ac:dyDescent="0.25">
      <c r="A25" s="862" t="s">
        <v>126</v>
      </c>
      <c r="B25" s="269">
        <v>1</v>
      </c>
      <c r="C25" s="706">
        <v>1</v>
      </c>
      <c r="D25" s="26"/>
      <c r="E25" s="26"/>
      <c r="F25" s="26"/>
      <c r="G25" s="26"/>
      <c r="H25" s="860"/>
      <c r="O25" s="890"/>
      <c r="P25" s="890"/>
    </row>
    <row r="26" spans="1:16" hidden="1" x14ac:dyDescent="0.25">
      <c r="A26" s="862" t="s">
        <v>127</v>
      </c>
      <c r="B26" s="269">
        <v>2</v>
      </c>
      <c r="C26" s="860">
        <v>2</v>
      </c>
      <c r="D26" s="860"/>
      <c r="E26" s="860"/>
      <c r="F26" s="860"/>
      <c r="G26" s="860"/>
      <c r="H26" s="860"/>
      <c r="O26" s="890"/>
      <c r="P26" s="890"/>
    </row>
    <row r="27" spans="1:16" ht="15.75" hidden="1" thickBot="1" x14ac:dyDescent="0.3">
      <c r="A27" s="863" t="s">
        <v>128</v>
      </c>
      <c r="B27" s="272">
        <v>1</v>
      </c>
      <c r="C27" s="864">
        <v>1</v>
      </c>
      <c r="D27" s="865"/>
      <c r="E27" s="865"/>
      <c r="F27" s="865"/>
      <c r="G27" s="865"/>
      <c r="H27" s="865"/>
      <c r="O27" s="890"/>
      <c r="P27" s="890"/>
    </row>
    <row r="28" spans="1:16" ht="15.75" hidden="1" thickBot="1" x14ac:dyDescent="0.3">
      <c r="A28" s="6" t="s">
        <v>7</v>
      </c>
      <c r="B28" s="23">
        <f>SUM(B18:B27)</f>
        <v>23</v>
      </c>
      <c r="C28" s="8">
        <f>SUM(C18:C27)</f>
        <v>22.66</v>
      </c>
      <c r="D28" s="8">
        <f>SUM(D18:D27)</f>
        <v>0</v>
      </c>
      <c r="E28" s="8">
        <f>SUM(E18:E27)</f>
        <v>0</v>
      </c>
      <c r="F28" s="8">
        <f>SUM(F18:F27)</f>
        <v>0</v>
      </c>
      <c r="G28" s="8">
        <f t="shared" ref="G28" si="6">SUM(G18:G27)</f>
        <v>0</v>
      </c>
      <c r="H28" s="8">
        <f t="shared" ref="H28" si="7">SUM(H18:H27)</f>
        <v>0</v>
      </c>
      <c r="O28" s="890"/>
      <c r="P28" s="890"/>
    </row>
    <row r="29" spans="1:16" x14ac:dyDescent="0.25">
      <c r="O29" s="890"/>
      <c r="P29" s="890"/>
    </row>
    <row r="30" spans="1:16" x14ac:dyDescent="0.25">
      <c r="O30" s="890"/>
      <c r="P30" s="890"/>
    </row>
    <row r="31" spans="1:16" x14ac:dyDescent="0.25">
      <c r="O31" s="890"/>
      <c r="P31" s="890"/>
    </row>
    <row r="32" spans="1:16" x14ac:dyDescent="0.25">
      <c r="O32" s="890"/>
      <c r="P32" s="890"/>
    </row>
    <row r="33" spans="15:16" x14ac:dyDescent="0.25">
      <c r="O33" s="890"/>
      <c r="P33" s="890"/>
    </row>
    <row r="34" spans="15:16" x14ac:dyDescent="0.25">
      <c r="O34" s="890"/>
      <c r="P34" s="890"/>
    </row>
    <row r="35" spans="15:16" x14ac:dyDescent="0.25">
      <c r="O35" s="890"/>
      <c r="P35" s="890"/>
    </row>
    <row r="36" spans="15:16" x14ac:dyDescent="0.25">
      <c r="O36" s="890"/>
      <c r="P36" s="890"/>
    </row>
    <row r="37" spans="15:16" x14ac:dyDescent="0.25">
      <c r="O37" s="890"/>
      <c r="P37" s="890"/>
    </row>
    <row r="38" spans="15:16" x14ac:dyDescent="0.25">
      <c r="O38" s="890"/>
      <c r="P38" s="890"/>
    </row>
    <row r="39" spans="15:16" x14ac:dyDescent="0.25">
      <c r="O39" s="890"/>
      <c r="P39" s="890"/>
    </row>
    <row r="40" spans="15:16" x14ac:dyDescent="0.25">
      <c r="O40" s="890"/>
      <c r="P40" s="890"/>
    </row>
    <row r="41" spans="15:16" x14ac:dyDescent="0.25">
      <c r="O41" s="890"/>
      <c r="P41" s="890"/>
    </row>
    <row r="42" spans="15:16" x14ac:dyDescent="0.25">
      <c r="O42" s="890"/>
      <c r="P42" s="890"/>
    </row>
    <row r="43" spans="15:16" x14ac:dyDescent="0.25">
      <c r="O43" s="890"/>
      <c r="P43" s="890"/>
    </row>
    <row r="44" spans="15:16" x14ac:dyDescent="0.25">
      <c r="O44" s="890"/>
      <c r="P44" s="890"/>
    </row>
    <row r="45" spans="15:16" x14ac:dyDescent="0.25">
      <c r="O45" s="890"/>
      <c r="P45" s="890"/>
    </row>
    <row r="46" spans="15:16" x14ac:dyDescent="0.25">
      <c r="O46" s="890"/>
      <c r="P46" s="890"/>
    </row>
    <row r="47" spans="15:16" x14ac:dyDescent="0.25">
      <c r="O47" s="890"/>
      <c r="P47" s="890"/>
    </row>
    <row r="48" spans="15:16" x14ac:dyDescent="0.25">
      <c r="O48" s="890"/>
      <c r="P48" s="890"/>
    </row>
    <row r="49" spans="15:16" x14ac:dyDescent="0.25">
      <c r="O49" s="890"/>
      <c r="P49" s="890"/>
    </row>
    <row r="50" spans="15:16" x14ac:dyDescent="0.25">
      <c r="O50" s="890"/>
      <c r="P50" s="890"/>
    </row>
    <row r="51" spans="15:16" x14ac:dyDescent="0.25">
      <c r="O51" s="890"/>
      <c r="P51" s="890"/>
    </row>
    <row r="52" spans="15:16" x14ac:dyDescent="0.25">
      <c r="O52" s="890"/>
      <c r="P52" s="890"/>
    </row>
    <row r="53" spans="15:16" x14ac:dyDescent="0.25">
      <c r="O53" s="890"/>
      <c r="P53" s="890"/>
    </row>
    <row r="54" spans="15:16" x14ac:dyDescent="0.25">
      <c r="O54" s="890"/>
      <c r="P54" s="890"/>
    </row>
    <row r="55" spans="15:16" x14ac:dyDescent="0.25">
      <c r="O55" s="890"/>
      <c r="P55" s="890"/>
    </row>
    <row r="56" spans="15:16" x14ac:dyDescent="0.25">
      <c r="O56" s="890"/>
      <c r="P56" s="890"/>
    </row>
    <row r="57" spans="15:16" x14ac:dyDescent="0.25">
      <c r="O57" s="890"/>
      <c r="P57" s="890"/>
    </row>
    <row r="58" spans="15:16" x14ac:dyDescent="0.25">
      <c r="O58" s="890"/>
      <c r="P58" s="890"/>
    </row>
    <row r="59" spans="15:16" x14ac:dyDescent="0.25">
      <c r="O59" s="890"/>
      <c r="P59" s="890"/>
    </row>
    <row r="60" spans="15:16" x14ac:dyDescent="0.25">
      <c r="O60" s="890"/>
      <c r="P60" s="890"/>
    </row>
    <row r="61" spans="15:16" x14ac:dyDescent="0.25">
      <c r="O61" s="890"/>
      <c r="P61" s="890"/>
    </row>
    <row r="62" spans="15:16" x14ac:dyDescent="0.25">
      <c r="O62" s="890"/>
      <c r="P62" s="890"/>
    </row>
    <row r="63" spans="15:16" x14ac:dyDescent="0.25">
      <c r="O63" s="890"/>
      <c r="P63" s="890"/>
    </row>
    <row r="64" spans="15:16" x14ac:dyDescent="0.25">
      <c r="O64" s="890"/>
      <c r="P64" s="890"/>
    </row>
    <row r="65" spans="15:16" x14ac:dyDescent="0.25">
      <c r="O65" s="890"/>
      <c r="P65" s="890"/>
    </row>
    <row r="66" spans="15:16" x14ac:dyDescent="0.25">
      <c r="O66" s="890"/>
      <c r="P66" s="890"/>
    </row>
    <row r="67" spans="15:16" x14ac:dyDescent="0.25">
      <c r="O67" s="890"/>
      <c r="P67" s="890"/>
    </row>
    <row r="68" spans="15:16" x14ac:dyDescent="0.25">
      <c r="O68" s="890"/>
      <c r="P68" s="890"/>
    </row>
    <row r="69" spans="15:16" x14ac:dyDescent="0.25">
      <c r="O69" s="890"/>
      <c r="P69" s="890"/>
    </row>
    <row r="70" spans="15:16" x14ac:dyDescent="0.25">
      <c r="O70" s="890"/>
      <c r="P70" s="890"/>
    </row>
    <row r="71" spans="15:16" x14ac:dyDescent="0.25">
      <c r="O71" s="890"/>
      <c r="P71" s="890"/>
    </row>
    <row r="72" spans="15:16" x14ac:dyDescent="0.25">
      <c r="O72" s="890"/>
      <c r="P72" s="890"/>
    </row>
    <row r="73" spans="15:16" x14ac:dyDescent="0.25">
      <c r="O73" s="890"/>
      <c r="P73" s="890"/>
    </row>
    <row r="74" spans="15:16" x14ac:dyDescent="0.25">
      <c r="O74" s="890"/>
      <c r="P74" s="890"/>
    </row>
    <row r="75" spans="15:16" x14ac:dyDescent="0.25">
      <c r="O75" s="890"/>
      <c r="P75" s="890"/>
    </row>
    <row r="76" spans="15:16" x14ac:dyDescent="0.25">
      <c r="O76" s="890"/>
      <c r="P76" s="890"/>
    </row>
    <row r="77" spans="15:16" x14ac:dyDescent="0.25">
      <c r="O77" s="890"/>
      <c r="P77" s="890"/>
    </row>
    <row r="78" spans="15:16" x14ac:dyDescent="0.25">
      <c r="O78" s="890"/>
      <c r="P78" s="890"/>
    </row>
    <row r="79" spans="15:16" x14ac:dyDescent="0.25">
      <c r="O79" s="890"/>
      <c r="P79" s="890"/>
    </row>
    <row r="80" spans="15:16" x14ac:dyDescent="0.25">
      <c r="O80" s="890"/>
      <c r="P80" s="890"/>
    </row>
    <row r="81" spans="15:16" x14ac:dyDescent="0.25">
      <c r="O81" s="890"/>
      <c r="P81" s="890"/>
    </row>
    <row r="82" spans="15:16" x14ac:dyDescent="0.25">
      <c r="O82" s="890"/>
      <c r="P82" s="890"/>
    </row>
    <row r="83" spans="15:16" x14ac:dyDescent="0.25">
      <c r="O83" s="890"/>
      <c r="P83" s="890"/>
    </row>
    <row r="84" spans="15:16" x14ac:dyDescent="0.25">
      <c r="O84" s="890"/>
      <c r="P84" s="890"/>
    </row>
    <row r="85" spans="15:16" x14ac:dyDescent="0.25">
      <c r="O85" s="890"/>
      <c r="P85" s="890"/>
    </row>
    <row r="86" spans="15:16" x14ac:dyDescent="0.25">
      <c r="O86" s="890"/>
      <c r="P86" s="890"/>
    </row>
    <row r="87" spans="15:16" x14ac:dyDescent="0.25">
      <c r="O87" s="890"/>
      <c r="P87" s="890"/>
    </row>
    <row r="88" spans="15:16" x14ac:dyDescent="0.25">
      <c r="O88" s="890"/>
      <c r="P88" s="890"/>
    </row>
    <row r="89" spans="15:16" x14ac:dyDescent="0.25">
      <c r="O89" s="890"/>
      <c r="P89" s="890"/>
    </row>
    <row r="90" spans="15:16" x14ac:dyDescent="0.25">
      <c r="O90" s="890"/>
      <c r="P90" s="890"/>
    </row>
    <row r="91" spans="15:16" x14ac:dyDescent="0.25">
      <c r="O91" s="890"/>
      <c r="P91" s="890"/>
    </row>
    <row r="92" spans="15:16" x14ac:dyDescent="0.25">
      <c r="O92" s="890"/>
      <c r="P92" s="890"/>
    </row>
    <row r="93" spans="15:16" x14ac:dyDescent="0.25">
      <c r="O93" s="890"/>
      <c r="P93" s="890"/>
    </row>
    <row r="94" spans="15:16" x14ac:dyDescent="0.25">
      <c r="O94" s="890"/>
      <c r="P94" s="890"/>
    </row>
    <row r="95" spans="15:16" x14ac:dyDescent="0.25">
      <c r="O95" s="890"/>
      <c r="P95" s="890"/>
    </row>
    <row r="96" spans="15:16" x14ac:dyDescent="0.25">
      <c r="O96" s="890"/>
      <c r="P96" s="890"/>
    </row>
    <row r="97" spans="15:16" x14ac:dyDescent="0.25">
      <c r="O97" s="890"/>
      <c r="P97" s="890"/>
    </row>
    <row r="98" spans="15:16" x14ac:dyDescent="0.25">
      <c r="O98" s="890"/>
      <c r="P98" s="890"/>
    </row>
    <row r="99" spans="15:16" x14ac:dyDescent="0.25">
      <c r="O99" s="890"/>
      <c r="P99" s="890"/>
    </row>
    <row r="100" spans="15:16" x14ac:dyDescent="0.25">
      <c r="O100" s="890"/>
      <c r="P100" s="890"/>
    </row>
    <row r="101" spans="15:16" x14ac:dyDescent="0.25">
      <c r="O101" s="890"/>
      <c r="P101" s="890"/>
    </row>
    <row r="102" spans="15:16" x14ac:dyDescent="0.25">
      <c r="O102" s="890"/>
      <c r="P102" s="890"/>
    </row>
    <row r="103" spans="15:16" x14ac:dyDescent="0.25">
      <c r="O103" s="890"/>
      <c r="P103" s="890"/>
    </row>
    <row r="104" spans="15:16" x14ac:dyDescent="0.25">
      <c r="O104" s="890"/>
      <c r="P104" s="890"/>
    </row>
    <row r="105" spans="15:16" x14ac:dyDescent="0.25">
      <c r="O105" s="890"/>
      <c r="P105" s="890"/>
    </row>
    <row r="106" spans="15:16" x14ac:dyDescent="0.25">
      <c r="O106" s="890"/>
      <c r="P106" s="890"/>
    </row>
    <row r="107" spans="15:16" x14ac:dyDescent="0.25">
      <c r="O107" s="890"/>
      <c r="P107" s="890"/>
    </row>
    <row r="108" spans="15:16" x14ac:dyDescent="0.25">
      <c r="O108" s="890"/>
      <c r="P108" s="890"/>
    </row>
    <row r="109" spans="15:16" x14ac:dyDescent="0.25">
      <c r="O109" s="890"/>
      <c r="P109" s="890"/>
    </row>
    <row r="110" spans="15:16" x14ac:dyDescent="0.25">
      <c r="O110" s="890"/>
      <c r="P110" s="890"/>
    </row>
    <row r="111" spans="15:16" x14ac:dyDescent="0.25">
      <c r="O111" s="890"/>
      <c r="P111" s="890"/>
    </row>
    <row r="112" spans="15:16" x14ac:dyDescent="0.25">
      <c r="O112" s="890"/>
      <c r="P112" s="890"/>
    </row>
    <row r="113" spans="15:16" x14ac:dyDescent="0.25">
      <c r="O113" s="890"/>
      <c r="P113" s="890"/>
    </row>
    <row r="114" spans="15:16" x14ac:dyDescent="0.25">
      <c r="O114" s="890"/>
      <c r="P114" s="890"/>
    </row>
    <row r="115" spans="15:16" x14ac:dyDescent="0.25">
      <c r="O115" s="890"/>
      <c r="P115" s="890"/>
    </row>
    <row r="116" spans="15:16" x14ac:dyDescent="0.25">
      <c r="O116" s="890"/>
      <c r="P116" s="890"/>
    </row>
    <row r="117" spans="15:16" x14ac:dyDescent="0.25">
      <c r="O117" s="890"/>
      <c r="P117" s="890"/>
    </row>
    <row r="118" spans="15:16" x14ac:dyDescent="0.25">
      <c r="O118" s="890"/>
      <c r="P118" s="890"/>
    </row>
    <row r="119" spans="15:16" x14ac:dyDescent="0.25">
      <c r="O119" s="890"/>
      <c r="P119" s="890"/>
    </row>
    <row r="120" spans="15:16" x14ac:dyDescent="0.25">
      <c r="O120" s="890"/>
      <c r="P120" s="890"/>
    </row>
    <row r="121" spans="15:16" x14ac:dyDescent="0.25">
      <c r="O121" s="890"/>
      <c r="P121" s="890"/>
    </row>
    <row r="122" spans="15:16" x14ac:dyDescent="0.25">
      <c r="O122" s="890"/>
      <c r="P122" s="890"/>
    </row>
    <row r="123" spans="15:16" x14ac:dyDescent="0.25">
      <c r="O123" s="890"/>
      <c r="P123" s="890"/>
    </row>
    <row r="124" spans="15:16" x14ac:dyDescent="0.25">
      <c r="O124" s="890"/>
      <c r="P124" s="890"/>
    </row>
    <row r="125" spans="15:16" x14ac:dyDescent="0.25">
      <c r="O125" s="890"/>
      <c r="P125" s="890"/>
    </row>
    <row r="126" spans="15:16" x14ac:dyDescent="0.25">
      <c r="O126" s="890"/>
      <c r="P126" s="890"/>
    </row>
    <row r="127" spans="15:16" x14ac:dyDescent="0.25">
      <c r="O127" s="890"/>
      <c r="P127" s="890"/>
    </row>
    <row r="128" spans="15:16" x14ac:dyDescent="0.25">
      <c r="O128" s="890"/>
      <c r="P128" s="890"/>
    </row>
    <row r="129" spans="15:16" x14ac:dyDescent="0.25">
      <c r="O129" s="890"/>
      <c r="P129" s="890"/>
    </row>
    <row r="130" spans="15:16" x14ac:dyDescent="0.25">
      <c r="O130" s="890"/>
      <c r="P130" s="890"/>
    </row>
    <row r="131" spans="15:16" x14ac:dyDescent="0.25">
      <c r="O131" s="890"/>
      <c r="P131" s="890"/>
    </row>
    <row r="132" spans="15:16" x14ac:dyDescent="0.25">
      <c r="O132" s="890"/>
      <c r="P132" s="890"/>
    </row>
    <row r="133" spans="15:16" x14ac:dyDescent="0.25">
      <c r="O133" s="890"/>
      <c r="P133" s="890"/>
    </row>
    <row r="134" spans="15:16" x14ac:dyDescent="0.25">
      <c r="O134" s="890"/>
      <c r="P134" s="890"/>
    </row>
    <row r="135" spans="15:16" x14ac:dyDescent="0.25">
      <c r="O135" s="890"/>
      <c r="P135" s="890"/>
    </row>
    <row r="136" spans="15:16" x14ac:dyDescent="0.25">
      <c r="O136" s="890"/>
      <c r="P136" s="890"/>
    </row>
    <row r="137" spans="15:16" x14ac:dyDescent="0.25">
      <c r="O137" s="890"/>
      <c r="P137" s="890"/>
    </row>
    <row r="138" spans="15:16" x14ac:dyDescent="0.25">
      <c r="O138" s="890"/>
      <c r="P138" s="890"/>
    </row>
    <row r="139" spans="15:16" x14ac:dyDescent="0.25">
      <c r="O139" s="890"/>
      <c r="P139" s="890"/>
    </row>
    <row r="140" spans="15:16" x14ac:dyDescent="0.25">
      <c r="O140" s="890"/>
      <c r="P140" s="890"/>
    </row>
    <row r="141" spans="15:16" x14ac:dyDescent="0.25">
      <c r="O141" s="890"/>
      <c r="P141" s="890"/>
    </row>
    <row r="142" spans="15:16" x14ac:dyDescent="0.25">
      <c r="O142" s="890"/>
      <c r="P142" s="890"/>
    </row>
    <row r="143" spans="15:16" x14ac:dyDescent="0.25">
      <c r="O143" s="890"/>
      <c r="P143" s="890"/>
    </row>
    <row r="144" spans="15:16" x14ac:dyDescent="0.25">
      <c r="O144" s="890"/>
      <c r="P144" s="890"/>
    </row>
    <row r="145" spans="15:16" x14ac:dyDescent="0.25">
      <c r="O145" s="890"/>
      <c r="P145" s="890"/>
    </row>
    <row r="146" spans="15:16" x14ac:dyDescent="0.25">
      <c r="O146" s="890"/>
      <c r="P146" s="890"/>
    </row>
    <row r="147" spans="15:16" x14ac:dyDescent="0.25">
      <c r="O147" s="890"/>
      <c r="P147" s="890"/>
    </row>
    <row r="148" spans="15:16" x14ac:dyDescent="0.25">
      <c r="O148" s="890"/>
      <c r="P148" s="890"/>
    </row>
    <row r="149" spans="15:16" x14ac:dyDescent="0.25">
      <c r="O149" s="890"/>
      <c r="P149" s="890"/>
    </row>
    <row r="150" spans="15:16" x14ac:dyDescent="0.25">
      <c r="O150" s="890"/>
      <c r="P150" s="890"/>
    </row>
    <row r="151" spans="15:16" x14ac:dyDescent="0.25">
      <c r="O151" s="890"/>
      <c r="P151" s="890"/>
    </row>
    <row r="152" spans="15:16" x14ac:dyDescent="0.25">
      <c r="O152" s="890"/>
      <c r="P152" s="890"/>
    </row>
    <row r="153" spans="15:16" x14ac:dyDescent="0.25">
      <c r="O153" s="890"/>
      <c r="P153" s="890"/>
    </row>
    <row r="154" spans="15:16" x14ac:dyDescent="0.25">
      <c r="O154" s="890"/>
      <c r="P154" s="890"/>
    </row>
    <row r="155" spans="15:16" x14ac:dyDescent="0.25">
      <c r="O155" s="890"/>
      <c r="P155" s="890"/>
    </row>
    <row r="156" spans="15:16" x14ac:dyDescent="0.25">
      <c r="O156" s="890"/>
      <c r="P156" s="890"/>
    </row>
    <row r="157" spans="15:16" x14ac:dyDescent="0.25">
      <c r="O157" s="890"/>
      <c r="P157" s="890"/>
    </row>
    <row r="158" spans="15:16" x14ac:dyDescent="0.25">
      <c r="O158" s="890"/>
      <c r="P158" s="890"/>
    </row>
    <row r="159" spans="15:16" x14ac:dyDescent="0.25">
      <c r="O159" s="890"/>
      <c r="P159" s="890"/>
    </row>
    <row r="160" spans="15:16" x14ac:dyDescent="0.25">
      <c r="O160" s="890"/>
      <c r="P160" s="890"/>
    </row>
    <row r="161" spans="15:16" x14ac:dyDescent="0.25">
      <c r="O161" s="890"/>
      <c r="P161" s="890"/>
    </row>
    <row r="162" spans="15:16" x14ac:dyDescent="0.25">
      <c r="O162" s="890"/>
      <c r="P162" s="890"/>
    </row>
    <row r="163" spans="15:16" x14ac:dyDescent="0.25">
      <c r="O163" s="890"/>
      <c r="P163" s="890"/>
    </row>
    <row r="164" spans="15:16" x14ac:dyDescent="0.25">
      <c r="O164" s="890"/>
      <c r="P164" s="890"/>
    </row>
    <row r="165" spans="15:16" x14ac:dyDescent="0.25">
      <c r="O165" s="890"/>
      <c r="P165" s="890"/>
    </row>
    <row r="166" spans="15:16" x14ac:dyDescent="0.25">
      <c r="O166" s="890"/>
      <c r="P166" s="890"/>
    </row>
    <row r="167" spans="15:16" x14ac:dyDescent="0.25">
      <c r="O167" s="890"/>
      <c r="P167" s="890"/>
    </row>
    <row r="168" spans="15:16" x14ac:dyDescent="0.25">
      <c r="O168" s="890"/>
      <c r="P168" s="890"/>
    </row>
    <row r="169" spans="15:16" x14ac:dyDescent="0.25">
      <c r="O169" s="890"/>
      <c r="P169" s="890"/>
    </row>
    <row r="170" spans="15:16" x14ac:dyDescent="0.25">
      <c r="O170" s="890"/>
      <c r="P170" s="890"/>
    </row>
    <row r="171" spans="15:16" x14ac:dyDescent="0.25">
      <c r="O171" s="890"/>
      <c r="P171" s="890"/>
    </row>
    <row r="172" spans="15:16" x14ac:dyDescent="0.25">
      <c r="O172" s="890"/>
      <c r="P172" s="890"/>
    </row>
    <row r="173" spans="15:16" x14ac:dyDescent="0.25">
      <c r="O173" s="890"/>
      <c r="P173" s="890"/>
    </row>
    <row r="174" spans="15:16" x14ac:dyDescent="0.25">
      <c r="O174" s="890"/>
      <c r="P174" s="890"/>
    </row>
    <row r="175" spans="15:16" x14ac:dyDescent="0.25">
      <c r="O175" s="890"/>
      <c r="P175" s="890"/>
    </row>
    <row r="176" spans="15:16" x14ac:dyDescent="0.25">
      <c r="O176" s="890"/>
      <c r="P176" s="890"/>
    </row>
    <row r="177" spans="15:16" x14ac:dyDescent="0.25">
      <c r="O177" s="890"/>
      <c r="P177" s="890"/>
    </row>
    <row r="178" spans="15:16" x14ac:dyDescent="0.25">
      <c r="O178" s="890"/>
      <c r="P178" s="890"/>
    </row>
    <row r="179" spans="15:16" x14ac:dyDescent="0.25">
      <c r="O179" s="890"/>
      <c r="P179" s="890"/>
    </row>
    <row r="180" spans="15:16" x14ac:dyDescent="0.25">
      <c r="O180" s="890"/>
      <c r="P180" s="890"/>
    </row>
    <row r="181" spans="15:16" x14ac:dyDescent="0.25">
      <c r="O181" s="890"/>
      <c r="P181" s="890"/>
    </row>
    <row r="182" spans="15:16" x14ac:dyDescent="0.25">
      <c r="O182" s="890"/>
      <c r="P182" s="890"/>
    </row>
    <row r="183" spans="15:16" x14ac:dyDescent="0.25">
      <c r="O183" s="890"/>
      <c r="P183" s="890"/>
    </row>
    <row r="184" spans="15:16" x14ac:dyDescent="0.25">
      <c r="O184" s="890"/>
      <c r="P184" s="890"/>
    </row>
    <row r="185" spans="15:16" x14ac:dyDescent="0.25">
      <c r="O185" s="890"/>
      <c r="P185" s="890"/>
    </row>
    <row r="186" spans="15:16" x14ac:dyDescent="0.25">
      <c r="O186" s="890"/>
      <c r="P186" s="890"/>
    </row>
    <row r="187" spans="15:16" x14ac:dyDescent="0.25">
      <c r="O187" s="890"/>
      <c r="P187" s="890"/>
    </row>
    <row r="188" spans="15:16" x14ac:dyDescent="0.25">
      <c r="O188" s="890"/>
      <c r="P188" s="890"/>
    </row>
    <row r="189" spans="15:16" x14ac:dyDescent="0.25">
      <c r="O189" s="890"/>
      <c r="P189" s="890"/>
    </row>
    <row r="190" spans="15:16" x14ac:dyDescent="0.25">
      <c r="O190" s="890"/>
      <c r="P190" s="890"/>
    </row>
    <row r="191" spans="15:16" x14ac:dyDescent="0.25">
      <c r="O191" s="890"/>
      <c r="P191" s="890"/>
    </row>
    <row r="192" spans="15:16" x14ac:dyDescent="0.25">
      <c r="O192" s="890"/>
      <c r="P192" s="890"/>
    </row>
    <row r="193" spans="15:16" x14ac:dyDescent="0.25">
      <c r="O193" s="890"/>
      <c r="P193" s="890"/>
    </row>
    <row r="194" spans="15:16" x14ac:dyDescent="0.25">
      <c r="O194" s="890"/>
      <c r="P194" s="890"/>
    </row>
    <row r="195" spans="15:16" x14ac:dyDescent="0.25">
      <c r="O195" s="890"/>
      <c r="P195" s="890"/>
    </row>
    <row r="196" spans="15:16" x14ac:dyDescent="0.25">
      <c r="O196" s="890"/>
      <c r="P196" s="890"/>
    </row>
    <row r="197" spans="15:16" x14ac:dyDescent="0.25">
      <c r="O197" s="890"/>
      <c r="P197" s="890"/>
    </row>
    <row r="198" spans="15:16" x14ac:dyDescent="0.25">
      <c r="O198" s="890"/>
      <c r="P198" s="890"/>
    </row>
    <row r="199" spans="15:16" x14ac:dyDescent="0.25">
      <c r="O199" s="890"/>
      <c r="P199" s="890"/>
    </row>
    <row r="200" spans="15:16" x14ac:dyDescent="0.25">
      <c r="O200" s="890"/>
      <c r="P200" s="890"/>
    </row>
    <row r="201" spans="15:16" x14ac:dyDescent="0.25">
      <c r="O201" s="890"/>
      <c r="P201" s="890"/>
    </row>
    <row r="202" spans="15:16" x14ac:dyDescent="0.25">
      <c r="O202" s="890"/>
      <c r="P202" s="890"/>
    </row>
    <row r="203" spans="15:16" x14ac:dyDescent="0.25">
      <c r="O203" s="890"/>
      <c r="P203" s="890"/>
    </row>
    <row r="204" spans="15:16" x14ac:dyDescent="0.25">
      <c r="O204" s="890"/>
      <c r="P204" s="890"/>
    </row>
    <row r="205" spans="15:16" x14ac:dyDescent="0.25">
      <c r="O205" s="890"/>
      <c r="P205" s="890"/>
    </row>
    <row r="206" spans="15:16" x14ac:dyDescent="0.25">
      <c r="O206" s="890"/>
      <c r="P206" s="890"/>
    </row>
    <row r="207" spans="15:16" x14ac:dyDescent="0.25">
      <c r="O207" s="890"/>
      <c r="P207" s="890"/>
    </row>
    <row r="208" spans="15:16" x14ac:dyDescent="0.25">
      <c r="O208" s="890"/>
      <c r="P208" s="890"/>
    </row>
    <row r="209" spans="15:16" x14ac:dyDescent="0.25">
      <c r="O209" s="890"/>
      <c r="P209" s="890"/>
    </row>
    <row r="210" spans="15:16" x14ac:dyDescent="0.25">
      <c r="O210" s="890"/>
      <c r="P210" s="890"/>
    </row>
    <row r="211" spans="15:16" x14ac:dyDescent="0.25">
      <c r="O211" s="890"/>
      <c r="P211" s="890"/>
    </row>
    <row r="212" spans="15:16" x14ac:dyDescent="0.25">
      <c r="O212" s="890"/>
      <c r="P212" s="890"/>
    </row>
    <row r="213" spans="15:16" x14ac:dyDescent="0.25">
      <c r="O213" s="890"/>
      <c r="P213" s="890"/>
    </row>
    <row r="214" spans="15:16" x14ac:dyDescent="0.25">
      <c r="O214" s="890"/>
      <c r="P214" s="890"/>
    </row>
    <row r="215" spans="15:16" x14ac:dyDescent="0.25">
      <c r="O215" s="890"/>
      <c r="P215" s="890"/>
    </row>
    <row r="216" spans="15:16" x14ac:dyDescent="0.25">
      <c r="O216" s="890"/>
      <c r="P216" s="890"/>
    </row>
    <row r="217" spans="15:16" x14ac:dyDescent="0.25">
      <c r="O217" s="890"/>
      <c r="P217" s="890"/>
    </row>
    <row r="218" spans="15:16" x14ac:dyDescent="0.25">
      <c r="O218" s="890"/>
      <c r="P218" s="890"/>
    </row>
    <row r="219" spans="15:16" x14ac:dyDescent="0.25">
      <c r="O219" s="890"/>
      <c r="P219" s="890"/>
    </row>
    <row r="220" spans="15:16" x14ac:dyDescent="0.25">
      <c r="O220" s="890"/>
      <c r="P220" s="890"/>
    </row>
    <row r="221" spans="15:16" x14ac:dyDescent="0.25">
      <c r="O221" s="890"/>
      <c r="P221" s="890"/>
    </row>
    <row r="222" spans="15:16" x14ac:dyDescent="0.25">
      <c r="O222" s="890"/>
      <c r="P222" s="890"/>
    </row>
    <row r="223" spans="15:16" x14ac:dyDescent="0.25">
      <c r="O223" s="890"/>
      <c r="P223" s="890"/>
    </row>
    <row r="224" spans="15:16" x14ac:dyDescent="0.25">
      <c r="O224" s="890"/>
      <c r="P224" s="890"/>
    </row>
    <row r="225" spans="15:16" x14ac:dyDescent="0.25">
      <c r="O225" s="890"/>
      <c r="P225" s="890"/>
    </row>
    <row r="226" spans="15:16" x14ac:dyDescent="0.25">
      <c r="O226" s="890"/>
      <c r="P226" s="890"/>
    </row>
    <row r="227" spans="15:16" x14ac:dyDescent="0.25">
      <c r="O227" s="890"/>
      <c r="P227" s="890"/>
    </row>
    <row r="228" spans="15:16" x14ac:dyDescent="0.25">
      <c r="O228" s="890"/>
      <c r="P228" s="890"/>
    </row>
    <row r="229" spans="15:16" x14ac:dyDescent="0.25">
      <c r="O229" s="890"/>
      <c r="P229" s="890"/>
    </row>
    <row r="230" spans="15:16" x14ac:dyDescent="0.25">
      <c r="O230" s="890"/>
      <c r="P230" s="890"/>
    </row>
    <row r="231" spans="15:16" x14ac:dyDescent="0.25">
      <c r="O231" s="890"/>
      <c r="P231" s="890"/>
    </row>
    <row r="232" spans="15:16" x14ac:dyDescent="0.25">
      <c r="O232" s="890"/>
      <c r="P232" s="890"/>
    </row>
    <row r="233" spans="15:16" x14ac:dyDescent="0.25">
      <c r="O233" s="890"/>
      <c r="P233" s="890"/>
    </row>
    <row r="234" spans="15:16" x14ac:dyDescent="0.25">
      <c r="O234" s="890"/>
      <c r="P234" s="890"/>
    </row>
    <row r="235" spans="15:16" x14ac:dyDescent="0.25">
      <c r="O235" s="890"/>
      <c r="P235" s="890"/>
    </row>
    <row r="236" spans="15:16" x14ac:dyDescent="0.25">
      <c r="O236" s="890"/>
      <c r="P236" s="890"/>
    </row>
    <row r="237" spans="15:16" x14ac:dyDescent="0.25">
      <c r="O237" s="890"/>
      <c r="P237" s="890"/>
    </row>
    <row r="238" spans="15:16" x14ac:dyDescent="0.25">
      <c r="O238" s="890"/>
      <c r="P238" s="890"/>
    </row>
    <row r="239" spans="15:16" x14ac:dyDescent="0.25">
      <c r="O239" s="890"/>
      <c r="P239" s="890"/>
    </row>
    <row r="240" spans="15:16" x14ac:dyDescent="0.25">
      <c r="O240" s="890"/>
      <c r="P240" s="890"/>
    </row>
    <row r="241" spans="15:16" x14ac:dyDescent="0.25">
      <c r="O241" s="890"/>
      <c r="P241" s="890"/>
    </row>
    <row r="242" spans="15:16" x14ac:dyDescent="0.25">
      <c r="O242" s="890"/>
      <c r="P242" s="890"/>
    </row>
    <row r="243" spans="15:16" x14ac:dyDescent="0.25">
      <c r="O243" s="890"/>
      <c r="P243" s="890"/>
    </row>
    <row r="244" spans="15:16" x14ac:dyDescent="0.25">
      <c r="O244" s="890"/>
      <c r="P244" s="890"/>
    </row>
    <row r="245" spans="15:16" x14ac:dyDescent="0.25">
      <c r="O245" s="890"/>
      <c r="P245" s="890"/>
    </row>
    <row r="246" spans="15:16" x14ac:dyDescent="0.25">
      <c r="O246" s="890"/>
      <c r="P246" s="890"/>
    </row>
    <row r="247" spans="15:16" x14ac:dyDescent="0.25">
      <c r="O247" s="890"/>
      <c r="P247" s="890"/>
    </row>
    <row r="248" spans="15:16" x14ac:dyDescent="0.25">
      <c r="O248" s="890"/>
      <c r="P248" s="890"/>
    </row>
    <row r="249" spans="15:16" x14ac:dyDescent="0.25">
      <c r="O249" s="890"/>
      <c r="P249" s="890"/>
    </row>
    <row r="250" spans="15:16" x14ac:dyDescent="0.25">
      <c r="O250" s="890"/>
      <c r="P250" s="890"/>
    </row>
    <row r="251" spans="15:16" x14ac:dyDescent="0.25">
      <c r="O251" s="890"/>
      <c r="P251" s="890"/>
    </row>
    <row r="252" spans="15:16" x14ac:dyDescent="0.25">
      <c r="O252" s="890"/>
      <c r="P252" s="890"/>
    </row>
    <row r="253" spans="15:16" x14ac:dyDescent="0.25">
      <c r="O253" s="890"/>
      <c r="P253" s="890"/>
    </row>
    <row r="254" spans="15:16" x14ac:dyDescent="0.25">
      <c r="O254" s="890"/>
      <c r="P254" s="890"/>
    </row>
    <row r="255" spans="15:16" x14ac:dyDescent="0.25">
      <c r="O255" s="890"/>
      <c r="P255" s="890"/>
    </row>
    <row r="256" spans="15:16" x14ac:dyDescent="0.25">
      <c r="O256" s="890"/>
      <c r="P256" s="890"/>
    </row>
    <row r="257" spans="15:16" x14ac:dyDescent="0.25">
      <c r="O257" s="890"/>
      <c r="P257" s="890"/>
    </row>
  </sheetData>
  <mergeCells count="8">
    <mergeCell ref="A2:G2"/>
    <mergeCell ref="A3:G3"/>
    <mergeCell ref="A16:H16"/>
    <mergeCell ref="A6:Q6"/>
    <mergeCell ref="A5:Q5"/>
    <mergeCell ref="O7:Q7"/>
    <mergeCell ref="A7:A8"/>
    <mergeCell ref="B7:B8"/>
  </mergeCells>
  <phoneticPr fontId="53" type="noConversion"/>
  <pageMargins left="0.35433070866141736" right="0.23622047244094491" top="0.27559055118110237" bottom="0.35433070866141736" header="0.19685039370078741" footer="0.11811023622047245"/>
  <pageSetup paperSize="9" scale="64" orientation="landscape" r:id="rId1"/>
  <headerFooter>
    <oddFooter>&amp;R&amp;12pag. &amp;P</oddFooter>
  </headerFooter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FF00"/>
    <pageSetUpPr fitToPage="1"/>
  </sheetPr>
  <dimension ref="A1:Q254"/>
  <sheetViews>
    <sheetView showGridLines="0" zoomScaleNormal="100" workbookViewId="0">
      <pane xSplit="1" topLeftCell="B1" activePane="topRight" state="frozen"/>
      <selection activeCell="R6" sqref="R6"/>
      <selection pane="topRight" activeCell="R6" sqref="R6"/>
    </sheetView>
  </sheetViews>
  <sheetFormatPr defaultColWidth="8.85546875" defaultRowHeight="15" x14ac:dyDescent="0.25"/>
  <cols>
    <col min="1" max="1" width="35.140625" customWidth="1"/>
    <col min="2" max="2" width="11.85546875" customWidth="1"/>
    <col min="3" max="14" width="11.5703125" customWidth="1"/>
    <col min="15" max="15" width="7.42578125" customWidth="1"/>
    <col min="16" max="16" width="10.7109375" customWidth="1"/>
    <col min="17" max="17" width="7.42578125" customWidth="1"/>
  </cols>
  <sheetData>
    <row r="1" spans="1:17" ht="42" customHeight="1" x14ac:dyDescent="0.25"/>
    <row r="2" spans="1:17" x14ac:dyDescent="0.35">
      <c r="A2" s="1020"/>
      <c r="B2" s="1020"/>
      <c r="C2" s="1020"/>
      <c r="D2" s="1020"/>
      <c r="E2" s="1020"/>
      <c r="F2" s="1020"/>
      <c r="G2" s="1020"/>
      <c r="H2" s="1"/>
    </row>
    <row r="3" spans="1:17" x14ac:dyDescent="0.35">
      <c r="A3" s="1020"/>
      <c r="B3" s="1020"/>
      <c r="C3" s="1020"/>
      <c r="D3" s="1020"/>
      <c r="E3" s="1020"/>
      <c r="F3" s="1020"/>
      <c r="G3" s="1020"/>
      <c r="H3" s="1"/>
    </row>
    <row r="4" spans="1:17" ht="21" customHeight="1" x14ac:dyDescent="0.25"/>
    <row r="5" spans="1:17" ht="20.25" customHeight="1" x14ac:dyDescent="0.25">
      <c r="A5" s="1023" t="s">
        <v>510</v>
      </c>
      <c r="B5" s="1023"/>
      <c r="C5" s="1023"/>
      <c r="D5" s="1023"/>
      <c r="E5" s="1023"/>
      <c r="F5" s="1023"/>
      <c r="G5" s="1023"/>
      <c r="H5" s="1023"/>
      <c r="I5" s="1023"/>
      <c r="J5" s="1023"/>
      <c r="K5" s="1023"/>
      <c r="L5" s="1023"/>
      <c r="M5" s="1023"/>
      <c r="N5" s="1023"/>
      <c r="O5" s="1023"/>
      <c r="P5" s="1023"/>
      <c r="Q5" s="1023"/>
    </row>
    <row r="6" spans="1:17" ht="20.25" customHeight="1" x14ac:dyDescent="0.25">
      <c r="A6" s="1023" t="s">
        <v>717</v>
      </c>
      <c r="B6" s="1023"/>
      <c r="C6" s="1023"/>
      <c r="D6" s="1023"/>
      <c r="E6" s="1023"/>
      <c r="F6" s="1023"/>
      <c r="G6" s="1023"/>
      <c r="H6" s="1023"/>
      <c r="I6" s="1023"/>
      <c r="J6" s="1023"/>
      <c r="K6" s="1023"/>
      <c r="L6" s="1023"/>
      <c r="M6" s="1023"/>
      <c r="N6" s="1023"/>
      <c r="O6" s="1023"/>
      <c r="P6" s="1023"/>
      <c r="Q6" s="1023"/>
    </row>
    <row r="7" spans="1:17" ht="20.25" customHeight="1" x14ac:dyDescent="0.25">
      <c r="A7" s="1029" t="s">
        <v>14</v>
      </c>
      <c r="B7" s="1027" t="s">
        <v>529</v>
      </c>
      <c r="C7" s="882" t="s">
        <v>514</v>
      </c>
      <c r="D7" s="882" t="s">
        <v>515</v>
      </c>
      <c r="E7" s="882" t="s">
        <v>516</v>
      </c>
      <c r="F7" s="882" t="s">
        <v>517</v>
      </c>
      <c r="G7" s="882" t="s">
        <v>518</v>
      </c>
      <c r="H7" s="882" t="s">
        <v>519</v>
      </c>
      <c r="I7" s="882" t="s">
        <v>520</v>
      </c>
      <c r="J7" s="882" t="s">
        <v>521</v>
      </c>
      <c r="K7" s="882" t="s">
        <v>522</v>
      </c>
      <c r="L7" s="882" t="s">
        <v>523</v>
      </c>
      <c r="M7" s="882" t="s">
        <v>524</v>
      </c>
      <c r="N7" s="882" t="s">
        <v>525</v>
      </c>
      <c r="O7" s="1024" t="s">
        <v>526</v>
      </c>
      <c r="P7" s="1025"/>
      <c r="Q7" s="1026"/>
    </row>
    <row r="8" spans="1:17" x14ac:dyDescent="0.25">
      <c r="A8" s="1030"/>
      <c r="B8" s="1028"/>
      <c r="C8" s="836" t="s">
        <v>527</v>
      </c>
      <c r="D8" s="836" t="s">
        <v>527</v>
      </c>
      <c r="E8" s="836" t="s">
        <v>527</v>
      </c>
      <c r="F8" s="836" t="s">
        <v>527</v>
      </c>
      <c r="G8" s="836" t="s">
        <v>527</v>
      </c>
      <c r="H8" s="836" t="s">
        <v>527</v>
      </c>
      <c r="I8" s="836" t="s">
        <v>527</v>
      </c>
      <c r="J8" s="836" t="s">
        <v>527</v>
      </c>
      <c r="K8" s="836" t="s">
        <v>527</v>
      </c>
      <c r="L8" s="836" t="s">
        <v>527</v>
      </c>
      <c r="M8" s="836" t="s">
        <v>527</v>
      </c>
      <c r="N8" s="836" t="s">
        <v>527</v>
      </c>
      <c r="O8" s="836" t="s">
        <v>528</v>
      </c>
      <c r="P8" s="836" t="s">
        <v>527</v>
      </c>
      <c r="Q8" s="836" t="s">
        <v>1</v>
      </c>
    </row>
    <row r="9" spans="1:17" hidden="1" x14ac:dyDescent="0.25">
      <c r="A9" s="833" t="s">
        <v>179</v>
      </c>
      <c r="B9" s="837">
        <v>40</v>
      </c>
      <c r="C9" s="835"/>
      <c r="D9" s="835"/>
      <c r="E9" s="835"/>
      <c r="F9" s="835"/>
      <c r="G9" s="852"/>
      <c r="H9" s="852"/>
      <c r="I9" s="835"/>
      <c r="J9" s="852"/>
      <c r="K9" s="852"/>
      <c r="L9" s="835"/>
      <c r="M9" s="835"/>
      <c r="N9" s="835"/>
      <c r="O9" s="893">
        <f>B9*(IF(C9="",0,1)+IF(D9="",0,1)+IF(E9="",0,1)+IF(F9="",0,1)+IF(G9="",0,1)+IF(H9="",0,1)+IF(I9="",0,1)+IF(J9="",0,1)+IF(K9="",0,1)+IF(L9="",0,1)+IF(M9="",0,1)+IF(N9="",0,1))</f>
        <v>0</v>
      </c>
      <c r="P9" s="893">
        <f>SUM(L9,M9,N9)</f>
        <v>0</v>
      </c>
      <c r="Q9" s="856" t="str">
        <f>IF(O9=0,"-",P9/O9)</f>
        <v>-</v>
      </c>
    </row>
    <row r="10" spans="1:17" hidden="1" x14ac:dyDescent="0.25">
      <c r="A10" s="833" t="s">
        <v>176</v>
      </c>
      <c r="B10" s="837">
        <v>1</v>
      </c>
      <c r="C10" s="835"/>
      <c r="D10" s="835"/>
      <c r="E10" s="835"/>
      <c r="F10" s="835"/>
      <c r="G10" s="835"/>
      <c r="H10" s="835"/>
      <c r="I10" s="835"/>
      <c r="J10" s="835"/>
      <c r="K10" s="835"/>
      <c r="L10" s="835"/>
      <c r="M10" s="835"/>
      <c r="N10" s="835"/>
      <c r="O10" s="891">
        <f t="shared" ref="O10:O13" si="0">N10/$B10</f>
        <v>0</v>
      </c>
      <c r="P10" s="892">
        <f>SUM(L10,M10,N10)</f>
        <v>0</v>
      </c>
      <c r="Q10" s="839">
        <f t="shared" ref="Q10:Q13" si="1">P10/($B10*3)</f>
        <v>0</v>
      </c>
    </row>
    <row r="11" spans="1:17" hidden="1" x14ac:dyDescent="0.25">
      <c r="A11" s="833" t="s">
        <v>180</v>
      </c>
      <c r="B11" s="840">
        <v>14</v>
      </c>
      <c r="C11" s="835"/>
      <c r="D11" s="835"/>
      <c r="E11" s="835"/>
      <c r="F11" s="835"/>
      <c r="G11" s="835"/>
      <c r="H11" s="835"/>
      <c r="I11" s="835"/>
      <c r="J11" s="835"/>
      <c r="K11" s="835"/>
      <c r="L11" s="835"/>
      <c r="M11" s="835"/>
      <c r="N11" s="835"/>
      <c r="O11" s="891">
        <f t="shared" si="0"/>
        <v>0</v>
      </c>
      <c r="P11" s="892">
        <f>SUM(L11,M11,N11)</f>
        <v>0</v>
      </c>
      <c r="Q11" s="839">
        <f t="shared" si="1"/>
        <v>0</v>
      </c>
    </row>
    <row r="12" spans="1:17" hidden="1" x14ac:dyDescent="0.25">
      <c r="A12" s="833" t="s">
        <v>181</v>
      </c>
      <c r="B12" s="837">
        <v>28</v>
      </c>
      <c r="C12" s="835"/>
      <c r="D12" s="835"/>
      <c r="E12" s="835"/>
      <c r="F12" s="835"/>
      <c r="G12" s="835"/>
      <c r="H12" s="835"/>
      <c r="I12" s="835"/>
      <c r="J12" s="835"/>
      <c r="K12" s="835"/>
      <c r="L12" s="835"/>
      <c r="M12" s="835"/>
      <c r="N12" s="835"/>
      <c r="O12" s="891">
        <f t="shared" si="0"/>
        <v>0</v>
      </c>
      <c r="P12" s="892">
        <f>SUM(L12,M12,N12)</f>
        <v>0</v>
      </c>
      <c r="Q12" s="839">
        <f t="shared" si="1"/>
        <v>0</v>
      </c>
    </row>
    <row r="13" spans="1:17" hidden="1" x14ac:dyDescent="0.25">
      <c r="A13" s="833" t="s">
        <v>182</v>
      </c>
      <c r="B13" s="837">
        <v>1</v>
      </c>
      <c r="C13" s="835"/>
      <c r="D13" s="835"/>
      <c r="E13" s="835"/>
      <c r="F13" s="835"/>
      <c r="G13" s="835"/>
      <c r="H13" s="835"/>
      <c r="I13" s="835"/>
      <c r="J13" s="835"/>
      <c r="K13" s="835"/>
      <c r="L13" s="835"/>
      <c r="M13" s="835"/>
      <c r="N13" s="835"/>
      <c r="O13" s="891">
        <f t="shared" si="0"/>
        <v>0</v>
      </c>
      <c r="P13" s="892">
        <f>SUM(L13,M13,N13)</f>
        <v>0</v>
      </c>
      <c r="Q13" s="839">
        <f t="shared" si="1"/>
        <v>0</v>
      </c>
    </row>
    <row r="14" spans="1:17" ht="24.75" customHeight="1" x14ac:dyDescent="0.25">
      <c r="A14" s="939" t="s">
        <v>444</v>
      </c>
      <c r="B14" s="1039" t="s">
        <v>511</v>
      </c>
      <c r="C14" s="915">
        <v>9700</v>
      </c>
      <c r="D14" s="915">
        <v>11158</v>
      </c>
      <c r="E14" s="915">
        <v>14373</v>
      </c>
      <c r="F14" s="915">
        <v>15404</v>
      </c>
      <c r="G14" s="915">
        <v>14238</v>
      </c>
      <c r="H14" s="915">
        <v>12421</v>
      </c>
      <c r="I14" s="915">
        <v>13668</v>
      </c>
      <c r="J14" s="915">
        <v>16480</v>
      </c>
      <c r="K14" s="915">
        <v>16800</v>
      </c>
      <c r="L14" s="915">
        <v>16564</v>
      </c>
      <c r="M14" s="915">
        <v>16882</v>
      </c>
      <c r="N14" s="915">
        <v>15545</v>
      </c>
      <c r="O14" s="950" t="s">
        <v>190</v>
      </c>
      <c r="P14" s="922">
        <f>SUM(C14:N14)</f>
        <v>173233</v>
      </c>
      <c r="Q14" s="913" t="s">
        <v>190</v>
      </c>
    </row>
    <row r="15" spans="1:17" ht="24.75" customHeight="1" x14ac:dyDescent="0.25">
      <c r="A15" s="939" t="s">
        <v>443</v>
      </c>
      <c r="B15" s="1040"/>
      <c r="C15" s="915">
        <v>146</v>
      </c>
      <c r="D15" s="915">
        <v>160</v>
      </c>
      <c r="E15" s="915">
        <v>230</v>
      </c>
      <c r="F15" s="915">
        <v>229</v>
      </c>
      <c r="G15" s="915">
        <v>222</v>
      </c>
      <c r="H15" s="915">
        <v>192</v>
      </c>
      <c r="I15" s="915">
        <v>247</v>
      </c>
      <c r="J15" s="915">
        <v>281</v>
      </c>
      <c r="K15" s="915">
        <v>280</v>
      </c>
      <c r="L15" s="915">
        <v>302</v>
      </c>
      <c r="M15" s="915">
        <v>319</v>
      </c>
      <c r="N15" s="915">
        <v>339</v>
      </c>
      <c r="O15" s="950" t="s">
        <v>190</v>
      </c>
      <c r="P15" s="922">
        <f t="shared" ref="P15:P16" si="2">SUM(C15:N15)</f>
        <v>2947</v>
      </c>
      <c r="Q15" s="913" t="s">
        <v>190</v>
      </c>
    </row>
    <row r="16" spans="1:17" ht="24.75" customHeight="1" thickBot="1" x14ac:dyDescent="0.3">
      <c r="A16" s="951" t="s">
        <v>441</v>
      </c>
      <c r="B16" s="1041"/>
      <c r="C16" s="931">
        <v>402</v>
      </c>
      <c r="D16" s="931">
        <v>450</v>
      </c>
      <c r="E16" s="931">
        <v>608</v>
      </c>
      <c r="F16" s="931">
        <v>664</v>
      </c>
      <c r="G16" s="931">
        <v>595</v>
      </c>
      <c r="H16" s="931">
        <v>460</v>
      </c>
      <c r="I16" s="931">
        <v>674</v>
      </c>
      <c r="J16" s="931">
        <v>761</v>
      </c>
      <c r="K16" s="931">
        <v>759</v>
      </c>
      <c r="L16" s="931">
        <v>772</v>
      </c>
      <c r="M16" s="931">
        <v>978</v>
      </c>
      <c r="N16" s="931">
        <v>877</v>
      </c>
      <c r="O16" s="952" t="s">
        <v>190</v>
      </c>
      <c r="P16" s="932">
        <f t="shared" si="2"/>
        <v>8000</v>
      </c>
      <c r="Q16" s="953" t="s">
        <v>190</v>
      </c>
    </row>
    <row r="17" spans="1:17" s="831" customFormat="1" ht="21" customHeight="1" x14ac:dyDescent="0.25">
      <c r="A17" s="926" t="s">
        <v>606</v>
      </c>
      <c r="B17" s="947"/>
      <c r="C17" s="948">
        <f>SUM(C14:C16)</f>
        <v>10248</v>
      </c>
      <c r="D17" s="948">
        <f>SUM(D14:D16)</f>
        <v>11768</v>
      </c>
      <c r="E17" s="948">
        <f>SUM(E14:E16)</f>
        <v>15211</v>
      </c>
      <c r="F17" s="948">
        <f t="shared" ref="F17:N17" si="3">SUM(F14:F16)</f>
        <v>16297</v>
      </c>
      <c r="G17" s="948">
        <f t="shared" si="3"/>
        <v>15055</v>
      </c>
      <c r="H17" s="948">
        <f t="shared" si="3"/>
        <v>13073</v>
      </c>
      <c r="I17" s="948">
        <f t="shared" si="3"/>
        <v>14589</v>
      </c>
      <c r="J17" s="948">
        <f t="shared" si="3"/>
        <v>17522</v>
      </c>
      <c r="K17" s="948">
        <f t="shared" si="3"/>
        <v>17839</v>
      </c>
      <c r="L17" s="948">
        <f t="shared" si="3"/>
        <v>17638</v>
      </c>
      <c r="M17" s="948">
        <f t="shared" si="3"/>
        <v>18179</v>
      </c>
      <c r="N17" s="948">
        <f t="shared" si="3"/>
        <v>16761</v>
      </c>
      <c r="O17" s="948" t="s">
        <v>190</v>
      </c>
      <c r="P17" s="948">
        <f>SUM(P14:P16)</f>
        <v>184180</v>
      </c>
      <c r="Q17" s="949" t="s">
        <v>190</v>
      </c>
    </row>
    <row r="18" spans="1:17" x14ac:dyDescent="0.25">
      <c r="O18" s="890"/>
      <c r="P18" s="890"/>
    </row>
    <row r="19" spans="1:17" x14ac:dyDescent="0.25">
      <c r="O19" s="890"/>
      <c r="P19" s="890"/>
    </row>
    <row r="20" spans="1:17" x14ac:dyDescent="0.25">
      <c r="A20" s="881" t="s">
        <v>513</v>
      </c>
      <c r="O20" s="890"/>
      <c r="P20" s="890"/>
    </row>
    <row r="21" spans="1:17" x14ac:dyDescent="0.25">
      <c r="O21" s="890"/>
      <c r="P21" s="890"/>
    </row>
    <row r="22" spans="1:17" x14ac:dyDescent="0.25">
      <c r="O22" s="890"/>
      <c r="P22" s="890"/>
    </row>
    <row r="23" spans="1:17" x14ac:dyDescent="0.25">
      <c r="O23" s="890"/>
      <c r="P23" s="890"/>
    </row>
    <row r="24" spans="1:17" x14ac:dyDescent="0.25">
      <c r="O24" s="890"/>
      <c r="P24" s="890"/>
    </row>
    <row r="25" spans="1:17" x14ac:dyDescent="0.25">
      <c r="O25" s="890"/>
      <c r="P25" s="890"/>
    </row>
    <row r="26" spans="1:17" x14ac:dyDescent="0.25">
      <c r="O26" s="890"/>
      <c r="P26" s="890"/>
    </row>
    <row r="27" spans="1:17" x14ac:dyDescent="0.25">
      <c r="O27" s="890"/>
      <c r="P27" s="890"/>
    </row>
    <row r="28" spans="1:17" x14ac:dyDescent="0.25">
      <c r="O28" s="890"/>
      <c r="P28" s="890"/>
    </row>
    <row r="29" spans="1:17" x14ac:dyDescent="0.25">
      <c r="O29" s="890"/>
      <c r="P29" s="890"/>
    </row>
    <row r="30" spans="1:17" x14ac:dyDescent="0.25">
      <c r="O30" s="890"/>
      <c r="P30" s="890"/>
    </row>
    <row r="31" spans="1:17" x14ac:dyDescent="0.25">
      <c r="O31" s="890"/>
      <c r="P31" s="890"/>
    </row>
    <row r="32" spans="1:17" x14ac:dyDescent="0.25">
      <c r="O32" s="890"/>
      <c r="P32" s="890"/>
    </row>
    <row r="33" spans="15:16" x14ac:dyDescent="0.25">
      <c r="O33" s="890"/>
      <c r="P33" s="890"/>
    </row>
    <row r="34" spans="15:16" x14ac:dyDescent="0.25">
      <c r="O34" s="890"/>
      <c r="P34" s="890"/>
    </row>
    <row r="35" spans="15:16" x14ac:dyDescent="0.25">
      <c r="O35" s="890"/>
      <c r="P35" s="890"/>
    </row>
    <row r="36" spans="15:16" x14ac:dyDescent="0.25">
      <c r="O36" s="890"/>
      <c r="P36" s="890"/>
    </row>
    <row r="37" spans="15:16" x14ac:dyDescent="0.25">
      <c r="O37" s="890"/>
      <c r="P37" s="890"/>
    </row>
    <row r="38" spans="15:16" x14ac:dyDescent="0.25">
      <c r="O38" s="890"/>
      <c r="P38" s="890"/>
    </row>
    <row r="39" spans="15:16" x14ac:dyDescent="0.25">
      <c r="O39" s="890"/>
      <c r="P39" s="890"/>
    </row>
    <row r="40" spans="15:16" x14ac:dyDescent="0.25">
      <c r="O40" s="890"/>
      <c r="P40" s="890"/>
    </row>
    <row r="41" spans="15:16" x14ac:dyDescent="0.25">
      <c r="O41" s="890"/>
      <c r="P41" s="890"/>
    </row>
    <row r="42" spans="15:16" x14ac:dyDescent="0.25">
      <c r="O42" s="890"/>
      <c r="P42" s="890"/>
    </row>
    <row r="43" spans="15:16" x14ac:dyDescent="0.25">
      <c r="O43" s="890"/>
      <c r="P43" s="890"/>
    </row>
    <row r="44" spans="15:16" x14ac:dyDescent="0.25">
      <c r="O44" s="890"/>
      <c r="P44" s="890"/>
    </row>
    <row r="45" spans="15:16" x14ac:dyDescent="0.25">
      <c r="O45" s="890"/>
      <c r="P45" s="890"/>
    </row>
    <row r="46" spans="15:16" x14ac:dyDescent="0.25">
      <c r="O46" s="890"/>
      <c r="P46" s="890"/>
    </row>
    <row r="47" spans="15:16" x14ac:dyDescent="0.25">
      <c r="O47" s="890"/>
      <c r="P47" s="890"/>
    </row>
    <row r="48" spans="15:16" x14ac:dyDescent="0.25">
      <c r="O48" s="890"/>
      <c r="P48" s="890"/>
    </row>
    <row r="49" spans="15:16" x14ac:dyDescent="0.25">
      <c r="O49" s="890"/>
      <c r="P49" s="890"/>
    </row>
    <row r="50" spans="15:16" x14ac:dyDescent="0.25">
      <c r="O50" s="890"/>
      <c r="P50" s="890"/>
    </row>
    <row r="51" spans="15:16" x14ac:dyDescent="0.25">
      <c r="O51" s="890"/>
      <c r="P51" s="890"/>
    </row>
    <row r="52" spans="15:16" x14ac:dyDescent="0.25">
      <c r="O52" s="890"/>
      <c r="P52" s="890"/>
    </row>
    <row r="53" spans="15:16" x14ac:dyDescent="0.25">
      <c r="O53" s="890"/>
      <c r="P53" s="890"/>
    </row>
    <row r="54" spans="15:16" x14ac:dyDescent="0.25">
      <c r="O54" s="890"/>
      <c r="P54" s="890"/>
    </row>
    <row r="55" spans="15:16" x14ac:dyDescent="0.25">
      <c r="O55" s="890"/>
      <c r="P55" s="890"/>
    </row>
    <row r="56" spans="15:16" x14ac:dyDescent="0.25">
      <c r="O56" s="890"/>
      <c r="P56" s="890"/>
    </row>
    <row r="57" spans="15:16" x14ac:dyDescent="0.25">
      <c r="O57" s="890"/>
      <c r="P57" s="890"/>
    </row>
    <row r="58" spans="15:16" x14ac:dyDescent="0.25">
      <c r="O58" s="890"/>
      <c r="P58" s="890"/>
    </row>
    <row r="59" spans="15:16" x14ac:dyDescent="0.25">
      <c r="O59" s="890"/>
      <c r="P59" s="890"/>
    </row>
    <row r="60" spans="15:16" x14ac:dyDescent="0.25">
      <c r="O60" s="890"/>
      <c r="P60" s="890"/>
    </row>
    <row r="61" spans="15:16" x14ac:dyDescent="0.25">
      <c r="O61" s="890"/>
      <c r="P61" s="890"/>
    </row>
    <row r="62" spans="15:16" x14ac:dyDescent="0.25">
      <c r="O62" s="890"/>
      <c r="P62" s="890"/>
    </row>
    <row r="63" spans="15:16" x14ac:dyDescent="0.25">
      <c r="O63" s="890"/>
      <c r="P63" s="890"/>
    </row>
    <row r="64" spans="15:16" x14ac:dyDescent="0.25">
      <c r="O64" s="890"/>
      <c r="P64" s="890"/>
    </row>
    <row r="65" spans="15:16" x14ac:dyDescent="0.25">
      <c r="O65" s="890"/>
      <c r="P65" s="890"/>
    </row>
    <row r="66" spans="15:16" x14ac:dyDescent="0.25">
      <c r="O66" s="890"/>
      <c r="P66" s="890"/>
    </row>
    <row r="67" spans="15:16" x14ac:dyDescent="0.25">
      <c r="O67" s="890"/>
      <c r="P67" s="890"/>
    </row>
    <row r="68" spans="15:16" x14ac:dyDescent="0.25">
      <c r="O68" s="890"/>
      <c r="P68" s="890"/>
    </row>
    <row r="69" spans="15:16" x14ac:dyDescent="0.25">
      <c r="O69" s="890"/>
      <c r="P69" s="890"/>
    </row>
    <row r="70" spans="15:16" x14ac:dyDescent="0.25">
      <c r="O70" s="890"/>
      <c r="P70" s="890"/>
    </row>
    <row r="71" spans="15:16" x14ac:dyDescent="0.25">
      <c r="O71" s="890"/>
      <c r="P71" s="890"/>
    </row>
    <row r="72" spans="15:16" x14ac:dyDescent="0.25">
      <c r="O72" s="890"/>
      <c r="P72" s="890"/>
    </row>
    <row r="73" spans="15:16" x14ac:dyDescent="0.25">
      <c r="O73" s="890"/>
      <c r="P73" s="890"/>
    </row>
    <row r="74" spans="15:16" x14ac:dyDescent="0.25">
      <c r="O74" s="890"/>
      <c r="P74" s="890"/>
    </row>
    <row r="75" spans="15:16" x14ac:dyDescent="0.25">
      <c r="O75" s="890"/>
      <c r="P75" s="890"/>
    </row>
    <row r="76" spans="15:16" x14ac:dyDescent="0.25">
      <c r="O76" s="890"/>
      <c r="P76" s="890"/>
    </row>
    <row r="77" spans="15:16" x14ac:dyDescent="0.25">
      <c r="O77" s="890"/>
      <c r="P77" s="890"/>
    </row>
    <row r="78" spans="15:16" x14ac:dyDescent="0.25">
      <c r="O78" s="890"/>
      <c r="P78" s="890"/>
    </row>
    <row r="79" spans="15:16" x14ac:dyDescent="0.25">
      <c r="O79" s="890"/>
      <c r="P79" s="890"/>
    </row>
    <row r="80" spans="15:16" x14ac:dyDescent="0.25">
      <c r="O80" s="890"/>
      <c r="P80" s="890"/>
    </row>
    <row r="81" spans="15:16" x14ac:dyDescent="0.25">
      <c r="O81" s="890"/>
      <c r="P81" s="890"/>
    </row>
    <row r="82" spans="15:16" x14ac:dyDescent="0.25">
      <c r="O82" s="890"/>
      <c r="P82" s="890"/>
    </row>
    <row r="83" spans="15:16" x14ac:dyDescent="0.25">
      <c r="O83" s="890"/>
      <c r="P83" s="890"/>
    </row>
    <row r="84" spans="15:16" x14ac:dyDescent="0.25">
      <c r="O84" s="890"/>
      <c r="P84" s="890"/>
    </row>
    <row r="85" spans="15:16" x14ac:dyDescent="0.25">
      <c r="O85" s="890"/>
      <c r="P85" s="890"/>
    </row>
    <row r="86" spans="15:16" x14ac:dyDescent="0.25">
      <c r="O86" s="890"/>
      <c r="P86" s="890"/>
    </row>
    <row r="87" spans="15:16" x14ac:dyDescent="0.25">
      <c r="O87" s="890"/>
      <c r="P87" s="890"/>
    </row>
    <row r="88" spans="15:16" x14ac:dyDescent="0.25">
      <c r="O88" s="890"/>
      <c r="P88" s="890"/>
    </row>
    <row r="89" spans="15:16" x14ac:dyDescent="0.25">
      <c r="O89" s="890"/>
      <c r="P89" s="890"/>
    </row>
    <row r="90" spans="15:16" x14ac:dyDescent="0.25">
      <c r="O90" s="890"/>
      <c r="P90" s="890"/>
    </row>
    <row r="91" spans="15:16" x14ac:dyDescent="0.25">
      <c r="O91" s="890"/>
      <c r="P91" s="890"/>
    </row>
    <row r="92" spans="15:16" x14ac:dyDescent="0.25">
      <c r="O92" s="890"/>
      <c r="P92" s="890"/>
    </row>
    <row r="93" spans="15:16" x14ac:dyDescent="0.25">
      <c r="O93" s="890"/>
      <c r="P93" s="890"/>
    </row>
    <row r="94" spans="15:16" x14ac:dyDescent="0.25">
      <c r="O94" s="890"/>
      <c r="P94" s="890"/>
    </row>
    <row r="95" spans="15:16" x14ac:dyDescent="0.25">
      <c r="O95" s="890"/>
      <c r="P95" s="890"/>
    </row>
    <row r="96" spans="15:16" x14ac:dyDescent="0.25">
      <c r="O96" s="890"/>
      <c r="P96" s="890"/>
    </row>
    <row r="97" spans="15:16" x14ac:dyDescent="0.25">
      <c r="O97" s="890"/>
      <c r="P97" s="890"/>
    </row>
    <row r="98" spans="15:16" x14ac:dyDescent="0.25">
      <c r="O98" s="890"/>
      <c r="P98" s="890"/>
    </row>
    <row r="99" spans="15:16" x14ac:dyDescent="0.25">
      <c r="O99" s="890"/>
      <c r="P99" s="890"/>
    </row>
    <row r="100" spans="15:16" x14ac:dyDescent="0.25">
      <c r="O100" s="890"/>
      <c r="P100" s="890"/>
    </row>
    <row r="101" spans="15:16" x14ac:dyDescent="0.25">
      <c r="O101" s="890"/>
      <c r="P101" s="890"/>
    </row>
    <row r="102" spans="15:16" x14ac:dyDescent="0.25">
      <c r="O102" s="890"/>
      <c r="P102" s="890"/>
    </row>
    <row r="103" spans="15:16" x14ac:dyDescent="0.25">
      <c r="O103" s="890"/>
      <c r="P103" s="890"/>
    </row>
    <row r="104" spans="15:16" x14ac:dyDescent="0.25">
      <c r="O104" s="890"/>
      <c r="P104" s="890"/>
    </row>
    <row r="105" spans="15:16" x14ac:dyDescent="0.25">
      <c r="O105" s="890"/>
      <c r="P105" s="890"/>
    </row>
    <row r="106" spans="15:16" x14ac:dyDescent="0.25">
      <c r="O106" s="890"/>
      <c r="P106" s="890"/>
    </row>
    <row r="107" spans="15:16" x14ac:dyDescent="0.25">
      <c r="O107" s="890"/>
      <c r="P107" s="890"/>
    </row>
    <row r="108" spans="15:16" x14ac:dyDescent="0.25">
      <c r="O108" s="890"/>
      <c r="P108" s="890"/>
    </row>
    <row r="109" spans="15:16" x14ac:dyDescent="0.25">
      <c r="O109" s="890"/>
      <c r="P109" s="890"/>
    </row>
    <row r="110" spans="15:16" x14ac:dyDescent="0.25">
      <c r="O110" s="890"/>
      <c r="P110" s="890"/>
    </row>
    <row r="111" spans="15:16" x14ac:dyDescent="0.25">
      <c r="O111" s="890"/>
      <c r="P111" s="890"/>
    </row>
    <row r="112" spans="15:16" x14ac:dyDescent="0.25">
      <c r="O112" s="890"/>
      <c r="P112" s="890"/>
    </row>
    <row r="113" spans="15:16" x14ac:dyDescent="0.25">
      <c r="O113" s="890"/>
      <c r="P113" s="890"/>
    </row>
    <row r="114" spans="15:16" x14ac:dyDescent="0.25">
      <c r="O114" s="890"/>
      <c r="P114" s="890"/>
    </row>
    <row r="115" spans="15:16" x14ac:dyDescent="0.25">
      <c r="O115" s="890"/>
      <c r="P115" s="890"/>
    </row>
    <row r="116" spans="15:16" x14ac:dyDescent="0.25">
      <c r="O116" s="890"/>
      <c r="P116" s="890"/>
    </row>
    <row r="117" spans="15:16" x14ac:dyDescent="0.25">
      <c r="O117" s="890"/>
      <c r="P117" s="890"/>
    </row>
    <row r="118" spans="15:16" x14ac:dyDescent="0.25">
      <c r="O118" s="890"/>
      <c r="P118" s="890"/>
    </row>
    <row r="119" spans="15:16" x14ac:dyDescent="0.25">
      <c r="O119" s="890"/>
      <c r="P119" s="890"/>
    </row>
    <row r="120" spans="15:16" x14ac:dyDescent="0.25">
      <c r="O120" s="890"/>
      <c r="P120" s="890"/>
    </row>
    <row r="121" spans="15:16" x14ac:dyDescent="0.25">
      <c r="O121" s="890"/>
      <c r="P121" s="890"/>
    </row>
    <row r="122" spans="15:16" x14ac:dyDescent="0.25">
      <c r="O122" s="890"/>
      <c r="P122" s="890"/>
    </row>
    <row r="123" spans="15:16" x14ac:dyDescent="0.25">
      <c r="O123" s="890"/>
      <c r="P123" s="890"/>
    </row>
    <row r="124" spans="15:16" x14ac:dyDescent="0.25">
      <c r="O124" s="890"/>
      <c r="P124" s="890"/>
    </row>
    <row r="125" spans="15:16" x14ac:dyDescent="0.25">
      <c r="O125" s="890"/>
      <c r="P125" s="890"/>
    </row>
    <row r="126" spans="15:16" x14ac:dyDescent="0.25">
      <c r="O126" s="890"/>
      <c r="P126" s="890"/>
    </row>
    <row r="127" spans="15:16" x14ac:dyDescent="0.25">
      <c r="O127" s="890"/>
      <c r="P127" s="890"/>
    </row>
    <row r="128" spans="15:16" x14ac:dyDescent="0.25">
      <c r="O128" s="890"/>
      <c r="P128" s="890"/>
    </row>
    <row r="129" spans="15:16" x14ac:dyDescent="0.25">
      <c r="O129" s="890"/>
      <c r="P129" s="890"/>
    </row>
    <row r="130" spans="15:16" x14ac:dyDescent="0.25">
      <c r="O130" s="890"/>
      <c r="P130" s="890"/>
    </row>
    <row r="131" spans="15:16" x14ac:dyDescent="0.25">
      <c r="O131" s="890"/>
      <c r="P131" s="890"/>
    </row>
    <row r="132" spans="15:16" x14ac:dyDescent="0.25">
      <c r="O132" s="890"/>
      <c r="P132" s="890"/>
    </row>
    <row r="133" spans="15:16" x14ac:dyDescent="0.25">
      <c r="O133" s="890"/>
      <c r="P133" s="890"/>
    </row>
    <row r="134" spans="15:16" x14ac:dyDescent="0.25">
      <c r="O134" s="890"/>
      <c r="P134" s="890"/>
    </row>
    <row r="135" spans="15:16" x14ac:dyDescent="0.25">
      <c r="O135" s="890"/>
      <c r="P135" s="890"/>
    </row>
    <row r="136" spans="15:16" x14ac:dyDescent="0.25">
      <c r="O136" s="890"/>
      <c r="P136" s="890"/>
    </row>
    <row r="137" spans="15:16" x14ac:dyDescent="0.25">
      <c r="O137" s="890"/>
      <c r="P137" s="890"/>
    </row>
    <row r="138" spans="15:16" x14ac:dyDescent="0.25">
      <c r="O138" s="890"/>
      <c r="P138" s="890"/>
    </row>
    <row r="139" spans="15:16" x14ac:dyDescent="0.25">
      <c r="O139" s="890"/>
      <c r="P139" s="890"/>
    </row>
    <row r="140" spans="15:16" x14ac:dyDescent="0.25">
      <c r="O140" s="890"/>
      <c r="P140" s="890"/>
    </row>
    <row r="141" spans="15:16" x14ac:dyDescent="0.25">
      <c r="O141" s="890"/>
      <c r="P141" s="890"/>
    </row>
    <row r="142" spans="15:16" x14ac:dyDescent="0.25">
      <c r="O142" s="890"/>
      <c r="P142" s="890"/>
    </row>
    <row r="143" spans="15:16" x14ac:dyDescent="0.25">
      <c r="O143" s="890"/>
      <c r="P143" s="890"/>
    </row>
    <row r="144" spans="15:16" x14ac:dyDescent="0.25">
      <c r="O144" s="890"/>
      <c r="P144" s="890"/>
    </row>
    <row r="145" spans="15:16" x14ac:dyDescent="0.25">
      <c r="O145" s="890"/>
      <c r="P145" s="890"/>
    </row>
    <row r="146" spans="15:16" x14ac:dyDescent="0.25">
      <c r="O146" s="890"/>
      <c r="P146" s="890"/>
    </row>
    <row r="147" spans="15:16" x14ac:dyDescent="0.25">
      <c r="O147" s="890"/>
      <c r="P147" s="890"/>
    </row>
    <row r="148" spans="15:16" x14ac:dyDescent="0.25">
      <c r="O148" s="890"/>
      <c r="P148" s="890"/>
    </row>
    <row r="149" spans="15:16" x14ac:dyDescent="0.25">
      <c r="O149" s="890"/>
      <c r="P149" s="890"/>
    </row>
    <row r="150" spans="15:16" x14ac:dyDescent="0.25">
      <c r="O150" s="890"/>
      <c r="P150" s="890"/>
    </row>
    <row r="151" spans="15:16" x14ac:dyDescent="0.25">
      <c r="O151" s="890"/>
      <c r="P151" s="890"/>
    </row>
    <row r="152" spans="15:16" x14ac:dyDescent="0.25">
      <c r="O152" s="890"/>
      <c r="P152" s="890"/>
    </row>
    <row r="153" spans="15:16" x14ac:dyDescent="0.25">
      <c r="O153" s="890"/>
      <c r="P153" s="890"/>
    </row>
    <row r="154" spans="15:16" x14ac:dyDescent="0.25">
      <c r="O154" s="890"/>
      <c r="P154" s="890"/>
    </row>
    <row r="155" spans="15:16" x14ac:dyDescent="0.25">
      <c r="O155" s="890"/>
      <c r="P155" s="890"/>
    </row>
    <row r="156" spans="15:16" x14ac:dyDescent="0.25">
      <c r="O156" s="890"/>
      <c r="P156" s="890"/>
    </row>
    <row r="157" spans="15:16" x14ac:dyDescent="0.25">
      <c r="O157" s="890"/>
      <c r="P157" s="890"/>
    </row>
    <row r="158" spans="15:16" x14ac:dyDescent="0.25">
      <c r="O158" s="890"/>
      <c r="P158" s="890"/>
    </row>
    <row r="159" spans="15:16" x14ac:dyDescent="0.25">
      <c r="O159" s="890"/>
      <c r="P159" s="890"/>
    </row>
    <row r="160" spans="15:16" x14ac:dyDescent="0.25">
      <c r="O160" s="890"/>
      <c r="P160" s="890"/>
    </row>
    <row r="161" spans="15:16" x14ac:dyDescent="0.25">
      <c r="O161" s="890"/>
      <c r="P161" s="890"/>
    </row>
    <row r="162" spans="15:16" x14ac:dyDescent="0.25">
      <c r="O162" s="890"/>
      <c r="P162" s="890"/>
    </row>
    <row r="163" spans="15:16" x14ac:dyDescent="0.25">
      <c r="O163" s="890"/>
      <c r="P163" s="890"/>
    </row>
    <row r="164" spans="15:16" x14ac:dyDescent="0.25">
      <c r="O164" s="890"/>
      <c r="P164" s="890"/>
    </row>
    <row r="165" spans="15:16" x14ac:dyDescent="0.25">
      <c r="O165" s="890"/>
      <c r="P165" s="890"/>
    </row>
    <row r="166" spans="15:16" x14ac:dyDescent="0.25">
      <c r="O166" s="890"/>
      <c r="P166" s="890"/>
    </row>
    <row r="167" spans="15:16" x14ac:dyDescent="0.25">
      <c r="O167" s="890"/>
      <c r="P167" s="890"/>
    </row>
    <row r="168" spans="15:16" x14ac:dyDescent="0.25">
      <c r="O168" s="890"/>
      <c r="P168" s="890"/>
    </row>
    <row r="169" spans="15:16" x14ac:dyDescent="0.25">
      <c r="O169" s="890"/>
      <c r="P169" s="890"/>
    </row>
    <row r="170" spans="15:16" x14ac:dyDescent="0.25">
      <c r="O170" s="890"/>
      <c r="P170" s="890"/>
    </row>
    <row r="171" spans="15:16" x14ac:dyDescent="0.25">
      <c r="O171" s="890"/>
      <c r="P171" s="890"/>
    </row>
    <row r="172" spans="15:16" x14ac:dyDescent="0.25">
      <c r="O172" s="890"/>
      <c r="P172" s="890"/>
    </row>
    <row r="173" spans="15:16" x14ac:dyDescent="0.25">
      <c r="O173" s="890"/>
      <c r="P173" s="890"/>
    </row>
    <row r="174" spans="15:16" x14ac:dyDescent="0.25">
      <c r="O174" s="890"/>
      <c r="P174" s="890"/>
    </row>
    <row r="175" spans="15:16" x14ac:dyDescent="0.25">
      <c r="O175" s="890"/>
      <c r="P175" s="890"/>
    </row>
    <row r="176" spans="15:16" x14ac:dyDescent="0.25">
      <c r="O176" s="890"/>
      <c r="P176" s="890"/>
    </row>
    <row r="177" spans="15:16" x14ac:dyDescent="0.25">
      <c r="O177" s="890"/>
      <c r="P177" s="890"/>
    </row>
    <row r="178" spans="15:16" x14ac:dyDescent="0.25">
      <c r="O178" s="890"/>
      <c r="P178" s="890"/>
    </row>
    <row r="179" spans="15:16" x14ac:dyDescent="0.25">
      <c r="O179" s="890"/>
      <c r="P179" s="890"/>
    </row>
    <row r="180" spans="15:16" x14ac:dyDescent="0.25">
      <c r="O180" s="890"/>
      <c r="P180" s="890"/>
    </row>
    <row r="181" spans="15:16" x14ac:dyDescent="0.25">
      <c r="O181" s="890"/>
      <c r="P181" s="890"/>
    </row>
    <row r="182" spans="15:16" x14ac:dyDescent="0.25">
      <c r="O182" s="890"/>
      <c r="P182" s="890"/>
    </row>
    <row r="183" spans="15:16" x14ac:dyDescent="0.25">
      <c r="O183" s="890"/>
      <c r="P183" s="890"/>
    </row>
    <row r="184" spans="15:16" x14ac:dyDescent="0.25">
      <c r="O184" s="890"/>
      <c r="P184" s="890"/>
    </row>
    <row r="185" spans="15:16" x14ac:dyDescent="0.25">
      <c r="O185" s="890"/>
      <c r="P185" s="890"/>
    </row>
    <row r="186" spans="15:16" x14ac:dyDescent="0.25">
      <c r="O186" s="890"/>
      <c r="P186" s="890"/>
    </row>
    <row r="187" spans="15:16" x14ac:dyDescent="0.25">
      <c r="O187" s="890"/>
      <c r="P187" s="890"/>
    </row>
    <row r="188" spans="15:16" x14ac:dyDescent="0.25">
      <c r="O188" s="890"/>
      <c r="P188" s="890"/>
    </row>
    <row r="189" spans="15:16" x14ac:dyDescent="0.25">
      <c r="O189" s="890"/>
      <c r="P189" s="890"/>
    </row>
    <row r="190" spans="15:16" x14ac:dyDescent="0.25">
      <c r="O190" s="890"/>
      <c r="P190" s="890"/>
    </row>
    <row r="191" spans="15:16" x14ac:dyDescent="0.25">
      <c r="O191" s="890"/>
      <c r="P191" s="890"/>
    </row>
    <row r="192" spans="15:16" x14ac:dyDescent="0.25">
      <c r="O192" s="890"/>
      <c r="P192" s="890"/>
    </row>
    <row r="193" spans="15:16" x14ac:dyDescent="0.25">
      <c r="O193" s="890"/>
      <c r="P193" s="890"/>
    </row>
    <row r="194" spans="15:16" x14ac:dyDescent="0.25">
      <c r="O194" s="890"/>
      <c r="P194" s="890"/>
    </row>
    <row r="195" spans="15:16" x14ac:dyDescent="0.25">
      <c r="O195" s="890"/>
      <c r="P195" s="890"/>
    </row>
    <row r="196" spans="15:16" x14ac:dyDescent="0.25">
      <c r="O196" s="890"/>
      <c r="P196" s="890"/>
    </row>
    <row r="197" spans="15:16" x14ac:dyDescent="0.25">
      <c r="O197" s="890"/>
      <c r="P197" s="890"/>
    </row>
    <row r="198" spans="15:16" x14ac:dyDescent="0.25">
      <c r="O198" s="890"/>
      <c r="P198" s="890"/>
    </row>
    <row r="199" spans="15:16" x14ac:dyDescent="0.25">
      <c r="O199" s="890"/>
      <c r="P199" s="890"/>
    </row>
    <row r="200" spans="15:16" x14ac:dyDescent="0.25">
      <c r="O200" s="890"/>
      <c r="P200" s="890"/>
    </row>
    <row r="201" spans="15:16" x14ac:dyDescent="0.25">
      <c r="O201" s="890"/>
      <c r="P201" s="890"/>
    </row>
    <row r="202" spans="15:16" x14ac:dyDescent="0.25">
      <c r="O202" s="890"/>
      <c r="P202" s="890"/>
    </row>
    <row r="203" spans="15:16" x14ac:dyDescent="0.25">
      <c r="O203" s="890"/>
      <c r="P203" s="890"/>
    </row>
    <row r="204" spans="15:16" x14ac:dyDescent="0.25">
      <c r="O204" s="890"/>
      <c r="P204" s="890"/>
    </row>
    <row r="205" spans="15:16" x14ac:dyDescent="0.25">
      <c r="O205" s="890"/>
      <c r="P205" s="890"/>
    </row>
    <row r="206" spans="15:16" x14ac:dyDescent="0.25">
      <c r="O206" s="890"/>
      <c r="P206" s="890"/>
    </row>
    <row r="207" spans="15:16" x14ac:dyDescent="0.25">
      <c r="O207" s="890"/>
      <c r="P207" s="890"/>
    </row>
    <row r="208" spans="15:16" x14ac:dyDescent="0.25">
      <c r="O208" s="890"/>
      <c r="P208" s="890"/>
    </row>
    <row r="209" spans="15:16" x14ac:dyDescent="0.25">
      <c r="O209" s="890"/>
      <c r="P209" s="890"/>
    </row>
    <row r="210" spans="15:16" x14ac:dyDescent="0.25">
      <c r="O210" s="890"/>
      <c r="P210" s="890"/>
    </row>
    <row r="211" spans="15:16" x14ac:dyDescent="0.25">
      <c r="O211" s="890"/>
      <c r="P211" s="890"/>
    </row>
    <row r="212" spans="15:16" x14ac:dyDescent="0.25">
      <c r="O212" s="890"/>
      <c r="P212" s="890"/>
    </row>
    <row r="213" spans="15:16" x14ac:dyDescent="0.25">
      <c r="O213" s="890"/>
      <c r="P213" s="890"/>
    </row>
    <row r="214" spans="15:16" x14ac:dyDescent="0.25">
      <c r="O214" s="890"/>
      <c r="P214" s="890"/>
    </row>
    <row r="215" spans="15:16" x14ac:dyDescent="0.25">
      <c r="O215" s="890"/>
      <c r="P215" s="890"/>
    </row>
    <row r="216" spans="15:16" x14ac:dyDescent="0.25">
      <c r="O216" s="890"/>
      <c r="P216" s="890"/>
    </row>
    <row r="217" spans="15:16" x14ac:dyDescent="0.25">
      <c r="O217" s="890"/>
      <c r="P217" s="890"/>
    </row>
    <row r="218" spans="15:16" x14ac:dyDescent="0.25">
      <c r="O218" s="890"/>
      <c r="P218" s="890"/>
    </row>
    <row r="219" spans="15:16" x14ac:dyDescent="0.25">
      <c r="O219" s="890"/>
      <c r="P219" s="890"/>
    </row>
    <row r="220" spans="15:16" x14ac:dyDescent="0.25">
      <c r="O220" s="890"/>
      <c r="P220" s="890"/>
    </row>
    <row r="221" spans="15:16" x14ac:dyDescent="0.25">
      <c r="O221" s="890"/>
      <c r="P221" s="890"/>
    </row>
    <row r="222" spans="15:16" x14ac:dyDescent="0.25">
      <c r="O222" s="890"/>
      <c r="P222" s="890"/>
    </row>
    <row r="223" spans="15:16" x14ac:dyDescent="0.25">
      <c r="O223" s="890"/>
      <c r="P223" s="890"/>
    </row>
    <row r="224" spans="15:16" x14ac:dyDescent="0.25">
      <c r="O224" s="890"/>
      <c r="P224" s="890"/>
    </row>
    <row r="225" spans="15:16" x14ac:dyDescent="0.25">
      <c r="O225" s="890"/>
      <c r="P225" s="890"/>
    </row>
    <row r="226" spans="15:16" x14ac:dyDescent="0.25">
      <c r="O226" s="890"/>
      <c r="P226" s="890"/>
    </row>
    <row r="227" spans="15:16" x14ac:dyDescent="0.25">
      <c r="O227" s="890"/>
      <c r="P227" s="890"/>
    </row>
    <row r="228" spans="15:16" x14ac:dyDescent="0.25">
      <c r="O228" s="890"/>
      <c r="P228" s="890"/>
    </row>
    <row r="229" spans="15:16" x14ac:dyDescent="0.25">
      <c r="O229" s="890"/>
      <c r="P229" s="890"/>
    </row>
    <row r="230" spans="15:16" x14ac:dyDescent="0.25">
      <c r="O230" s="890"/>
      <c r="P230" s="890"/>
    </row>
    <row r="231" spans="15:16" x14ac:dyDescent="0.25">
      <c r="O231" s="890"/>
      <c r="P231" s="890"/>
    </row>
    <row r="232" spans="15:16" x14ac:dyDescent="0.25">
      <c r="O232" s="890"/>
      <c r="P232" s="890"/>
    </row>
    <row r="233" spans="15:16" x14ac:dyDescent="0.25">
      <c r="O233" s="890"/>
      <c r="P233" s="890"/>
    </row>
    <row r="234" spans="15:16" x14ac:dyDescent="0.25">
      <c r="O234" s="890"/>
      <c r="P234" s="890"/>
    </row>
    <row r="235" spans="15:16" x14ac:dyDescent="0.25">
      <c r="O235" s="890"/>
      <c r="P235" s="890"/>
    </row>
    <row r="236" spans="15:16" x14ac:dyDescent="0.25">
      <c r="O236" s="890"/>
      <c r="P236" s="890"/>
    </row>
    <row r="237" spans="15:16" x14ac:dyDescent="0.25">
      <c r="O237" s="890"/>
      <c r="P237" s="890"/>
    </row>
    <row r="238" spans="15:16" x14ac:dyDescent="0.25">
      <c r="O238" s="890"/>
      <c r="P238" s="890"/>
    </row>
    <row r="239" spans="15:16" x14ac:dyDescent="0.25">
      <c r="O239" s="890"/>
      <c r="P239" s="890"/>
    </row>
    <row r="240" spans="15:16" x14ac:dyDescent="0.25">
      <c r="O240" s="890"/>
      <c r="P240" s="890"/>
    </row>
    <row r="241" spans="15:16" x14ac:dyDescent="0.25">
      <c r="O241" s="890"/>
      <c r="P241" s="890"/>
    </row>
    <row r="242" spans="15:16" x14ac:dyDescent="0.25">
      <c r="O242" s="890"/>
      <c r="P242" s="890"/>
    </row>
    <row r="243" spans="15:16" x14ac:dyDescent="0.25">
      <c r="O243" s="890"/>
      <c r="P243" s="890"/>
    </row>
    <row r="244" spans="15:16" x14ac:dyDescent="0.25">
      <c r="O244" s="890"/>
      <c r="P244" s="890"/>
    </row>
    <row r="245" spans="15:16" x14ac:dyDescent="0.25">
      <c r="O245" s="890"/>
      <c r="P245" s="890"/>
    </row>
    <row r="246" spans="15:16" x14ac:dyDescent="0.25">
      <c r="O246" s="890"/>
      <c r="P246" s="890"/>
    </row>
    <row r="247" spans="15:16" x14ac:dyDescent="0.25">
      <c r="O247" s="890"/>
      <c r="P247" s="890"/>
    </row>
    <row r="248" spans="15:16" x14ac:dyDescent="0.25">
      <c r="O248" s="890"/>
      <c r="P248" s="890"/>
    </row>
    <row r="249" spans="15:16" x14ac:dyDescent="0.25">
      <c r="O249" s="890"/>
      <c r="P249" s="890"/>
    </row>
    <row r="250" spans="15:16" x14ac:dyDescent="0.25">
      <c r="O250" s="890"/>
      <c r="P250" s="890"/>
    </row>
    <row r="251" spans="15:16" x14ac:dyDescent="0.25">
      <c r="O251" s="890"/>
      <c r="P251" s="890"/>
    </row>
    <row r="252" spans="15:16" x14ac:dyDescent="0.25">
      <c r="O252" s="890"/>
      <c r="P252" s="890"/>
    </row>
    <row r="253" spans="15:16" x14ac:dyDescent="0.25">
      <c r="O253" s="890"/>
      <c r="P253" s="890"/>
    </row>
    <row r="254" spans="15:16" x14ac:dyDescent="0.25">
      <c r="O254" s="890"/>
      <c r="P254" s="890"/>
    </row>
  </sheetData>
  <mergeCells count="8">
    <mergeCell ref="B14:B16"/>
    <mergeCell ref="A2:G2"/>
    <mergeCell ref="A3:G3"/>
    <mergeCell ref="A6:Q6"/>
    <mergeCell ref="A5:Q5"/>
    <mergeCell ref="O7:Q7"/>
    <mergeCell ref="A7:A8"/>
    <mergeCell ref="B7:B8"/>
  </mergeCells>
  <phoneticPr fontId="53" type="noConversion"/>
  <pageMargins left="0.35433070866141736" right="0.23622047244094491" top="0.27559055118110237" bottom="0.35433070866141736" header="0.19685039370078741" footer="0.11811023622047245"/>
  <pageSetup paperSize="9" scale="66" orientation="landscape" r:id="rId1"/>
  <headerFooter>
    <oddFooter>&amp;R&amp;12pag. &amp;P</oddFooter>
  </headerFooter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FF00"/>
    <pageSetUpPr fitToPage="1"/>
  </sheetPr>
  <dimension ref="A1:R259"/>
  <sheetViews>
    <sheetView showGridLines="0" zoomScaleNormal="100" workbookViewId="0">
      <pane xSplit="1" topLeftCell="B1" activePane="topRight" state="frozen"/>
      <selection activeCell="R6" sqref="R6"/>
      <selection pane="topRight" activeCell="A5" sqref="A5:Q5"/>
    </sheetView>
  </sheetViews>
  <sheetFormatPr defaultColWidth="8.85546875" defaultRowHeight="15" x14ac:dyDescent="0.25"/>
  <cols>
    <col min="1" max="1" width="60.140625" customWidth="1"/>
    <col min="2" max="2" width="11.85546875" customWidth="1"/>
    <col min="3" max="14" width="11.5703125" customWidth="1"/>
    <col min="15" max="15" width="9.85546875" customWidth="1"/>
    <col min="16" max="16" width="9.28515625" customWidth="1"/>
    <col min="17" max="17" width="8.85546875" customWidth="1"/>
  </cols>
  <sheetData>
    <row r="1" spans="1:17" ht="42" customHeight="1" x14ac:dyDescent="0.25"/>
    <row r="2" spans="1:17" ht="18" x14ac:dyDescent="0.35">
      <c r="A2" s="1020"/>
      <c r="B2" s="1020"/>
      <c r="C2" s="1020"/>
      <c r="D2" s="1020"/>
      <c r="E2" s="1020"/>
      <c r="F2" s="1020"/>
      <c r="G2" s="1020"/>
      <c r="H2" s="1"/>
    </row>
    <row r="3" spans="1:17" ht="18" x14ac:dyDescent="0.35">
      <c r="A3" s="1020"/>
      <c r="B3" s="1020"/>
      <c r="C3" s="1020"/>
      <c r="D3" s="1020"/>
      <c r="E3" s="1020"/>
      <c r="F3" s="1020"/>
      <c r="G3" s="1020"/>
      <c r="H3" s="1"/>
    </row>
    <row r="4" spans="1:17" ht="6" customHeight="1" x14ac:dyDescent="0.25"/>
    <row r="5" spans="1:17" ht="20.25" customHeight="1" x14ac:dyDescent="0.25">
      <c r="A5" s="1023" t="s">
        <v>510</v>
      </c>
      <c r="B5" s="1023"/>
      <c r="C5" s="1023"/>
      <c r="D5" s="1023"/>
      <c r="E5" s="1023"/>
      <c r="F5" s="1023"/>
      <c r="G5" s="1023"/>
      <c r="H5" s="1023"/>
      <c r="I5" s="1023"/>
      <c r="J5" s="1023"/>
      <c r="K5" s="1023"/>
      <c r="L5" s="1023"/>
      <c r="M5" s="1023"/>
      <c r="N5" s="1023"/>
      <c r="O5" s="1023"/>
      <c r="P5" s="1023"/>
      <c r="Q5" s="1023"/>
    </row>
    <row r="6" spans="1:17" ht="20.25" customHeight="1" x14ac:dyDescent="0.25">
      <c r="A6" s="1023" t="s">
        <v>651</v>
      </c>
      <c r="B6" s="1023"/>
      <c r="C6" s="1023"/>
      <c r="D6" s="1023"/>
      <c r="E6" s="1023"/>
      <c r="F6" s="1023"/>
      <c r="G6" s="1023"/>
      <c r="H6" s="1023"/>
      <c r="I6" s="1023"/>
      <c r="J6" s="1023"/>
      <c r="K6" s="1023"/>
      <c r="L6" s="1023"/>
      <c r="M6" s="1023"/>
      <c r="N6" s="1023"/>
      <c r="O6" s="1023"/>
      <c r="P6" s="1023"/>
      <c r="Q6" s="1023"/>
    </row>
    <row r="7" spans="1:17" ht="20.25" customHeight="1" x14ac:dyDescent="0.25">
      <c r="A7" s="1029" t="s">
        <v>14</v>
      </c>
      <c r="B7" s="1027" t="s">
        <v>529</v>
      </c>
      <c r="C7" s="882" t="s">
        <v>514</v>
      </c>
      <c r="D7" s="882" t="s">
        <v>515</v>
      </c>
      <c r="E7" s="882" t="s">
        <v>516</v>
      </c>
      <c r="F7" s="882" t="s">
        <v>517</v>
      </c>
      <c r="G7" s="882" t="s">
        <v>518</v>
      </c>
      <c r="H7" s="882" t="s">
        <v>519</v>
      </c>
      <c r="I7" s="882" t="s">
        <v>520</v>
      </c>
      <c r="J7" s="882" t="s">
        <v>521</v>
      </c>
      <c r="K7" s="882" t="s">
        <v>522</v>
      </c>
      <c r="L7" s="882" t="s">
        <v>523</v>
      </c>
      <c r="M7" s="882" t="s">
        <v>524</v>
      </c>
      <c r="N7" s="882" t="s">
        <v>525</v>
      </c>
      <c r="O7" s="1024" t="s">
        <v>526</v>
      </c>
      <c r="P7" s="1025"/>
      <c r="Q7" s="1026"/>
    </row>
    <row r="8" spans="1:17" x14ac:dyDescent="0.25">
      <c r="A8" s="1030"/>
      <c r="B8" s="1028"/>
      <c r="C8" s="836" t="s">
        <v>527</v>
      </c>
      <c r="D8" s="836" t="s">
        <v>527</v>
      </c>
      <c r="E8" s="836" t="s">
        <v>527</v>
      </c>
      <c r="F8" s="836" t="s">
        <v>527</v>
      </c>
      <c r="G8" s="836" t="s">
        <v>527</v>
      </c>
      <c r="H8" s="836" t="s">
        <v>527</v>
      </c>
      <c r="I8" s="836" t="s">
        <v>527</v>
      </c>
      <c r="J8" s="836" t="s">
        <v>527</v>
      </c>
      <c r="K8" s="836" t="s">
        <v>527</v>
      </c>
      <c r="L8" s="836" t="s">
        <v>527</v>
      </c>
      <c r="M8" s="836" t="s">
        <v>527</v>
      </c>
      <c r="N8" s="836" t="s">
        <v>527</v>
      </c>
      <c r="O8" s="836" t="s">
        <v>528</v>
      </c>
      <c r="P8" s="836" t="s">
        <v>527</v>
      </c>
      <c r="Q8" s="836" t="s">
        <v>1</v>
      </c>
    </row>
    <row r="9" spans="1:17" ht="16.5" customHeight="1" x14ac:dyDescent="0.25">
      <c r="A9" s="832" t="s">
        <v>495</v>
      </c>
      <c r="B9" s="854">
        <v>396</v>
      </c>
      <c r="C9" s="855">
        <v>374</v>
      </c>
      <c r="D9" s="855">
        <v>444</v>
      </c>
      <c r="E9" s="855">
        <v>339</v>
      </c>
      <c r="F9" s="855">
        <v>423</v>
      </c>
      <c r="G9" s="855">
        <v>416</v>
      </c>
      <c r="H9" s="855">
        <v>389</v>
      </c>
      <c r="I9" s="855">
        <v>340</v>
      </c>
      <c r="J9" s="855">
        <v>388</v>
      </c>
      <c r="K9" s="855">
        <v>297</v>
      </c>
      <c r="L9" s="855">
        <v>438</v>
      </c>
      <c r="M9" s="855">
        <v>403</v>
      </c>
      <c r="N9" s="855">
        <v>274</v>
      </c>
      <c r="O9" s="893">
        <f t="shared" ref="O9:O10" si="0">B9*(IF(C9="",0,1)+IF(D9="",0,1)+IF(E9="",0,1)+IF(F9="",0,1)+IF(G9="",0,1)+IF(H9="",0,1)+IF(I9="",0,1)+IF(J9="",0,1)+IF(K9="",0,1)+IF(L9="",0,1)+IF(M9="",0,1)+IF(N9="",0,1))</f>
        <v>4752</v>
      </c>
      <c r="P9" s="893">
        <f>SUM(C9:N9)</f>
        <v>4525</v>
      </c>
      <c r="Q9" s="856">
        <f t="shared" ref="Q9" si="1">IF(O9=0,"-",P9/O9)</f>
        <v>0.95223063973063971</v>
      </c>
    </row>
    <row r="10" spans="1:17" ht="16.5" customHeight="1" x14ac:dyDescent="0.25">
      <c r="A10" s="832" t="s">
        <v>496</v>
      </c>
      <c r="B10" s="854">
        <v>792</v>
      </c>
      <c r="C10" s="855">
        <v>647</v>
      </c>
      <c r="D10" s="855">
        <v>877</v>
      </c>
      <c r="E10" s="855">
        <v>796</v>
      </c>
      <c r="F10" s="855">
        <v>762</v>
      </c>
      <c r="G10" s="855">
        <v>613</v>
      </c>
      <c r="H10" s="855">
        <v>854</v>
      </c>
      <c r="I10" s="855">
        <v>795</v>
      </c>
      <c r="J10" s="855">
        <v>632</v>
      </c>
      <c r="K10" s="855">
        <v>493</v>
      </c>
      <c r="L10" s="855">
        <v>545</v>
      </c>
      <c r="M10" s="855">
        <v>507</v>
      </c>
      <c r="N10" s="855">
        <v>595</v>
      </c>
      <c r="O10" s="893">
        <f t="shared" si="0"/>
        <v>9504</v>
      </c>
      <c r="P10" s="893">
        <f t="shared" ref="P10" si="2">SUM(C10:N10)</f>
        <v>8116</v>
      </c>
      <c r="Q10" s="856">
        <f t="shared" ref="Q10" si="3">IF(O10=0,"-",P10/O10)</f>
        <v>0.85395622895622891</v>
      </c>
    </row>
    <row r="11" spans="1:17" ht="16.5" customHeight="1" x14ac:dyDescent="0.25">
      <c r="A11" s="832" t="s">
        <v>499</v>
      </c>
      <c r="B11" s="854">
        <v>660</v>
      </c>
      <c r="C11" s="855">
        <v>504</v>
      </c>
      <c r="D11" s="855">
        <v>636</v>
      </c>
      <c r="E11" s="855">
        <v>607</v>
      </c>
      <c r="F11" s="855">
        <v>585</v>
      </c>
      <c r="G11" s="855">
        <v>627</v>
      </c>
      <c r="H11" s="855">
        <v>650</v>
      </c>
      <c r="I11" s="855">
        <v>649</v>
      </c>
      <c r="J11" s="855">
        <v>559</v>
      </c>
      <c r="K11" s="855">
        <v>331</v>
      </c>
      <c r="L11" s="855">
        <v>473</v>
      </c>
      <c r="M11" s="855">
        <v>637</v>
      </c>
      <c r="N11" s="855">
        <v>44</v>
      </c>
      <c r="O11" s="893">
        <f>B11*(IF(C11="",0,1)+IF(D11="",0,1)+IF(E11="",0,1)+IF(F11="",0,1)+IF(G11="",0,1)+IF(H11="",0,1)+IF(I11="",0,1)+IF(J11="",0,1)+IF(K11="",0,1)+IF(L11="",0,1)+IF(M11="",0,1)+IF(N11="",0,1))</f>
        <v>7920</v>
      </c>
      <c r="P11" s="893">
        <f t="shared" ref="P11:P20" si="4">SUM(C11:N11)</f>
        <v>6302</v>
      </c>
      <c r="Q11" s="856">
        <f>IF(O11=0,"-",P11/O11)</f>
        <v>0.7957070707070707</v>
      </c>
    </row>
    <row r="12" spans="1:17" ht="16.5" customHeight="1" x14ac:dyDescent="0.25">
      <c r="A12" s="832" t="s">
        <v>540</v>
      </c>
      <c r="B12" s="921">
        <v>264</v>
      </c>
      <c r="C12" s="915">
        <v>162</v>
      </c>
      <c r="D12" s="915">
        <v>116</v>
      </c>
      <c r="E12" s="915">
        <v>129</v>
      </c>
      <c r="F12" s="915">
        <v>135</v>
      </c>
      <c r="G12" s="915">
        <v>114</v>
      </c>
      <c r="H12" s="915">
        <v>130</v>
      </c>
      <c r="I12" s="915">
        <v>170</v>
      </c>
      <c r="J12" s="915">
        <v>148</v>
      </c>
      <c r="K12" s="915">
        <f>131+64</f>
        <v>195</v>
      </c>
      <c r="L12" s="915">
        <f>187+161</f>
        <v>348</v>
      </c>
      <c r="M12" s="915">
        <f>112+64</f>
        <v>176</v>
      </c>
      <c r="N12" s="915">
        <v>95</v>
      </c>
      <c r="O12" s="893">
        <f>(B12*(IF(K12="",0,1)+IF(L12="",0,1)+IF(M12="",0,1)+IF(N12="",0,1)))+1056</f>
        <v>2112</v>
      </c>
      <c r="P12" s="893">
        <f t="shared" si="4"/>
        <v>1918</v>
      </c>
      <c r="Q12" s="856">
        <f t="shared" ref="Q12:Q25" si="5">IF(O12=0,"-",P12/O12)</f>
        <v>0.90814393939393945</v>
      </c>
    </row>
    <row r="13" spans="1:17" ht="16.5" customHeight="1" x14ac:dyDescent="0.25">
      <c r="A13" s="832" t="s">
        <v>501</v>
      </c>
      <c r="B13" s="854">
        <v>132</v>
      </c>
      <c r="C13" s="855">
        <v>80</v>
      </c>
      <c r="D13" s="855">
        <v>118</v>
      </c>
      <c r="E13" s="855">
        <v>64</v>
      </c>
      <c r="F13" s="855">
        <v>133</v>
      </c>
      <c r="G13" s="855">
        <v>161</v>
      </c>
      <c r="H13" s="855">
        <v>129</v>
      </c>
      <c r="I13" s="855">
        <v>67</v>
      </c>
      <c r="J13" s="855">
        <v>167</v>
      </c>
      <c r="K13" s="855">
        <v>123</v>
      </c>
      <c r="L13" s="855">
        <v>140</v>
      </c>
      <c r="M13" s="855">
        <v>140</v>
      </c>
      <c r="N13" s="855">
        <v>105</v>
      </c>
      <c r="O13" s="893">
        <f t="shared" ref="O13" si="6">B13*(IF(C13="",0,1)+IF(D13="",0,1)+IF(E13="",0,1)+IF(F13="",0,1)+IF(G13="",0,1)+IF(H13="",0,1)+IF(I13="",0,1)+IF(J13="",0,1)+IF(K13="",0,1)+IF(L13="",0,1)+IF(M13="",0,1)+IF(N13="",0,1))</f>
        <v>1584</v>
      </c>
      <c r="P13" s="893">
        <f t="shared" si="4"/>
        <v>1427</v>
      </c>
      <c r="Q13" s="856">
        <f t="shared" si="5"/>
        <v>0.90088383838383834</v>
      </c>
    </row>
    <row r="14" spans="1:17" ht="16.5" customHeight="1" x14ac:dyDescent="0.25">
      <c r="A14" s="832" t="s">
        <v>570</v>
      </c>
      <c r="B14" s="854">
        <v>264</v>
      </c>
      <c r="C14" s="855">
        <v>117</v>
      </c>
      <c r="D14" s="855">
        <v>234</v>
      </c>
      <c r="E14" s="855">
        <v>183</v>
      </c>
      <c r="F14" s="855">
        <v>75</v>
      </c>
      <c r="G14" s="855">
        <v>148</v>
      </c>
      <c r="H14" s="855">
        <v>188</v>
      </c>
      <c r="I14" s="855">
        <v>239</v>
      </c>
      <c r="J14" s="855">
        <v>230</v>
      </c>
      <c r="K14" s="855">
        <v>169</v>
      </c>
      <c r="L14" s="855">
        <v>234</v>
      </c>
      <c r="M14" s="855">
        <v>181</v>
      </c>
      <c r="N14" s="855">
        <v>0</v>
      </c>
      <c r="O14" s="893">
        <f t="shared" ref="O14:O20" si="7">B14*(IF(C14="",0,1)+IF(D14="",0,1)+IF(E14="",0,1)+IF(F14="",0,1)+IF(G14="",0,1)+IF(H14="",0,1)+IF(I14="",0,1)+IF(J14="",0,1)+IF(K14="",0,1)+IF(L14="",0,1)+IF(M14="",0,1)+IF(N14="",0,1))</f>
        <v>3168</v>
      </c>
      <c r="P14" s="893">
        <f t="shared" si="4"/>
        <v>1998</v>
      </c>
      <c r="Q14" s="856">
        <f t="shared" si="5"/>
        <v>0.63068181818181823</v>
      </c>
    </row>
    <row r="15" spans="1:17" ht="16.5" customHeight="1" x14ac:dyDescent="0.25">
      <c r="A15" s="832" t="s">
        <v>498</v>
      </c>
      <c r="B15" s="854">
        <v>504</v>
      </c>
      <c r="C15" s="855">
        <v>545</v>
      </c>
      <c r="D15" s="855">
        <v>523</v>
      </c>
      <c r="E15" s="855">
        <v>520</v>
      </c>
      <c r="F15" s="855">
        <v>247</v>
      </c>
      <c r="G15" s="855">
        <v>331</v>
      </c>
      <c r="H15" s="855">
        <v>344</v>
      </c>
      <c r="I15" s="855">
        <v>488</v>
      </c>
      <c r="J15" s="855">
        <v>375</v>
      </c>
      <c r="K15" s="855">
        <v>330</v>
      </c>
      <c r="L15" s="855">
        <v>478</v>
      </c>
      <c r="M15" s="855">
        <v>401</v>
      </c>
      <c r="N15" s="855">
        <v>391</v>
      </c>
      <c r="O15" s="893">
        <f t="shared" si="7"/>
        <v>6048</v>
      </c>
      <c r="P15" s="893">
        <f t="shared" si="4"/>
        <v>4973</v>
      </c>
      <c r="Q15" s="856">
        <f t="shared" si="5"/>
        <v>0.82225529100529104</v>
      </c>
    </row>
    <row r="16" spans="1:17" ht="16.5" customHeight="1" x14ac:dyDescent="0.25">
      <c r="A16" s="920" t="s">
        <v>701</v>
      </c>
      <c r="B16" s="921">
        <v>123</v>
      </c>
      <c r="C16" s="915">
        <v>88</v>
      </c>
      <c r="D16" s="915">
        <v>67</v>
      </c>
      <c r="E16" s="915">
        <v>50</v>
      </c>
      <c r="F16" s="915">
        <v>52</v>
      </c>
      <c r="G16" s="915">
        <v>47</v>
      </c>
      <c r="H16" s="915">
        <v>58</v>
      </c>
      <c r="I16" s="915">
        <v>77</v>
      </c>
      <c r="J16" s="915">
        <v>54</v>
      </c>
      <c r="K16" s="915">
        <v>71</v>
      </c>
      <c r="L16" s="915">
        <v>84</v>
      </c>
      <c r="M16" s="915">
        <v>102</v>
      </c>
      <c r="N16" s="915">
        <v>150</v>
      </c>
      <c r="O16" s="922">
        <f t="shared" si="7"/>
        <v>1476</v>
      </c>
      <c r="P16" s="893">
        <f t="shared" si="4"/>
        <v>900</v>
      </c>
      <c r="Q16" s="856">
        <f>IF(O16=0,"-",P16/O16)</f>
        <v>0.6097560975609756</v>
      </c>
    </row>
    <row r="17" spans="1:17" ht="16.5" customHeight="1" x14ac:dyDescent="0.25">
      <c r="A17" s="920" t="s">
        <v>702</v>
      </c>
      <c r="B17" s="921">
        <v>123</v>
      </c>
      <c r="C17" s="915">
        <v>157</v>
      </c>
      <c r="D17" s="915">
        <v>145</v>
      </c>
      <c r="E17" s="915">
        <v>120</v>
      </c>
      <c r="F17" s="915">
        <v>77</v>
      </c>
      <c r="G17" s="915">
        <v>89</v>
      </c>
      <c r="H17" s="915">
        <v>110</v>
      </c>
      <c r="I17" s="915">
        <v>102</v>
      </c>
      <c r="J17" s="915">
        <v>120</v>
      </c>
      <c r="K17" s="915">
        <v>96</v>
      </c>
      <c r="L17" s="915">
        <v>148</v>
      </c>
      <c r="M17" s="915">
        <v>130</v>
      </c>
      <c r="N17" s="915">
        <v>139</v>
      </c>
      <c r="O17" s="922">
        <f t="shared" si="7"/>
        <v>1476</v>
      </c>
      <c r="P17" s="893">
        <f t="shared" si="4"/>
        <v>1433</v>
      </c>
      <c r="Q17" s="856">
        <f>IF(O17=0,"-",P17/O17)</f>
        <v>0.97086720867208676</v>
      </c>
    </row>
    <row r="18" spans="1:17" ht="16.5" customHeight="1" x14ac:dyDescent="0.25">
      <c r="A18" s="920" t="s">
        <v>703</v>
      </c>
      <c r="B18" s="921">
        <v>62</v>
      </c>
      <c r="C18" s="915">
        <v>0</v>
      </c>
      <c r="D18" s="915">
        <v>0</v>
      </c>
      <c r="E18" s="915">
        <v>0</v>
      </c>
      <c r="F18" s="915">
        <v>5</v>
      </c>
      <c r="G18" s="915">
        <v>2</v>
      </c>
      <c r="H18" s="915">
        <v>2</v>
      </c>
      <c r="I18" s="915">
        <v>5</v>
      </c>
      <c r="J18" s="915">
        <v>9</v>
      </c>
      <c r="K18" s="915">
        <v>53</v>
      </c>
      <c r="L18" s="915">
        <v>67</v>
      </c>
      <c r="M18" s="915">
        <v>42</v>
      </c>
      <c r="N18" s="915">
        <v>41</v>
      </c>
      <c r="O18" s="922">
        <f t="shared" si="7"/>
        <v>744</v>
      </c>
      <c r="P18" s="893">
        <f t="shared" si="4"/>
        <v>226</v>
      </c>
      <c r="Q18" s="856">
        <f>IF(O18=0,"-",P18/O18)</f>
        <v>0.30376344086021506</v>
      </c>
    </row>
    <row r="19" spans="1:17" ht="16.5" customHeight="1" x14ac:dyDescent="0.25">
      <c r="A19" s="920" t="s">
        <v>704</v>
      </c>
      <c r="B19" s="921">
        <v>31</v>
      </c>
      <c r="C19" s="915">
        <v>41</v>
      </c>
      <c r="D19" s="915">
        <v>34</v>
      </c>
      <c r="E19" s="915">
        <v>35</v>
      </c>
      <c r="F19" s="915">
        <v>24</v>
      </c>
      <c r="G19" s="915">
        <v>30</v>
      </c>
      <c r="H19" s="915">
        <v>41</v>
      </c>
      <c r="I19" s="915">
        <v>35</v>
      </c>
      <c r="J19" s="915">
        <v>22</v>
      </c>
      <c r="K19" s="915">
        <v>13</v>
      </c>
      <c r="L19" s="915">
        <v>37</v>
      </c>
      <c r="M19" s="915">
        <v>40</v>
      </c>
      <c r="N19" s="915">
        <v>44</v>
      </c>
      <c r="O19" s="922">
        <f t="shared" si="7"/>
        <v>372</v>
      </c>
      <c r="P19" s="893">
        <f t="shared" si="4"/>
        <v>396</v>
      </c>
      <c r="Q19" s="856">
        <f>IF(O19=0,"-",P19/O19)</f>
        <v>1.064516129032258</v>
      </c>
    </row>
    <row r="20" spans="1:17" ht="16.5" customHeight="1" x14ac:dyDescent="0.25">
      <c r="A20" s="920" t="s">
        <v>705</v>
      </c>
      <c r="B20" s="921">
        <v>31</v>
      </c>
      <c r="C20" s="915">
        <v>0</v>
      </c>
      <c r="D20" s="915">
        <v>13</v>
      </c>
      <c r="E20" s="915">
        <v>23</v>
      </c>
      <c r="F20" s="915">
        <v>30</v>
      </c>
      <c r="G20" s="915">
        <v>35</v>
      </c>
      <c r="H20" s="915">
        <v>57</v>
      </c>
      <c r="I20" s="915">
        <v>45</v>
      </c>
      <c r="J20" s="915">
        <v>32</v>
      </c>
      <c r="K20" s="915">
        <v>40</v>
      </c>
      <c r="L20" s="915">
        <v>15</v>
      </c>
      <c r="M20" s="915">
        <v>123</v>
      </c>
      <c r="N20" s="915">
        <v>170</v>
      </c>
      <c r="O20" s="922">
        <f t="shared" si="7"/>
        <v>372</v>
      </c>
      <c r="P20" s="893">
        <f t="shared" si="4"/>
        <v>583</v>
      </c>
      <c r="Q20" s="856">
        <f>IF(O20=0,"-",P20/O20)</f>
        <v>1.5672043010752688</v>
      </c>
    </row>
    <row r="21" spans="1:17" ht="16.5" customHeight="1" x14ac:dyDescent="0.25">
      <c r="A21" s="832" t="s">
        <v>497</v>
      </c>
      <c r="B21" s="854" t="s">
        <v>483</v>
      </c>
      <c r="C21" s="855">
        <v>845</v>
      </c>
      <c r="D21" s="855">
        <v>927</v>
      </c>
      <c r="E21" s="855">
        <v>842</v>
      </c>
      <c r="F21" s="855">
        <v>985</v>
      </c>
      <c r="G21" s="855">
        <v>842</v>
      </c>
      <c r="H21" s="855">
        <v>852</v>
      </c>
      <c r="I21" s="855">
        <v>885</v>
      </c>
      <c r="J21" s="855">
        <v>920</v>
      </c>
      <c r="K21" s="855">
        <v>903</v>
      </c>
      <c r="L21" s="855">
        <v>966</v>
      </c>
      <c r="M21" s="855">
        <v>914</v>
      </c>
      <c r="N21" s="855">
        <v>923</v>
      </c>
      <c r="O21" s="893">
        <v>0</v>
      </c>
      <c r="P21" s="893">
        <f t="shared" ref="P21:P23" si="8">SUM(C21:N21)</f>
        <v>10804</v>
      </c>
      <c r="Q21" s="856" t="str">
        <f t="shared" si="5"/>
        <v>-</v>
      </c>
    </row>
    <row r="22" spans="1:17" ht="16.5" customHeight="1" x14ac:dyDescent="0.25">
      <c r="A22" s="832" t="s">
        <v>707</v>
      </c>
      <c r="B22" s="854" t="s">
        <v>483</v>
      </c>
      <c r="C22" s="855">
        <v>117</v>
      </c>
      <c r="D22" s="855">
        <v>58</v>
      </c>
      <c r="E22" s="855">
        <v>102</v>
      </c>
      <c r="F22" s="855">
        <v>130</v>
      </c>
      <c r="G22" s="855">
        <v>145</v>
      </c>
      <c r="H22" s="855">
        <v>115</v>
      </c>
      <c r="I22" s="855">
        <v>102</v>
      </c>
      <c r="J22" s="855">
        <v>141</v>
      </c>
      <c r="K22" s="855">
        <v>130</v>
      </c>
      <c r="L22" s="855">
        <v>139</v>
      </c>
      <c r="M22" s="855">
        <v>121</v>
      </c>
      <c r="N22" s="855">
        <v>125</v>
      </c>
      <c r="O22" s="893">
        <v>0</v>
      </c>
      <c r="P22" s="893">
        <f t="shared" si="8"/>
        <v>1425</v>
      </c>
      <c r="Q22" s="856" t="str">
        <f t="shared" si="5"/>
        <v>-</v>
      </c>
    </row>
    <row r="23" spans="1:17" ht="16.5" customHeight="1" x14ac:dyDescent="0.25">
      <c r="A23" s="832" t="s">
        <v>500</v>
      </c>
      <c r="B23" s="854">
        <v>132</v>
      </c>
      <c r="C23" s="855">
        <v>125</v>
      </c>
      <c r="D23" s="855">
        <v>134</v>
      </c>
      <c r="E23" s="855">
        <v>163</v>
      </c>
      <c r="F23" s="855">
        <v>136</v>
      </c>
      <c r="G23" s="855">
        <v>116</v>
      </c>
      <c r="H23" s="855">
        <v>161</v>
      </c>
      <c r="I23" s="855">
        <v>133</v>
      </c>
      <c r="J23" s="855">
        <v>0</v>
      </c>
      <c r="K23" s="855">
        <v>90</v>
      </c>
      <c r="L23" s="855">
        <v>109</v>
      </c>
      <c r="M23" s="855">
        <v>130</v>
      </c>
      <c r="N23" s="855">
        <v>134</v>
      </c>
      <c r="O23" s="922">
        <f t="shared" ref="O23" si="9">B23*(IF(C23="",0,1)+IF(D23="",0,1)+IF(E23="",0,1)+IF(F23="",0,1)+IF(G23="",0,1)+IF(H23="",0,1)+IF(I23="",0,1)+IF(J23="",0,1)+IF(K23="",0,1)+IF(L23="",0,1)+IF(M23="",0,1)+IF(N23="",0,1))</f>
        <v>1584</v>
      </c>
      <c r="P23" s="893">
        <f t="shared" si="8"/>
        <v>1431</v>
      </c>
      <c r="Q23" s="856">
        <f t="shared" si="5"/>
        <v>0.90340909090909094</v>
      </c>
    </row>
    <row r="24" spans="1:17" ht="16.5" customHeight="1" x14ac:dyDescent="0.25">
      <c r="A24" s="920" t="s">
        <v>725</v>
      </c>
      <c r="B24" s="921" t="s">
        <v>483</v>
      </c>
      <c r="C24" s="915">
        <v>140</v>
      </c>
      <c r="D24" s="915">
        <v>103</v>
      </c>
      <c r="E24" s="915">
        <v>135</v>
      </c>
      <c r="F24" s="915">
        <v>123</v>
      </c>
      <c r="G24" s="915">
        <v>64</v>
      </c>
      <c r="H24" s="915">
        <v>117</v>
      </c>
      <c r="I24" s="915">
        <v>135</v>
      </c>
      <c r="J24" s="915">
        <v>142</v>
      </c>
      <c r="K24" s="915">
        <v>128</v>
      </c>
      <c r="L24" s="915">
        <v>68</v>
      </c>
      <c r="M24" s="915">
        <v>120</v>
      </c>
      <c r="N24" s="915">
        <v>121</v>
      </c>
      <c r="O24" s="922">
        <v>0</v>
      </c>
      <c r="P24" s="922">
        <f>SUM(C24:N24)</f>
        <v>1396</v>
      </c>
      <c r="Q24" s="856" t="str">
        <f t="shared" ref="Q24" si="10">IF(O24=0,"-",P24/O24)</f>
        <v>-</v>
      </c>
    </row>
    <row r="25" spans="1:17" ht="16.5" customHeight="1" thickBot="1" x14ac:dyDescent="0.3">
      <c r="A25" s="991" t="s">
        <v>502</v>
      </c>
      <c r="B25" s="963">
        <v>396</v>
      </c>
      <c r="C25" s="964">
        <v>358</v>
      </c>
      <c r="D25" s="964">
        <v>430</v>
      </c>
      <c r="E25" s="964">
        <v>401</v>
      </c>
      <c r="F25" s="964">
        <v>441</v>
      </c>
      <c r="G25" s="964">
        <v>418</v>
      </c>
      <c r="H25" s="964">
        <v>442</v>
      </c>
      <c r="I25" s="964">
        <v>213</v>
      </c>
      <c r="J25" s="964">
        <v>543</v>
      </c>
      <c r="K25" s="964">
        <v>450</v>
      </c>
      <c r="L25" s="964">
        <v>504</v>
      </c>
      <c r="M25" s="964">
        <v>529</v>
      </c>
      <c r="N25" s="964">
        <v>409</v>
      </c>
      <c r="O25" s="990">
        <f>B25*(IF(K25="",0,1)+IF(L25="",0,1)+IF(M25="",0,1)+IF(N25="",0,1))</f>
        <v>1584</v>
      </c>
      <c r="P25" s="990">
        <f>SUM(C25:N25)</f>
        <v>5138</v>
      </c>
      <c r="Q25" s="856">
        <f t="shared" si="5"/>
        <v>3.2436868686868685</v>
      </c>
    </row>
    <row r="26" spans="1:17" s="888" customFormat="1" ht="15" customHeight="1" x14ac:dyDescent="0.25">
      <c r="A26" s="926" t="s">
        <v>590</v>
      </c>
      <c r="B26" s="927">
        <f t="shared" ref="B26:P26" si="11">SUM(B9:B25)</f>
        <v>3910</v>
      </c>
      <c r="C26" s="927">
        <f t="shared" si="11"/>
        <v>4300</v>
      </c>
      <c r="D26" s="927">
        <f t="shared" si="11"/>
        <v>4859</v>
      </c>
      <c r="E26" s="927">
        <f t="shared" si="11"/>
        <v>4509</v>
      </c>
      <c r="F26" s="927">
        <f t="shared" si="11"/>
        <v>4363</v>
      </c>
      <c r="G26" s="927">
        <f t="shared" si="11"/>
        <v>4198</v>
      </c>
      <c r="H26" s="927">
        <f t="shared" si="11"/>
        <v>4639</v>
      </c>
      <c r="I26" s="927">
        <f t="shared" si="11"/>
        <v>4480</v>
      </c>
      <c r="J26" s="927">
        <f t="shared" si="11"/>
        <v>4482</v>
      </c>
      <c r="K26" s="927">
        <f t="shared" si="11"/>
        <v>3912</v>
      </c>
      <c r="L26" s="927">
        <f t="shared" si="11"/>
        <v>4793</v>
      </c>
      <c r="M26" s="927">
        <f t="shared" si="11"/>
        <v>4696</v>
      </c>
      <c r="N26" s="927">
        <f>SUM(N9:N25)</f>
        <v>3760</v>
      </c>
      <c r="O26" s="927">
        <f t="shared" si="11"/>
        <v>42696</v>
      </c>
      <c r="P26" s="927">
        <f t="shared" si="11"/>
        <v>52991</v>
      </c>
      <c r="Q26" s="928">
        <f>IF(O26=0,"-",P26/O26)</f>
        <v>1.2411232902379614</v>
      </c>
    </row>
    <row r="27" spans="1:17" s="888" customFormat="1" ht="12.75" customHeight="1" x14ac:dyDescent="0.25">
      <c r="A27" s="601"/>
      <c r="B27" s="940"/>
      <c r="C27" s="940"/>
      <c r="D27" s="940"/>
      <c r="E27" s="940"/>
      <c r="F27" s="940"/>
      <c r="G27" s="940"/>
      <c r="H27" s="940"/>
      <c r="I27" s="940"/>
      <c r="J27" s="940"/>
      <c r="K27" s="940"/>
      <c r="L27" s="940"/>
      <c r="M27" s="940"/>
      <c r="N27" s="940"/>
      <c r="O27" s="940"/>
      <c r="P27" s="940"/>
      <c r="Q27" s="941"/>
    </row>
    <row r="28" spans="1:17" s="888" customFormat="1" ht="17.25" customHeight="1" x14ac:dyDescent="0.25">
      <c r="A28" s="1029" t="s">
        <v>607</v>
      </c>
      <c r="B28" s="1042" t="s">
        <v>529</v>
      </c>
      <c r="C28" s="942" t="s">
        <v>514</v>
      </c>
      <c r="D28" s="942" t="s">
        <v>515</v>
      </c>
      <c r="E28" s="942" t="s">
        <v>516</v>
      </c>
      <c r="F28" s="942" t="s">
        <v>517</v>
      </c>
      <c r="G28" s="942" t="s">
        <v>518</v>
      </c>
      <c r="H28" s="942" t="s">
        <v>519</v>
      </c>
      <c r="I28" s="942" t="s">
        <v>520</v>
      </c>
      <c r="J28" s="942" t="s">
        <v>521</v>
      </c>
      <c r="K28" s="942" t="s">
        <v>522</v>
      </c>
      <c r="L28" s="942" t="s">
        <v>523</v>
      </c>
      <c r="M28" s="942" t="s">
        <v>524</v>
      </c>
      <c r="N28" s="942" t="s">
        <v>525</v>
      </c>
      <c r="O28" s="1044" t="s">
        <v>526</v>
      </c>
      <c r="P28" s="1044"/>
      <c r="Q28" s="1044"/>
    </row>
    <row r="29" spans="1:17" s="888" customFormat="1" ht="17.25" customHeight="1" x14ac:dyDescent="0.25">
      <c r="A29" s="1030"/>
      <c r="B29" s="1042"/>
      <c r="C29" s="936" t="s">
        <v>527</v>
      </c>
      <c r="D29" s="936" t="s">
        <v>527</v>
      </c>
      <c r="E29" s="936" t="s">
        <v>527</v>
      </c>
      <c r="F29" s="936" t="s">
        <v>527</v>
      </c>
      <c r="G29" s="936" t="s">
        <v>527</v>
      </c>
      <c r="H29" s="936" t="s">
        <v>527</v>
      </c>
      <c r="I29" s="936" t="s">
        <v>527</v>
      </c>
      <c r="J29" s="936" t="s">
        <v>527</v>
      </c>
      <c r="K29" s="936" t="s">
        <v>527</v>
      </c>
      <c r="L29" s="936" t="s">
        <v>527</v>
      </c>
      <c r="M29" s="936" t="s">
        <v>527</v>
      </c>
      <c r="N29" s="936" t="s">
        <v>527</v>
      </c>
      <c r="O29" s="936" t="s">
        <v>528</v>
      </c>
      <c r="P29" s="936" t="s">
        <v>527</v>
      </c>
      <c r="Q29" s="936" t="s">
        <v>1</v>
      </c>
    </row>
    <row r="30" spans="1:17" ht="17.25" customHeight="1" x14ac:dyDescent="0.25">
      <c r="A30" s="920" t="s">
        <v>541</v>
      </c>
      <c r="B30" s="924">
        <v>130</v>
      </c>
      <c r="C30" s="886">
        <v>146</v>
      </c>
      <c r="D30" s="886">
        <v>133</v>
      </c>
      <c r="E30" s="886">
        <v>136</v>
      </c>
      <c r="F30" s="886">
        <v>122</v>
      </c>
      <c r="G30" s="886">
        <v>130</v>
      </c>
      <c r="H30" s="886">
        <v>142</v>
      </c>
      <c r="I30" s="886">
        <v>132</v>
      </c>
      <c r="J30" s="886">
        <v>156</v>
      </c>
      <c r="K30" s="886">
        <v>147</v>
      </c>
      <c r="L30" s="886">
        <v>155</v>
      </c>
      <c r="M30" s="886">
        <v>150</v>
      </c>
      <c r="N30" s="886">
        <v>136</v>
      </c>
      <c r="O30" s="895">
        <f>B30*(IF(K30="",0,1)+IF(L30="",0,1)+IF(M30="",0,1)+IF(N30="",0,1))+880</f>
        <v>1400</v>
      </c>
      <c r="P30" s="895">
        <f t="shared" ref="P30:P36" si="12">SUM(C30:N30)</f>
        <v>1685</v>
      </c>
      <c r="Q30" s="896">
        <f t="shared" ref="Q30:Q36" si="13">IF(O30=0,"-",P30/O30)</f>
        <v>1.2035714285714285</v>
      </c>
    </row>
    <row r="31" spans="1:17" ht="17.25" customHeight="1" x14ac:dyDescent="0.25">
      <c r="A31" s="832" t="s">
        <v>542</v>
      </c>
      <c r="B31" s="854">
        <v>40</v>
      </c>
      <c r="C31" s="855">
        <v>56</v>
      </c>
      <c r="D31" s="855">
        <v>55</v>
      </c>
      <c r="E31" s="855">
        <v>55</v>
      </c>
      <c r="F31" s="855">
        <v>69</v>
      </c>
      <c r="G31" s="855">
        <v>44</v>
      </c>
      <c r="H31" s="855">
        <v>47</v>
      </c>
      <c r="I31" s="855">
        <v>42</v>
      </c>
      <c r="J31" s="855">
        <v>38</v>
      </c>
      <c r="K31" s="855">
        <v>44</v>
      </c>
      <c r="L31" s="855">
        <v>33</v>
      </c>
      <c r="M31" s="855">
        <v>47</v>
      </c>
      <c r="N31" s="855">
        <v>25</v>
      </c>
      <c r="O31" s="895">
        <f>B31*(IF(K31="",0,1)+IF(L31="",0,1)+IF(M31="",0,1)+IF(N31="",0,1))+200</f>
        <v>360</v>
      </c>
      <c r="P31" s="893">
        <f t="shared" si="12"/>
        <v>555</v>
      </c>
      <c r="Q31" s="856">
        <f t="shared" si="13"/>
        <v>1.5416666666666667</v>
      </c>
    </row>
    <row r="32" spans="1:17" ht="17.25" customHeight="1" x14ac:dyDescent="0.25">
      <c r="A32" s="832" t="s">
        <v>543</v>
      </c>
      <c r="B32" s="854">
        <v>40</v>
      </c>
      <c r="C32" s="855">
        <v>57</v>
      </c>
      <c r="D32" s="855">
        <v>39</v>
      </c>
      <c r="E32" s="855">
        <v>53</v>
      </c>
      <c r="F32" s="855">
        <v>61</v>
      </c>
      <c r="G32" s="855">
        <v>35</v>
      </c>
      <c r="H32" s="855">
        <v>45</v>
      </c>
      <c r="I32" s="855">
        <v>58</v>
      </c>
      <c r="J32" s="855">
        <v>53</v>
      </c>
      <c r="K32" s="855">
        <v>53</v>
      </c>
      <c r="L32" s="855">
        <v>25</v>
      </c>
      <c r="M32" s="855">
        <v>53</v>
      </c>
      <c r="N32" s="855">
        <v>38</v>
      </c>
      <c r="O32" s="895">
        <f>B32*(IF(K32="",0,1)+IF(L32="",0,1)+IF(M32="",0,1)+IF(N32="",0,1))+160</f>
        <v>320</v>
      </c>
      <c r="P32" s="893">
        <f t="shared" si="12"/>
        <v>570</v>
      </c>
      <c r="Q32" s="856">
        <f t="shared" si="13"/>
        <v>1.78125</v>
      </c>
    </row>
    <row r="33" spans="1:17" ht="17.25" customHeight="1" x14ac:dyDescent="0.25">
      <c r="A33" s="832" t="s">
        <v>544</v>
      </c>
      <c r="B33" s="854">
        <v>40</v>
      </c>
      <c r="C33" s="855">
        <v>99</v>
      </c>
      <c r="D33" s="855">
        <v>56</v>
      </c>
      <c r="E33" s="855">
        <v>38</v>
      </c>
      <c r="F33" s="855">
        <v>30</v>
      </c>
      <c r="G33" s="855">
        <v>40</v>
      </c>
      <c r="H33" s="855">
        <v>51</v>
      </c>
      <c r="I33" s="855">
        <v>27</v>
      </c>
      <c r="J33" s="855">
        <v>48</v>
      </c>
      <c r="K33" s="855">
        <v>51</v>
      </c>
      <c r="L33" s="855">
        <v>63</v>
      </c>
      <c r="M33" s="855">
        <v>59</v>
      </c>
      <c r="N33" s="855">
        <v>41</v>
      </c>
      <c r="O33" s="893">
        <f t="shared" ref="O33:O34" si="14">B33*(IF(C33="",0,1)+IF(D33="",0,1)+IF(E33="",0,1)+IF(F33="",0,1)+IF(G33="",0,1)+IF(H33="",0,1)+IF(I33="",0,1)+IF(J33="",0,1)+IF(K33="",0,1)+IF(L33="",0,1)+IF(M33="",0,1)+IF(N33="",0,1))</f>
        <v>480</v>
      </c>
      <c r="P33" s="893">
        <f t="shared" si="12"/>
        <v>603</v>
      </c>
      <c r="Q33" s="856">
        <f t="shared" si="13"/>
        <v>1.2562500000000001</v>
      </c>
    </row>
    <row r="34" spans="1:17" ht="16.5" customHeight="1" x14ac:dyDescent="0.25">
      <c r="A34" s="832" t="s">
        <v>545</v>
      </c>
      <c r="B34" s="854">
        <v>25</v>
      </c>
      <c r="C34" s="855">
        <v>12</v>
      </c>
      <c r="D34" s="855">
        <v>20</v>
      </c>
      <c r="E34" s="855">
        <v>11</v>
      </c>
      <c r="F34" s="855">
        <v>16</v>
      </c>
      <c r="G34" s="855">
        <v>13</v>
      </c>
      <c r="H34" s="855">
        <v>3</v>
      </c>
      <c r="I34" s="855">
        <v>10</v>
      </c>
      <c r="J34" s="855">
        <v>10</v>
      </c>
      <c r="K34" s="855">
        <v>7</v>
      </c>
      <c r="L34" s="855">
        <v>10</v>
      </c>
      <c r="M34" s="855">
        <v>3</v>
      </c>
      <c r="N34" s="855">
        <v>12</v>
      </c>
      <c r="O34" s="893">
        <f t="shared" si="14"/>
        <v>300</v>
      </c>
      <c r="P34" s="893">
        <f t="shared" si="12"/>
        <v>127</v>
      </c>
      <c r="Q34" s="856">
        <f t="shared" si="13"/>
        <v>0.42333333333333334</v>
      </c>
    </row>
    <row r="35" spans="1:17" ht="16.5" customHeight="1" x14ac:dyDescent="0.25">
      <c r="A35" s="832" t="s">
        <v>730</v>
      </c>
      <c r="B35" s="854">
        <v>8</v>
      </c>
      <c r="C35" s="855">
        <v>8</v>
      </c>
      <c r="D35" s="855">
        <v>9</v>
      </c>
      <c r="E35" s="855">
        <v>5</v>
      </c>
      <c r="F35" s="855">
        <v>5</v>
      </c>
      <c r="G35" s="855">
        <v>6</v>
      </c>
      <c r="H35" s="855">
        <v>6</v>
      </c>
      <c r="I35" s="855">
        <v>6</v>
      </c>
      <c r="J35" s="855">
        <v>9</v>
      </c>
      <c r="K35" s="855">
        <v>0</v>
      </c>
      <c r="L35" s="855">
        <v>7</v>
      </c>
      <c r="M35" s="855">
        <v>9</v>
      </c>
      <c r="N35" s="855">
        <v>4</v>
      </c>
      <c r="O35" s="895">
        <f>B35*(IF(K35="",0,1)+IF(L35="",0,1)+IF(M35="",0,1)+IF(N35="",0,1))+48</f>
        <v>80</v>
      </c>
      <c r="P35" s="893">
        <f t="shared" si="12"/>
        <v>74</v>
      </c>
      <c r="Q35" s="856">
        <f t="shared" si="13"/>
        <v>0.92500000000000004</v>
      </c>
    </row>
    <row r="36" spans="1:17" ht="18" customHeight="1" thickBot="1" x14ac:dyDescent="0.3">
      <c r="A36" s="929" t="s">
        <v>546</v>
      </c>
      <c r="B36" s="930">
        <v>130</v>
      </c>
      <c r="C36" s="931">
        <v>209</v>
      </c>
      <c r="D36" s="931">
        <v>132</v>
      </c>
      <c r="E36" s="931">
        <v>235</v>
      </c>
      <c r="F36" s="931">
        <v>226</v>
      </c>
      <c r="G36" s="931">
        <v>192</v>
      </c>
      <c r="H36" s="931">
        <v>125</v>
      </c>
      <c r="I36" s="931">
        <v>101</v>
      </c>
      <c r="J36" s="931">
        <v>71</v>
      </c>
      <c r="K36" s="931">
        <v>44</v>
      </c>
      <c r="L36" s="931">
        <v>40</v>
      </c>
      <c r="M36" s="931">
        <v>155</v>
      </c>
      <c r="N36" s="931">
        <v>30</v>
      </c>
      <c r="O36" s="932">
        <f>B36*(IF(K36="",0,1)+IF(L36="",0,1)+IF(M36="",0,1)+IF(N36="",0,1))+848</f>
        <v>1368</v>
      </c>
      <c r="P36" s="932">
        <f t="shared" si="12"/>
        <v>1560</v>
      </c>
      <c r="Q36" s="933">
        <f t="shared" si="13"/>
        <v>1.1403508771929824</v>
      </c>
    </row>
    <row r="37" spans="1:17" s="888" customFormat="1" ht="15.75" customHeight="1" x14ac:dyDescent="0.25">
      <c r="A37" s="926" t="s">
        <v>591</v>
      </c>
      <c r="B37" s="927">
        <f>SUM(B30:B36)</f>
        <v>413</v>
      </c>
      <c r="C37" s="927">
        <f>SUM(C30:C36)</f>
        <v>587</v>
      </c>
      <c r="D37" s="927">
        <f t="shared" ref="D37:J37" si="15">SUM(D30:D36)</f>
        <v>444</v>
      </c>
      <c r="E37" s="927">
        <f>SUM(E30:E36)</f>
        <v>533</v>
      </c>
      <c r="F37" s="927">
        <f t="shared" si="15"/>
        <v>529</v>
      </c>
      <c r="G37" s="927">
        <f t="shared" si="15"/>
        <v>460</v>
      </c>
      <c r="H37" s="927">
        <f t="shared" si="15"/>
        <v>419</v>
      </c>
      <c r="I37" s="927">
        <f t="shared" si="15"/>
        <v>376</v>
      </c>
      <c r="J37" s="927">
        <f t="shared" si="15"/>
        <v>385</v>
      </c>
      <c r="K37" s="927">
        <f t="shared" ref="K37:P37" si="16">SUM(K30:K36)</f>
        <v>346</v>
      </c>
      <c r="L37" s="927">
        <f t="shared" si="16"/>
        <v>333</v>
      </c>
      <c r="M37" s="927">
        <f t="shared" si="16"/>
        <v>476</v>
      </c>
      <c r="N37" s="927">
        <f t="shared" si="16"/>
        <v>286</v>
      </c>
      <c r="O37" s="927">
        <f t="shared" si="16"/>
        <v>4308</v>
      </c>
      <c r="P37" s="927">
        <f t="shared" si="16"/>
        <v>5174</v>
      </c>
      <c r="Q37" s="928">
        <f>IF(O37=0,"-",P37/O37)</f>
        <v>1.2010213556174558</v>
      </c>
    </row>
    <row r="38" spans="1:17" s="888" customFormat="1" ht="10.5" customHeight="1" x14ac:dyDescent="0.25">
      <c r="A38" s="601"/>
      <c r="B38" s="940"/>
      <c r="C38" s="940"/>
      <c r="D38" s="940"/>
      <c r="E38" s="940"/>
      <c r="F38" s="940"/>
      <c r="G38" s="940"/>
      <c r="H38" s="940"/>
      <c r="I38" s="940"/>
      <c r="J38" s="940"/>
      <c r="K38" s="940"/>
      <c r="L38" s="940"/>
      <c r="M38" s="940"/>
      <c r="N38" s="940"/>
      <c r="O38" s="940"/>
      <c r="P38" s="940"/>
      <c r="Q38" s="941"/>
    </row>
    <row r="39" spans="1:17" s="888" customFormat="1" ht="17.25" customHeight="1" x14ac:dyDescent="0.25">
      <c r="A39" s="1043" t="s">
        <v>571</v>
      </c>
      <c r="B39" s="1042" t="s">
        <v>529</v>
      </c>
      <c r="C39" s="942" t="s">
        <v>514</v>
      </c>
      <c r="D39" s="942" t="s">
        <v>515</v>
      </c>
      <c r="E39" s="942" t="s">
        <v>516</v>
      </c>
      <c r="F39" s="942" t="s">
        <v>517</v>
      </c>
      <c r="G39" s="942" t="s">
        <v>518</v>
      </c>
      <c r="H39" s="942" t="s">
        <v>519</v>
      </c>
      <c r="I39" s="942" t="s">
        <v>520</v>
      </c>
      <c r="J39" s="942" t="s">
        <v>521</v>
      </c>
      <c r="K39" s="942" t="s">
        <v>522</v>
      </c>
      <c r="L39" s="942" t="s">
        <v>523</v>
      </c>
      <c r="M39" s="942" t="s">
        <v>524</v>
      </c>
      <c r="N39" s="942" t="s">
        <v>525</v>
      </c>
      <c r="O39" s="1044" t="s">
        <v>526</v>
      </c>
      <c r="P39" s="1044"/>
      <c r="Q39" s="1044"/>
    </row>
    <row r="40" spans="1:17" s="888" customFormat="1" ht="17.25" customHeight="1" x14ac:dyDescent="0.25">
      <c r="A40" s="1043"/>
      <c r="B40" s="1042"/>
      <c r="C40" s="936" t="s">
        <v>527</v>
      </c>
      <c r="D40" s="936" t="s">
        <v>527</v>
      </c>
      <c r="E40" s="936" t="s">
        <v>527</v>
      </c>
      <c r="F40" s="936" t="s">
        <v>527</v>
      </c>
      <c r="G40" s="936" t="s">
        <v>527</v>
      </c>
      <c r="H40" s="936" t="s">
        <v>527</v>
      </c>
      <c r="I40" s="936" t="s">
        <v>527</v>
      </c>
      <c r="J40" s="936" t="s">
        <v>527</v>
      </c>
      <c r="K40" s="936" t="s">
        <v>527</v>
      </c>
      <c r="L40" s="936" t="s">
        <v>527</v>
      </c>
      <c r="M40" s="936" t="s">
        <v>527</v>
      </c>
      <c r="N40" s="936" t="s">
        <v>527</v>
      </c>
      <c r="O40" s="936" t="s">
        <v>528</v>
      </c>
      <c r="P40" s="936" t="s">
        <v>527</v>
      </c>
      <c r="Q40" s="936" t="s">
        <v>1</v>
      </c>
    </row>
    <row r="41" spans="1:17" ht="18" customHeight="1" x14ac:dyDescent="0.25">
      <c r="A41" s="920" t="s">
        <v>592</v>
      </c>
      <c r="B41" s="854">
        <v>100</v>
      </c>
      <c r="C41" s="886">
        <v>394</v>
      </c>
      <c r="D41" s="886">
        <v>495</v>
      </c>
      <c r="E41" s="886">
        <v>388</v>
      </c>
      <c r="F41" s="886">
        <v>161</v>
      </c>
      <c r="G41" s="886">
        <v>228</v>
      </c>
      <c r="H41" s="886">
        <v>326</v>
      </c>
      <c r="I41" s="886">
        <v>405</v>
      </c>
      <c r="J41" s="886">
        <v>347</v>
      </c>
      <c r="K41" s="886">
        <v>287</v>
      </c>
      <c r="L41" s="886">
        <v>358</v>
      </c>
      <c r="M41" s="886">
        <v>416</v>
      </c>
      <c r="N41" s="886">
        <v>368</v>
      </c>
      <c r="O41" s="895">
        <f>B41*(IF(C41="",0,1)+IF(D41="",0,1)+IF(E41="",0,1)+IF(F41="",0,1)+IF(G41="",0,1)+IF(H41="",0,1)+IF(I41="",0,1)+IF(J41="",0,1)+IF(K41="",0,1)+IF(L41="",0,1)+IF(M41="",0,1)+IF(N41="",0,1))</f>
        <v>1200</v>
      </c>
      <c r="P41" s="895">
        <f>SUM(C41:N41)</f>
        <v>4173</v>
      </c>
      <c r="Q41" s="896">
        <f t="shared" ref="Q41:Q43" si="17">IF(O41=0,"-",P41/O41)</f>
        <v>3.4775</v>
      </c>
    </row>
    <row r="42" spans="1:17" ht="18" customHeight="1" x14ac:dyDescent="0.25">
      <c r="A42" s="918" t="s">
        <v>593</v>
      </c>
      <c r="B42" s="921">
        <v>180</v>
      </c>
      <c r="C42" s="886">
        <v>311</v>
      </c>
      <c r="D42" s="886">
        <v>336</v>
      </c>
      <c r="E42" s="886">
        <v>279</v>
      </c>
      <c r="F42" s="886">
        <v>292</v>
      </c>
      <c r="G42" s="886">
        <v>262</v>
      </c>
      <c r="H42" s="886">
        <v>237</v>
      </c>
      <c r="I42" s="886">
        <v>236</v>
      </c>
      <c r="J42" s="886">
        <v>119</v>
      </c>
      <c r="K42" s="886">
        <v>175</v>
      </c>
      <c r="L42" s="886">
        <v>0</v>
      </c>
      <c r="M42" s="886">
        <v>186</v>
      </c>
      <c r="N42" s="886">
        <v>97</v>
      </c>
      <c r="O42" s="895">
        <f>B42*(IF(C42="",0,1)+IF(D42="",0,1)+IF(E42="",0,1)+IF(F42="",0,1)+IF(G42="",0,1)+IF(H42="",0,1)+IF(I42="",0,1)+IF(J42="",0,1)+IF(K42="",0,1)+IF(L42="",0,1)+IF(M42="",0,1)+IF(N42="",0,1))</f>
        <v>2160</v>
      </c>
      <c r="P42" s="895">
        <f>SUM(C42:N42)</f>
        <v>2530</v>
      </c>
      <c r="Q42" s="896">
        <f t="shared" si="17"/>
        <v>1.1712962962962963</v>
      </c>
    </row>
    <row r="43" spans="1:17" ht="18" customHeight="1" thickBot="1" x14ac:dyDescent="0.3">
      <c r="A43" s="929" t="s">
        <v>594</v>
      </c>
      <c r="B43" s="930">
        <v>120</v>
      </c>
      <c r="C43" s="931">
        <v>118</v>
      </c>
      <c r="D43" s="931">
        <v>161</v>
      </c>
      <c r="E43" s="931">
        <v>147</v>
      </c>
      <c r="F43" s="931">
        <v>167</v>
      </c>
      <c r="G43" s="931">
        <v>153</v>
      </c>
      <c r="H43" s="931">
        <v>147</v>
      </c>
      <c r="I43" s="931">
        <v>170</v>
      </c>
      <c r="J43" s="931">
        <v>158</v>
      </c>
      <c r="K43" s="931">
        <v>157</v>
      </c>
      <c r="L43" s="931">
        <v>171</v>
      </c>
      <c r="M43" s="931">
        <v>142</v>
      </c>
      <c r="N43" s="931">
        <v>144</v>
      </c>
      <c r="O43" s="932">
        <f>B43*(IF(C43="",0,1)+IF(D43="",0,1)+IF(E43="",0,1)+IF(F43="",0,1)+IF(G43="",0,1)+IF(H43="",0,1)+IF(I43="",0,1)+IF(J43="",0,1)+IF(K43="",0,1)+IF(L43="",0,1)+IF(M43="",0,1)+IF(N43="",0,1))</f>
        <v>1440</v>
      </c>
      <c r="P43" s="932">
        <f>SUM(C43:N43)</f>
        <v>1835</v>
      </c>
      <c r="Q43" s="933">
        <f t="shared" si="17"/>
        <v>1.2743055555555556</v>
      </c>
    </row>
    <row r="44" spans="1:17" s="888" customFormat="1" ht="17.25" customHeight="1" x14ac:dyDescent="0.25">
      <c r="A44" s="926" t="s">
        <v>595</v>
      </c>
      <c r="B44" s="927">
        <f>SUM(B41:B43)</f>
        <v>400</v>
      </c>
      <c r="C44" s="927">
        <f t="shared" ref="C44:M44" si="18">SUM(C41:C43)</f>
        <v>823</v>
      </c>
      <c r="D44" s="927">
        <f t="shared" si="18"/>
        <v>992</v>
      </c>
      <c r="E44" s="927">
        <f t="shared" si="18"/>
        <v>814</v>
      </c>
      <c r="F44" s="927">
        <f t="shared" si="18"/>
        <v>620</v>
      </c>
      <c r="G44" s="927">
        <f t="shared" si="18"/>
        <v>643</v>
      </c>
      <c r="H44" s="927">
        <f t="shared" si="18"/>
        <v>710</v>
      </c>
      <c r="I44" s="927">
        <f t="shared" si="18"/>
        <v>811</v>
      </c>
      <c r="J44" s="927">
        <f t="shared" si="18"/>
        <v>624</v>
      </c>
      <c r="K44" s="927">
        <f t="shared" si="18"/>
        <v>619</v>
      </c>
      <c r="L44" s="927">
        <f t="shared" si="18"/>
        <v>529</v>
      </c>
      <c r="M44" s="927">
        <f t="shared" si="18"/>
        <v>744</v>
      </c>
      <c r="N44" s="927">
        <f>SUM(N41:N43)</f>
        <v>609</v>
      </c>
      <c r="O44" s="927">
        <f>SUM(O41:O43)</f>
        <v>4800</v>
      </c>
      <c r="P44" s="927">
        <f>SUM(P41:P43)</f>
        <v>8538</v>
      </c>
      <c r="Q44" s="928">
        <f>IF(O44=0,"-",P44/O44)</f>
        <v>1.7787500000000001</v>
      </c>
    </row>
    <row r="45" spans="1:17" s="888" customFormat="1" ht="9.75" customHeight="1" x14ac:dyDescent="0.25">
      <c r="A45" s="601"/>
      <c r="B45" s="940"/>
      <c r="C45" s="940"/>
      <c r="D45" s="940"/>
      <c r="E45" s="940"/>
      <c r="F45" s="940"/>
      <c r="G45" s="940"/>
      <c r="H45" s="940"/>
      <c r="I45" s="940"/>
      <c r="J45" s="940"/>
      <c r="K45" s="940"/>
      <c r="L45" s="940"/>
      <c r="M45" s="940"/>
      <c r="N45" s="940"/>
      <c r="O45" s="940"/>
      <c r="P45" s="940"/>
      <c r="Q45" s="941"/>
    </row>
    <row r="46" spans="1:17" s="888" customFormat="1" ht="17.25" customHeight="1" x14ac:dyDescent="0.25">
      <c r="A46" s="1029" t="s">
        <v>572</v>
      </c>
      <c r="B46" s="1042" t="s">
        <v>529</v>
      </c>
      <c r="C46" s="942" t="s">
        <v>514</v>
      </c>
      <c r="D46" s="942" t="s">
        <v>515</v>
      </c>
      <c r="E46" s="942" t="s">
        <v>516</v>
      </c>
      <c r="F46" s="942" t="s">
        <v>517</v>
      </c>
      <c r="G46" s="942" t="s">
        <v>518</v>
      </c>
      <c r="H46" s="942" t="s">
        <v>519</v>
      </c>
      <c r="I46" s="942" t="s">
        <v>520</v>
      </c>
      <c r="J46" s="942" t="s">
        <v>521</v>
      </c>
      <c r="K46" s="942" t="s">
        <v>522</v>
      </c>
      <c r="L46" s="942" t="s">
        <v>523</v>
      </c>
      <c r="M46" s="942" t="s">
        <v>524</v>
      </c>
      <c r="N46" s="942" t="s">
        <v>525</v>
      </c>
      <c r="O46" s="1044" t="s">
        <v>526</v>
      </c>
      <c r="P46" s="1044"/>
      <c r="Q46" s="1044"/>
    </row>
    <row r="47" spans="1:17" s="888" customFormat="1" ht="17.25" customHeight="1" x14ac:dyDescent="0.25">
      <c r="A47" s="1030"/>
      <c r="B47" s="1042"/>
      <c r="C47" s="936" t="s">
        <v>527</v>
      </c>
      <c r="D47" s="936" t="s">
        <v>527</v>
      </c>
      <c r="E47" s="936" t="s">
        <v>527</v>
      </c>
      <c r="F47" s="936" t="s">
        <v>527</v>
      </c>
      <c r="G47" s="936" t="s">
        <v>527</v>
      </c>
      <c r="H47" s="936" t="s">
        <v>527</v>
      </c>
      <c r="I47" s="936" t="s">
        <v>527</v>
      </c>
      <c r="J47" s="936" t="s">
        <v>527</v>
      </c>
      <c r="K47" s="936" t="s">
        <v>527</v>
      </c>
      <c r="L47" s="936" t="s">
        <v>527</v>
      </c>
      <c r="M47" s="936" t="s">
        <v>527</v>
      </c>
      <c r="N47" s="936" t="s">
        <v>527</v>
      </c>
      <c r="O47" s="936" t="s">
        <v>528</v>
      </c>
      <c r="P47" s="936" t="s">
        <v>527</v>
      </c>
      <c r="Q47" s="936" t="s">
        <v>1</v>
      </c>
    </row>
    <row r="48" spans="1:17" s="888" customFormat="1" ht="17.25" customHeight="1" x14ac:dyDescent="0.25">
      <c r="A48" s="918" t="s">
        <v>596</v>
      </c>
      <c r="B48" s="854">
        <v>100</v>
      </c>
      <c r="C48" s="886">
        <v>112</v>
      </c>
      <c r="D48" s="886">
        <v>77</v>
      </c>
      <c r="E48" s="886">
        <v>55</v>
      </c>
      <c r="F48" s="886">
        <v>40</v>
      </c>
      <c r="G48" s="886">
        <v>23</v>
      </c>
      <c r="H48" s="886">
        <v>6</v>
      </c>
      <c r="I48" s="886">
        <v>33</v>
      </c>
      <c r="J48" s="886">
        <v>41</v>
      </c>
      <c r="K48" s="886">
        <v>34</v>
      </c>
      <c r="L48" s="886">
        <v>43</v>
      </c>
      <c r="M48" s="886">
        <v>7</v>
      </c>
      <c r="N48" s="886">
        <v>42</v>
      </c>
      <c r="O48" s="895">
        <f>B48*(IF(C48="",0,1)+IF(D48="",0,1)+IF(E48="",0,1)+IF(F48="",0,1)+IF(G48="",0,1)+IF(H48="",0,1)+IF(I48="",0,1)+IF(J48="",0,1)+IF(K48="",0,1)+IF(L48="",0,1)+IF(M48="",0,1)+IF(N48="",0,1))</f>
        <v>1200</v>
      </c>
      <c r="P48" s="895">
        <f>SUM(C48:N48)</f>
        <v>513</v>
      </c>
      <c r="Q48" s="896">
        <f t="shared" ref="Q48:Q49" si="19">IF(O48=0,"-",P48/O48)</f>
        <v>0.42749999999999999</v>
      </c>
    </row>
    <row r="49" spans="1:18" s="888" customFormat="1" ht="17.25" customHeight="1" x14ac:dyDescent="0.25">
      <c r="A49" s="918" t="s">
        <v>597</v>
      </c>
      <c r="B49" s="921">
        <v>95</v>
      </c>
      <c r="C49" s="886">
        <v>111</v>
      </c>
      <c r="D49" s="886">
        <v>96</v>
      </c>
      <c r="E49" s="886">
        <v>85</v>
      </c>
      <c r="F49" s="886">
        <v>92</v>
      </c>
      <c r="G49" s="886">
        <v>96</v>
      </c>
      <c r="H49" s="886">
        <v>85</v>
      </c>
      <c r="I49" s="886">
        <v>115</v>
      </c>
      <c r="J49" s="886">
        <v>99</v>
      </c>
      <c r="K49" s="886">
        <v>95</v>
      </c>
      <c r="L49" s="886">
        <v>129</v>
      </c>
      <c r="M49" s="886">
        <v>101</v>
      </c>
      <c r="N49" s="886">
        <v>92</v>
      </c>
      <c r="O49" s="895">
        <f>B49*(IF(C49="",0,1)+IF(D49="",0,1)+IF(E49="",0,1)+IF(F49="",0,1)+IF(G49="",0,1)+IF(H49="",0,1)+IF(I49="",0,1)+IF(J49="",0,1)+IF(K49="",0,1)+IF(L49="",0,1)+IF(M49="",0,1)+IF(N49="",0,1))</f>
        <v>1140</v>
      </c>
      <c r="P49" s="895">
        <f>SUM(C49:N49)</f>
        <v>1196</v>
      </c>
      <c r="Q49" s="896">
        <f t="shared" si="19"/>
        <v>1.0491228070175438</v>
      </c>
    </row>
    <row r="50" spans="1:18" s="888" customFormat="1" ht="17.25" customHeight="1" x14ac:dyDescent="0.25">
      <c r="A50" s="832" t="s">
        <v>598</v>
      </c>
      <c r="B50" s="921">
        <v>140</v>
      </c>
      <c r="C50" s="886">
        <v>148</v>
      </c>
      <c r="D50" s="886">
        <v>147</v>
      </c>
      <c r="E50" s="886">
        <v>153</v>
      </c>
      <c r="F50" s="886">
        <v>142</v>
      </c>
      <c r="G50" s="886">
        <v>152</v>
      </c>
      <c r="H50" s="886">
        <v>148</v>
      </c>
      <c r="I50" s="886">
        <v>162</v>
      </c>
      <c r="J50" s="886">
        <v>149</v>
      </c>
      <c r="K50" s="886">
        <v>127</v>
      </c>
      <c r="L50" s="886">
        <v>149</v>
      </c>
      <c r="M50" s="886">
        <v>158</v>
      </c>
      <c r="N50" s="886">
        <v>133</v>
      </c>
      <c r="O50" s="895">
        <f>B50*(IF(K50="",0,1)+IF(L50="",0,1)+IF(M50="",0,1)+IF(N50="",0,1))+960</f>
        <v>1520</v>
      </c>
      <c r="P50" s="895">
        <f>SUM(C50:N50)</f>
        <v>1768</v>
      </c>
      <c r="Q50" s="896">
        <f t="shared" ref="Q50" si="20">IF(O50=0,"-",P50/O50)</f>
        <v>1.1631578947368422</v>
      </c>
    </row>
    <row r="51" spans="1:18" s="888" customFormat="1" ht="17.25" customHeight="1" x14ac:dyDescent="0.25">
      <c r="A51" s="832" t="s">
        <v>599</v>
      </c>
      <c r="B51" s="921">
        <v>170</v>
      </c>
      <c r="C51" s="886">
        <v>0</v>
      </c>
      <c r="D51" s="886">
        <v>168</v>
      </c>
      <c r="E51" s="886">
        <v>179</v>
      </c>
      <c r="F51" s="886">
        <v>209</v>
      </c>
      <c r="G51" s="886">
        <v>195</v>
      </c>
      <c r="H51" s="886">
        <v>173</v>
      </c>
      <c r="I51" s="886">
        <v>206</v>
      </c>
      <c r="J51" s="886">
        <v>192</v>
      </c>
      <c r="K51" s="886">
        <v>164</v>
      </c>
      <c r="L51" s="886">
        <v>214</v>
      </c>
      <c r="M51" s="886">
        <v>176</v>
      </c>
      <c r="N51" s="886">
        <v>154</v>
      </c>
      <c r="O51" s="895">
        <f>B51*(IF(K51="",0,1)+IF(L51="",0,1)+IF(M51="",0,1)+IF(N51="",0,1))+1200</f>
        <v>1880</v>
      </c>
      <c r="P51" s="895">
        <f>SUM(C51:N51)</f>
        <v>2030</v>
      </c>
      <c r="Q51" s="896">
        <f t="shared" ref="Q51" si="21">IF(O51=0,"-",P51/O51)</f>
        <v>1.0797872340425532</v>
      </c>
    </row>
    <row r="52" spans="1:18" ht="17.25" customHeight="1" thickBot="1" x14ac:dyDescent="0.3">
      <c r="A52" s="954" t="s">
        <v>723</v>
      </c>
      <c r="B52" s="930">
        <v>140</v>
      </c>
      <c r="C52" s="986"/>
      <c r="D52" s="986"/>
      <c r="E52" s="986"/>
      <c r="F52" s="986"/>
      <c r="G52" s="986"/>
      <c r="H52" s="986"/>
      <c r="I52" s="986"/>
      <c r="J52" s="986"/>
      <c r="K52" s="931">
        <v>152</v>
      </c>
      <c r="L52" s="931">
        <v>141</v>
      </c>
      <c r="M52" s="931">
        <v>174</v>
      </c>
      <c r="N52" s="931">
        <v>134</v>
      </c>
      <c r="O52" s="987">
        <f>B52*(IF(C52="",0,1)+IF(D52="",0,1)+IF(E52="",0,1)+IF(F52="",0,1)+IF(G52="",0,1)+IF(H52="",0,1)+IF(I52="",0,1)+IF(J52="",0,1)+IF(K52="",0,1)+IF(L52="",0,1)+IF(M52="",0,1)+IF(N52="",0,1))</f>
        <v>560</v>
      </c>
      <c r="P52" s="932">
        <f>SUM(C52:N52)</f>
        <v>601</v>
      </c>
      <c r="Q52" s="933">
        <f t="shared" ref="Q52" si="22">IF(O52=0,"-",P52/O52)</f>
        <v>1.0732142857142857</v>
      </c>
      <c r="R52" s="888"/>
    </row>
    <row r="53" spans="1:18" ht="16.5" customHeight="1" x14ac:dyDescent="0.25">
      <c r="A53" s="926" t="s">
        <v>605</v>
      </c>
      <c r="B53" s="927">
        <f>SUM(B48:B52)</f>
        <v>645</v>
      </c>
      <c r="C53" s="927">
        <f t="shared" ref="C53:L53" si="23">SUM(C48:C51)</f>
        <v>371</v>
      </c>
      <c r="D53" s="927">
        <f t="shared" si="23"/>
        <v>488</v>
      </c>
      <c r="E53" s="927">
        <f t="shared" si="23"/>
        <v>472</v>
      </c>
      <c r="F53" s="927">
        <f t="shared" si="23"/>
        <v>483</v>
      </c>
      <c r="G53" s="927">
        <f t="shared" si="23"/>
        <v>466</v>
      </c>
      <c r="H53" s="927">
        <f t="shared" si="23"/>
        <v>412</v>
      </c>
      <c r="I53" s="927">
        <f t="shared" si="23"/>
        <v>516</v>
      </c>
      <c r="J53" s="927">
        <f t="shared" si="23"/>
        <v>481</v>
      </c>
      <c r="K53" s="927">
        <f>SUM(K48:K52)</f>
        <v>572</v>
      </c>
      <c r="L53" s="927">
        <f t="shared" si="23"/>
        <v>535</v>
      </c>
      <c r="M53" s="927">
        <f>SUM(M48:M52)</f>
        <v>616</v>
      </c>
      <c r="N53" s="927">
        <f>SUM(N48:N52)</f>
        <v>555</v>
      </c>
      <c r="O53" s="927">
        <f>SUM(O48:O51)</f>
        <v>5740</v>
      </c>
      <c r="P53" s="927">
        <f>SUM(P48:P51)</f>
        <v>5507</v>
      </c>
      <c r="Q53" s="928">
        <f>IF(O53=0,"-",P53/O53)</f>
        <v>0.95940766550522649</v>
      </c>
    </row>
    <row r="54" spans="1:18" x14ac:dyDescent="0.25">
      <c r="O54" s="890"/>
      <c r="P54" s="890"/>
    </row>
    <row r="55" spans="1:18" x14ac:dyDescent="0.25">
      <c r="A55" s="881" t="s">
        <v>513</v>
      </c>
      <c r="O55" s="890"/>
      <c r="P55" s="890"/>
    </row>
    <row r="56" spans="1:18" x14ac:dyDescent="0.25">
      <c r="A56" s="880"/>
      <c r="O56" s="890"/>
      <c r="P56" s="890"/>
    </row>
    <row r="57" spans="1:18" x14ac:dyDescent="0.25">
      <c r="O57" s="890"/>
      <c r="P57" s="890"/>
    </row>
    <row r="58" spans="1:18" x14ac:dyDescent="0.25">
      <c r="O58" s="890"/>
      <c r="P58" s="890"/>
    </row>
    <row r="59" spans="1:18" x14ac:dyDescent="0.25">
      <c r="O59" s="890"/>
      <c r="P59" s="890"/>
    </row>
    <row r="60" spans="1:18" x14ac:dyDescent="0.25">
      <c r="O60" s="890"/>
      <c r="P60" s="890"/>
    </row>
    <row r="61" spans="1:18" x14ac:dyDescent="0.25">
      <c r="O61" s="890"/>
      <c r="P61" s="890"/>
    </row>
    <row r="62" spans="1:18" x14ac:dyDescent="0.25">
      <c r="O62" s="890"/>
      <c r="P62" s="890"/>
    </row>
    <row r="63" spans="1:18" x14ac:dyDescent="0.25">
      <c r="O63" s="890"/>
      <c r="P63" s="890"/>
    </row>
    <row r="64" spans="1:18" x14ac:dyDescent="0.25">
      <c r="O64" s="890"/>
      <c r="P64" s="890"/>
    </row>
    <row r="65" spans="15:16" x14ac:dyDescent="0.25">
      <c r="O65" s="890"/>
      <c r="P65" s="890"/>
    </row>
    <row r="66" spans="15:16" x14ac:dyDescent="0.25">
      <c r="O66" s="890"/>
      <c r="P66" s="890"/>
    </row>
    <row r="67" spans="15:16" x14ac:dyDescent="0.25">
      <c r="O67" s="890"/>
      <c r="P67" s="890"/>
    </row>
    <row r="68" spans="15:16" x14ac:dyDescent="0.25">
      <c r="O68" s="890"/>
      <c r="P68" s="890"/>
    </row>
    <row r="69" spans="15:16" x14ac:dyDescent="0.25">
      <c r="O69" s="890"/>
      <c r="P69" s="890"/>
    </row>
    <row r="70" spans="15:16" x14ac:dyDescent="0.25">
      <c r="O70" s="890"/>
      <c r="P70" s="890"/>
    </row>
    <row r="71" spans="15:16" x14ac:dyDescent="0.25">
      <c r="O71" s="890"/>
      <c r="P71" s="890"/>
    </row>
    <row r="72" spans="15:16" x14ac:dyDescent="0.25">
      <c r="O72" s="890"/>
      <c r="P72" s="890"/>
    </row>
    <row r="73" spans="15:16" x14ac:dyDescent="0.25">
      <c r="O73" s="890"/>
      <c r="P73" s="890"/>
    </row>
    <row r="74" spans="15:16" x14ac:dyDescent="0.25">
      <c r="O74" s="890"/>
      <c r="P74" s="890"/>
    </row>
    <row r="75" spans="15:16" x14ac:dyDescent="0.25">
      <c r="O75" s="890"/>
      <c r="P75" s="890"/>
    </row>
    <row r="76" spans="15:16" x14ac:dyDescent="0.25">
      <c r="O76" s="890"/>
      <c r="P76" s="890"/>
    </row>
    <row r="77" spans="15:16" x14ac:dyDescent="0.25">
      <c r="O77" s="890"/>
      <c r="P77" s="890"/>
    </row>
    <row r="78" spans="15:16" x14ac:dyDescent="0.25">
      <c r="O78" s="890"/>
      <c r="P78" s="890"/>
    </row>
    <row r="79" spans="15:16" x14ac:dyDescent="0.25">
      <c r="O79" s="890"/>
      <c r="P79" s="890"/>
    </row>
    <row r="80" spans="15:16" x14ac:dyDescent="0.25">
      <c r="O80" s="890"/>
      <c r="P80" s="890"/>
    </row>
    <row r="81" spans="15:16" x14ac:dyDescent="0.25">
      <c r="O81" s="890"/>
      <c r="P81" s="890"/>
    </row>
    <row r="82" spans="15:16" x14ac:dyDescent="0.25">
      <c r="O82" s="890"/>
      <c r="P82" s="890"/>
    </row>
    <row r="83" spans="15:16" x14ac:dyDescent="0.25">
      <c r="O83" s="890"/>
      <c r="P83" s="890"/>
    </row>
    <row r="84" spans="15:16" x14ac:dyDescent="0.25">
      <c r="O84" s="890"/>
      <c r="P84" s="890"/>
    </row>
    <row r="85" spans="15:16" x14ac:dyDescent="0.25">
      <c r="O85" s="890"/>
      <c r="P85" s="890"/>
    </row>
    <row r="86" spans="15:16" x14ac:dyDescent="0.25">
      <c r="O86" s="890"/>
      <c r="P86" s="890"/>
    </row>
    <row r="87" spans="15:16" x14ac:dyDescent="0.25">
      <c r="O87" s="890"/>
      <c r="P87" s="890"/>
    </row>
    <row r="88" spans="15:16" x14ac:dyDescent="0.25">
      <c r="O88" s="890"/>
      <c r="P88" s="890"/>
    </row>
    <row r="89" spans="15:16" x14ac:dyDescent="0.25">
      <c r="O89" s="890"/>
      <c r="P89" s="890"/>
    </row>
    <row r="90" spans="15:16" x14ac:dyDescent="0.25">
      <c r="O90" s="890"/>
      <c r="P90" s="890"/>
    </row>
    <row r="91" spans="15:16" x14ac:dyDescent="0.25">
      <c r="O91" s="890"/>
      <c r="P91" s="890"/>
    </row>
    <row r="92" spans="15:16" x14ac:dyDescent="0.25">
      <c r="O92" s="890"/>
      <c r="P92" s="890"/>
    </row>
    <row r="93" spans="15:16" x14ac:dyDescent="0.25">
      <c r="O93" s="890"/>
      <c r="P93" s="890"/>
    </row>
    <row r="94" spans="15:16" x14ac:dyDescent="0.25">
      <c r="O94" s="890"/>
      <c r="P94" s="890"/>
    </row>
    <row r="95" spans="15:16" x14ac:dyDescent="0.25">
      <c r="O95" s="890"/>
      <c r="P95" s="890"/>
    </row>
    <row r="96" spans="15:16" x14ac:dyDescent="0.25">
      <c r="O96" s="890"/>
      <c r="P96" s="890"/>
    </row>
    <row r="97" spans="15:16" x14ac:dyDescent="0.25">
      <c r="O97" s="890"/>
      <c r="P97" s="890"/>
    </row>
    <row r="98" spans="15:16" x14ac:dyDescent="0.25">
      <c r="O98" s="890"/>
      <c r="P98" s="890"/>
    </row>
    <row r="99" spans="15:16" x14ac:dyDescent="0.25">
      <c r="O99" s="890"/>
      <c r="P99" s="890"/>
    </row>
    <row r="100" spans="15:16" x14ac:dyDescent="0.25">
      <c r="O100" s="890"/>
      <c r="P100" s="890"/>
    </row>
    <row r="101" spans="15:16" x14ac:dyDescent="0.25">
      <c r="O101" s="890"/>
      <c r="P101" s="890"/>
    </row>
    <row r="102" spans="15:16" x14ac:dyDescent="0.25">
      <c r="O102" s="890"/>
      <c r="P102" s="890"/>
    </row>
    <row r="103" spans="15:16" x14ac:dyDescent="0.25">
      <c r="O103" s="890"/>
      <c r="P103" s="890"/>
    </row>
    <row r="104" spans="15:16" x14ac:dyDescent="0.25">
      <c r="O104" s="890"/>
      <c r="P104" s="890"/>
    </row>
    <row r="105" spans="15:16" x14ac:dyDescent="0.25">
      <c r="O105" s="890"/>
      <c r="P105" s="890"/>
    </row>
    <row r="106" spans="15:16" x14ac:dyDescent="0.25">
      <c r="O106" s="890"/>
      <c r="P106" s="890"/>
    </row>
    <row r="107" spans="15:16" x14ac:dyDescent="0.25">
      <c r="O107" s="890"/>
      <c r="P107" s="890"/>
    </row>
    <row r="108" spans="15:16" x14ac:dyDescent="0.25">
      <c r="O108" s="890"/>
      <c r="P108" s="890"/>
    </row>
    <row r="109" spans="15:16" x14ac:dyDescent="0.25">
      <c r="O109" s="890"/>
      <c r="P109" s="890"/>
    </row>
    <row r="110" spans="15:16" x14ac:dyDescent="0.25">
      <c r="O110" s="890"/>
      <c r="P110" s="890"/>
    </row>
    <row r="111" spans="15:16" x14ac:dyDescent="0.25">
      <c r="O111" s="890"/>
      <c r="P111" s="890"/>
    </row>
    <row r="112" spans="15:16" x14ac:dyDescent="0.25">
      <c r="O112" s="890"/>
      <c r="P112" s="890"/>
    </row>
    <row r="113" spans="15:16" x14ac:dyDescent="0.25">
      <c r="O113" s="890"/>
      <c r="P113" s="890"/>
    </row>
    <row r="114" spans="15:16" x14ac:dyDescent="0.25">
      <c r="O114" s="890"/>
      <c r="P114" s="890"/>
    </row>
    <row r="115" spans="15:16" x14ac:dyDescent="0.25">
      <c r="O115" s="890"/>
      <c r="P115" s="890"/>
    </row>
    <row r="116" spans="15:16" x14ac:dyDescent="0.25">
      <c r="O116" s="890"/>
      <c r="P116" s="890"/>
    </row>
    <row r="117" spans="15:16" x14ac:dyDescent="0.25">
      <c r="O117" s="890"/>
      <c r="P117" s="890"/>
    </row>
    <row r="118" spans="15:16" x14ac:dyDescent="0.25">
      <c r="O118" s="890"/>
      <c r="P118" s="890"/>
    </row>
    <row r="119" spans="15:16" x14ac:dyDescent="0.25">
      <c r="O119" s="890"/>
      <c r="P119" s="890"/>
    </row>
    <row r="120" spans="15:16" x14ac:dyDescent="0.25">
      <c r="O120" s="890"/>
      <c r="P120" s="890"/>
    </row>
    <row r="121" spans="15:16" x14ac:dyDescent="0.25">
      <c r="O121" s="890"/>
      <c r="P121" s="890"/>
    </row>
    <row r="122" spans="15:16" x14ac:dyDescent="0.25">
      <c r="O122" s="890"/>
      <c r="P122" s="890"/>
    </row>
    <row r="123" spans="15:16" x14ac:dyDescent="0.25">
      <c r="O123" s="890"/>
      <c r="P123" s="890"/>
    </row>
    <row r="124" spans="15:16" x14ac:dyDescent="0.25">
      <c r="O124" s="890"/>
      <c r="P124" s="890"/>
    </row>
    <row r="125" spans="15:16" x14ac:dyDescent="0.25">
      <c r="O125" s="890"/>
      <c r="P125" s="890"/>
    </row>
    <row r="126" spans="15:16" x14ac:dyDescent="0.25">
      <c r="O126" s="890"/>
      <c r="P126" s="890"/>
    </row>
    <row r="127" spans="15:16" x14ac:dyDescent="0.25">
      <c r="O127" s="890"/>
      <c r="P127" s="890"/>
    </row>
    <row r="128" spans="15:16" x14ac:dyDescent="0.25">
      <c r="O128" s="890"/>
      <c r="P128" s="890"/>
    </row>
    <row r="129" spans="15:16" x14ac:dyDescent="0.25">
      <c r="O129" s="890"/>
      <c r="P129" s="890"/>
    </row>
    <row r="130" spans="15:16" x14ac:dyDescent="0.25">
      <c r="O130" s="890"/>
      <c r="P130" s="890"/>
    </row>
    <row r="131" spans="15:16" x14ac:dyDescent="0.25">
      <c r="O131" s="890"/>
      <c r="P131" s="890"/>
    </row>
    <row r="132" spans="15:16" x14ac:dyDescent="0.25">
      <c r="O132" s="890"/>
      <c r="P132" s="890"/>
    </row>
    <row r="133" spans="15:16" x14ac:dyDescent="0.25">
      <c r="O133" s="890"/>
      <c r="P133" s="890"/>
    </row>
    <row r="134" spans="15:16" x14ac:dyDescent="0.25">
      <c r="O134" s="890"/>
      <c r="P134" s="890"/>
    </row>
    <row r="135" spans="15:16" x14ac:dyDescent="0.25">
      <c r="O135" s="890"/>
      <c r="P135" s="890"/>
    </row>
    <row r="136" spans="15:16" x14ac:dyDescent="0.25">
      <c r="O136" s="890"/>
      <c r="P136" s="890"/>
    </row>
    <row r="137" spans="15:16" x14ac:dyDescent="0.25">
      <c r="O137" s="890"/>
      <c r="P137" s="890"/>
    </row>
    <row r="138" spans="15:16" x14ac:dyDescent="0.25">
      <c r="O138" s="890"/>
      <c r="P138" s="890"/>
    </row>
    <row r="139" spans="15:16" x14ac:dyDescent="0.25">
      <c r="O139" s="890"/>
      <c r="P139" s="890"/>
    </row>
    <row r="140" spans="15:16" x14ac:dyDescent="0.25">
      <c r="O140" s="890"/>
      <c r="P140" s="890"/>
    </row>
    <row r="141" spans="15:16" x14ac:dyDescent="0.25">
      <c r="O141" s="890"/>
      <c r="P141" s="890"/>
    </row>
    <row r="142" spans="15:16" x14ac:dyDescent="0.25">
      <c r="O142" s="890"/>
      <c r="P142" s="890"/>
    </row>
    <row r="143" spans="15:16" x14ac:dyDescent="0.25">
      <c r="O143" s="890"/>
      <c r="P143" s="890"/>
    </row>
    <row r="144" spans="15:16" x14ac:dyDescent="0.25">
      <c r="O144" s="890"/>
      <c r="P144" s="890"/>
    </row>
    <row r="145" spans="15:16" x14ac:dyDescent="0.25">
      <c r="O145" s="890"/>
      <c r="P145" s="890"/>
    </row>
    <row r="146" spans="15:16" x14ac:dyDescent="0.25">
      <c r="O146" s="890"/>
      <c r="P146" s="890"/>
    </row>
    <row r="147" spans="15:16" x14ac:dyDescent="0.25">
      <c r="O147" s="890"/>
      <c r="P147" s="890"/>
    </row>
    <row r="148" spans="15:16" x14ac:dyDescent="0.25">
      <c r="O148" s="890"/>
      <c r="P148" s="890"/>
    </row>
    <row r="149" spans="15:16" x14ac:dyDescent="0.25">
      <c r="O149" s="890"/>
      <c r="P149" s="890"/>
    </row>
    <row r="150" spans="15:16" x14ac:dyDescent="0.25">
      <c r="O150" s="890"/>
      <c r="P150" s="890"/>
    </row>
    <row r="151" spans="15:16" x14ac:dyDescent="0.25">
      <c r="O151" s="890"/>
      <c r="P151" s="890"/>
    </row>
    <row r="152" spans="15:16" x14ac:dyDescent="0.25">
      <c r="O152" s="890"/>
      <c r="P152" s="890"/>
    </row>
    <row r="153" spans="15:16" x14ac:dyDescent="0.25">
      <c r="O153" s="890"/>
      <c r="P153" s="890"/>
    </row>
    <row r="154" spans="15:16" x14ac:dyDescent="0.25">
      <c r="O154" s="890"/>
      <c r="P154" s="890"/>
    </row>
    <row r="155" spans="15:16" x14ac:dyDescent="0.25">
      <c r="O155" s="890"/>
      <c r="P155" s="890"/>
    </row>
    <row r="156" spans="15:16" x14ac:dyDescent="0.25">
      <c r="O156" s="890"/>
      <c r="P156" s="890"/>
    </row>
    <row r="157" spans="15:16" x14ac:dyDescent="0.25">
      <c r="O157" s="890"/>
      <c r="P157" s="890"/>
    </row>
    <row r="158" spans="15:16" x14ac:dyDescent="0.25">
      <c r="O158" s="890"/>
      <c r="P158" s="890"/>
    </row>
    <row r="159" spans="15:16" x14ac:dyDescent="0.25">
      <c r="O159" s="890"/>
      <c r="P159" s="890"/>
    </row>
    <row r="160" spans="15:16" x14ac:dyDescent="0.25">
      <c r="O160" s="890"/>
      <c r="P160" s="890"/>
    </row>
    <row r="161" spans="15:16" x14ac:dyDescent="0.25">
      <c r="O161" s="890"/>
      <c r="P161" s="890"/>
    </row>
    <row r="162" spans="15:16" x14ac:dyDescent="0.25">
      <c r="O162" s="890"/>
      <c r="P162" s="890"/>
    </row>
    <row r="163" spans="15:16" x14ac:dyDescent="0.25">
      <c r="O163" s="890"/>
      <c r="P163" s="890"/>
    </row>
    <row r="164" spans="15:16" x14ac:dyDescent="0.25">
      <c r="O164" s="890"/>
      <c r="P164" s="890"/>
    </row>
    <row r="165" spans="15:16" x14ac:dyDescent="0.25">
      <c r="O165" s="890"/>
      <c r="P165" s="890"/>
    </row>
    <row r="166" spans="15:16" x14ac:dyDescent="0.25">
      <c r="O166" s="890"/>
      <c r="P166" s="890"/>
    </row>
    <row r="167" spans="15:16" x14ac:dyDescent="0.25">
      <c r="O167" s="890"/>
      <c r="P167" s="890"/>
    </row>
    <row r="168" spans="15:16" x14ac:dyDescent="0.25">
      <c r="O168" s="890"/>
      <c r="P168" s="890"/>
    </row>
    <row r="169" spans="15:16" x14ac:dyDescent="0.25">
      <c r="O169" s="890"/>
      <c r="P169" s="890"/>
    </row>
    <row r="170" spans="15:16" x14ac:dyDescent="0.25">
      <c r="O170" s="890"/>
      <c r="P170" s="890"/>
    </row>
    <row r="171" spans="15:16" x14ac:dyDescent="0.25">
      <c r="O171" s="890"/>
      <c r="P171" s="890"/>
    </row>
    <row r="172" spans="15:16" x14ac:dyDescent="0.25">
      <c r="O172" s="890"/>
      <c r="P172" s="890"/>
    </row>
    <row r="173" spans="15:16" x14ac:dyDescent="0.25">
      <c r="O173" s="890"/>
      <c r="P173" s="890"/>
    </row>
    <row r="174" spans="15:16" x14ac:dyDescent="0.25">
      <c r="O174" s="890"/>
      <c r="P174" s="890"/>
    </row>
    <row r="175" spans="15:16" x14ac:dyDescent="0.25">
      <c r="O175" s="890"/>
      <c r="P175" s="890"/>
    </row>
    <row r="176" spans="15:16" x14ac:dyDescent="0.25">
      <c r="O176" s="890"/>
      <c r="P176" s="890"/>
    </row>
    <row r="177" spans="15:16" x14ac:dyDescent="0.25">
      <c r="O177" s="890"/>
      <c r="P177" s="890"/>
    </row>
    <row r="178" spans="15:16" x14ac:dyDescent="0.25">
      <c r="O178" s="890"/>
      <c r="P178" s="890"/>
    </row>
    <row r="179" spans="15:16" x14ac:dyDescent="0.25">
      <c r="O179" s="890"/>
      <c r="P179" s="890"/>
    </row>
    <row r="180" spans="15:16" x14ac:dyDescent="0.25">
      <c r="O180" s="890"/>
      <c r="P180" s="890"/>
    </row>
    <row r="181" spans="15:16" x14ac:dyDescent="0.25">
      <c r="O181" s="890"/>
      <c r="P181" s="890"/>
    </row>
    <row r="182" spans="15:16" x14ac:dyDescent="0.25">
      <c r="O182" s="890"/>
      <c r="P182" s="890"/>
    </row>
    <row r="183" spans="15:16" x14ac:dyDescent="0.25">
      <c r="O183" s="890"/>
      <c r="P183" s="890"/>
    </row>
    <row r="184" spans="15:16" x14ac:dyDescent="0.25">
      <c r="O184" s="890"/>
      <c r="P184" s="890"/>
    </row>
    <row r="185" spans="15:16" x14ac:dyDescent="0.25">
      <c r="O185" s="890"/>
      <c r="P185" s="890"/>
    </row>
    <row r="186" spans="15:16" x14ac:dyDescent="0.25">
      <c r="O186" s="890"/>
      <c r="P186" s="890"/>
    </row>
    <row r="187" spans="15:16" x14ac:dyDescent="0.25">
      <c r="O187" s="890"/>
      <c r="P187" s="890"/>
    </row>
    <row r="188" spans="15:16" x14ac:dyDescent="0.25">
      <c r="O188" s="890"/>
      <c r="P188" s="890"/>
    </row>
    <row r="189" spans="15:16" x14ac:dyDescent="0.25">
      <c r="O189" s="890"/>
      <c r="P189" s="890"/>
    </row>
    <row r="190" spans="15:16" x14ac:dyDescent="0.25">
      <c r="O190" s="890"/>
      <c r="P190" s="890"/>
    </row>
    <row r="191" spans="15:16" x14ac:dyDescent="0.25">
      <c r="O191" s="890"/>
      <c r="P191" s="890"/>
    </row>
    <row r="192" spans="15:16" x14ac:dyDescent="0.25">
      <c r="O192" s="890"/>
      <c r="P192" s="890"/>
    </row>
    <row r="193" spans="15:16" x14ac:dyDescent="0.25">
      <c r="O193" s="890"/>
      <c r="P193" s="890"/>
    </row>
    <row r="194" spans="15:16" x14ac:dyDescent="0.25">
      <c r="O194" s="890"/>
      <c r="P194" s="890"/>
    </row>
    <row r="195" spans="15:16" x14ac:dyDescent="0.25">
      <c r="O195" s="890"/>
      <c r="P195" s="890"/>
    </row>
    <row r="196" spans="15:16" x14ac:dyDescent="0.25">
      <c r="O196" s="890"/>
      <c r="P196" s="890"/>
    </row>
    <row r="197" spans="15:16" x14ac:dyDescent="0.25">
      <c r="O197" s="890"/>
      <c r="P197" s="890"/>
    </row>
    <row r="198" spans="15:16" x14ac:dyDescent="0.25">
      <c r="O198" s="890"/>
      <c r="P198" s="890"/>
    </row>
    <row r="199" spans="15:16" x14ac:dyDescent="0.25">
      <c r="O199" s="890"/>
      <c r="P199" s="890"/>
    </row>
    <row r="200" spans="15:16" x14ac:dyDescent="0.25">
      <c r="O200" s="890"/>
      <c r="P200" s="890"/>
    </row>
    <row r="201" spans="15:16" x14ac:dyDescent="0.25">
      <c r="O201" s="890"/>
      <c r="P201" s="890"/>
    </row>
    <row r="202" spans="15:16" x14ac:dyDescent="0.25">
      <c r="O202" s="890"/>
      <c r="P202" s="890"/>
    </row>
    <row r="203" spans="15:16" x14ac:dyDescent="0.25">
      <c r="O203" s="890"/>
      <c r="P203" s="890"/>
    </row>
    <row r="204" spans="15:16" x14ac:dyDescent="0.25">
      <c r="O204" s="890"/>
      <c r="P204" s="890"/>
    </row>
    <row r="205" spans="15:16" x14ac:dyDescent="0.25">
      <c r="O205" s="890"/>
      <c r="P205" s="890"/>
    </row>
    <row r="206" spans="15:16" x14ac:dyDescent="0.25">
      <c r="O206" s="890"/>
      <c r="P206" s="890"/>
    </row>
    <row r="207" spans="15:16" x14ac:dyDescent="0.25">
      <c r="O207" s="890"/>
      <c r="P207" s="890"/>
    </row>
    <row r="208" spans="15:16" x14ac:dyDescent="0.25">
      <c r="O208" s="890"/>
      <c r="P208" s="890"/>
    </row>
    <row r="209" spans="15:16" x14ac:dyDescent="0.25">
      <c r="O209" s="890"/>
      <c r="P209" s="890"/>
    </row>
    <row r="210" spans="15:16" x14ac:dyDescent="0.25">
      <c r="O210" s="890"/>
      <c r="P210" s="890"/>
    </row>
    <row r="211" spans="15:16" x14ac:dyDescent="0.25">
      <c r="O211" s="890"/>
      <c r="P211" s="890"/>
    </row>
    <row r="212" spans="15:16" x14ac:dyDescent="0.25">
      <c r="O212" s="890"/>
      <c r="P212" s="890"/>
    </row>
    <row r="213" spans="15:16" x14ac:dyDescent="0.25">
      <c r="O213" s="890"/>
      <c r="P213" s="890"/>
    </row>
    <row r="214" spans="15:16" x14ac:dyDescent="0.25">
      <c r="O214" s="890"/>
      <c r="P214" s="890"/>
    </row>
    <row r="215" spans="15:16" x14ac:dyDescent="0.25">
      <c r="O215" s="890"/>
      <c r="P215" s="890"/>
    </row>
    <row r="216" spans="15:16" x14ac:dyDescent="0.25">
      <c r="O216" s="890"/>
      <c r="P216" s="890"/>
    </row>
    <row r="217" spans="15:16" x14ac:dyDescent="0.25">
      <c r="O217" s="890"/>
      <c r="P217" s="890"/>
    </row>
    <row r="218" spans="15:16" x14ac:dyDescent="0.25">
      <c r="O218" s="890"/>
      <c r="P218" s="890"/>
    </row>
    <row r="219" spans="15:16" x14ac:dyDescent="0.25">
      <c r="O219" s="890"/>
      <c r="P219" s="890"/>
    </row>
    <row r="220" spans="15:16" x14ac:dyDescent="0.25">
      <c r="O220" s="890"/>
      <c r="P220" s="890"/>
    </row>
    <row r="221" spans="15:16" x14ac:dyDescent="0.25">
      <c r="O221" s="890"/>
      <c r="P221" s="890"/>
    </row>
    <row r="222" spans="15:16" x14ac:dyDescent="0.25">
      <c r="O222" s="890"/>
      <c r="P222" s="890"/>
    </row>
    <row r="223" spans="15:16" x14ac:dyDescent="0.25">
      <c r="O223" s="890"/>
      <c r="P223" s="890"/>
    </row>
    <row r="224" spans="15:16" x14ac:dyDescent="0.25">
      <c r="O224" s="890"/>
      <c r="P224" s="890"/>
    </row>
    <row r="225" spans="15:16" x14ac:dyDescent="0.25">
      <c r="O225" s="890"/>
      <c r="P225" s="890"/>
    </row>
    <row r="226" spans="15:16" x14ac:dyDescent="0.25">
      <c r="O226" s="890"/>
      <c r="P226" s="890"/>
    </row>
    <row r="227" spans="15:16" x14ac:dyDescent="0.25">
      <c r="O227" s="890"/>
      <c r="P227" s="890"/>
    </row>
    <row r="228" spans="15:16" x14ac:dyDescent="0.25">
      <c r="O228" s="890"/>
      <c r="P228" s="890"/>
    </row>
    <row r="229" spans="15:16" x14ac:dyDescent="0.25">
      <c r="O229" s="890"/>
      <c r="P229" s="890"/>
    </row>
    <row r="230" spans="15:16" x14ac:dyDescent="0.25">
      <c r="O230" s="890"/>
      <c r="P230" s="890"/>
    </row>
    <row r="231" spans="15:16" x14ac:dyDescent="0.25">
      <c r="O231" s="890"/>
      <c r="P231" s="890"/>
    </row>
    <row r="232" spans="15:16" x14ac:dyDescent="0.25">
      <c r="O232" s="890"/>
      <c r="P232" s="890"/>
    </row>
    <row r="233" spans="15:16" x14ac:dyDescent="0.25">
      <c r="O233" s="890"/>
      <c r="P233" s="890"/>
    </row>
    <row r="234" spans="15:16" x14ac:dyDescent="0.25">
      <c r="O234" s="890"/>
      <c r="P234" s="890"/>
    </row>
    <row r="235" spans="15:16" x14ac:dyDescent="0.25">
      <c r="O235" s="890"/>
      <c r="P235" s="890"/>
    </row>
    <row r="236" spans="15:16" x14ac:dyDescent="0.25">
      <c r="O236" s="890"/>
      <c r="P236" s="890"/>
    </row>
    <row r="237" spans="15:16" x14ac:dyDescent="0.25">
      <c r="O237" s="890"/>
      <c r="P237" s="890"/>
    </row>
    <row r="238" spans="15:16" x14ac:dyDescent="0.25">
      <c r="O238" s="890"/>
      <c r="P238" s="890"/>
    </row>
    <row r="239" spans="15:16" x14ac:dyDescent="0.25">
      <c r="O239" s="890"/>
      <c r="P239" s="890"/>
    </row>
    <row r="240" spans="15:16" x14ac:dyDescent="0.25">
      <c r="O240" s="890"/>
      <c r="P240" s="890"/>
    </row>
    <row r="241" spans="15:16" x14ac:dyDescent="0.25">
      <c r="O241" s="890"/>
      <c r="P241" s="890"/>
    </row>
    <row r="242" spans="15:16" x14ac:dyDescent="0.25">
      <c r="O242" s="890"/>
      <c r="P242" s="890"/>
    </row>
    <row r="243" spans="15:16" x14ac:dyDescent="0.25">
      <c r="O243" s="890"/>
      <c r="P243" s="890"/>
    </row>
    <row r="244" spans="15:16" x14ac:dyDescent="0.25">
      <c r="O244" s="890"/>
      <c r="P244" s="890"/>
    </row>
    <row r="245" spans="15:16" x14ac:dyDescent="0.25">
      <c r="O245" s="890"/>
      <c r="P245" s="890"/>
    </row>
    <row r="246" spans="15:16" x14ac:dyDescent="0.25">
      <c r="O246" s="890"/>
      <c r="P246" s="890"/>
    </row>
    <row r="247" spans="15:16" x14ac:dyDescent="0.25">
      <c r="O247" s="890"/>
      <c r="P247" s="890"/>
    </row>
    <row r="248" spans="15:16" x14ac:dyDescent="0.25">
      <c r="O248" s="890"/>
      <c r="P248" s="890"/>
    </row>
    <row r="249" spans="15:16" x14ac:dyDescent="0.25">
      <c r="O249" s="890"/>
      <c r="P249" s="890"/>
    </row>
    <row r="250" spans="15:16" x14ac:dyDescent="0.25">
      <c r="O250" s="890"/>
      <c r="P250" s="890"/>
    </row>
    <row r="251" spans="15:16" x14ac:dyDescent="0.25">
      <c r="O251" s="890"/>
      <c r="P251" s="890"/>
    </row>
    <row r="252" spans="15:16" x14ac:dyDescent="0.25">
      <c r="O252" s="890"/>
      <c r="P252" s="890"/>
    </row>
    <row r="253" spans="15:16" x14ac:dyDescent="0.25">
      <c r="O253" s="890"/>
      <c r="P253" s="890"/>
    </row>
    <row r="254" spans="15:16" x14ac:dyDescent="0.25">
      <c r="O254" s="890"/>
      <c r="P254" s="890"/>
    </row>
    <row r="255" spans="15:16" x14ac:dyDescent="0.25">
      <c r="O255" s="890"/>
      <c r="P255" s="890"/>
    </row>
    <row r="256" spans="15:16" x14ac:dyDescent="0.25">
      <c r="O256" s="890"/>
      <c r="P256" s="890"/>
    </row>
    <row r="257" spans="15:16" x14ac:dyDescent="0.25">
      <c r="O257" s="890"/>
      <c r="P257" s="890"/>
    </row>
    <row r="258" spans="15:16" x14ac:dyDescent="0.25">
      <c r="O258" s="890"/>
      <c r="P258" s="890"/>
    </row>
    <row r="259" spans="15:16" x14ac:dyDescent="0.25">
      <c r="O259" s="890"/>
      <c r="P259" s="890"/>
    </row>
  </sheetData>
  <mergeCells count="16">
    <mergeCell ref="A28:A29"/>
    <mergeCell ref="B28:B29"/>
    <mergeCell ref="O28:Q28"/>
    <mergeCell ref="A2:G2"/>
    <mergeCell ref="A3:G3"/>
    <mergeCell ref="A6:Q6"/>
    <mergeCell ref="A5:Q5"/>
    <mergeCell ref="O7:Q7"/>
    <mergeCell ref="A7:A8"/>
    <mergeCell ref="B7:B8"/>
    <mergeCell ref="B39:B40"/>
    <mergeCell ref="A39:A40"/>
    <mergeCell ref="O39:Q39"/>
    <mergeCell ref="A46:A47"/>
    <mergeCell ref="B46:B47"/>
    <mergeCell ref="O46:Q46"/>
  </mergeCells>
  <phoneticPr fontId="53" type="noConversion"/>
  <pageMargins left="0.35433070866141736" right="0.23622047244094491" top="0.2" bottom="0.35433070866141736" header="0.13" footer="0.11811023622047245"/>
  <pageSetup paperSize="9" scale="59" orientation="landscape" r:id="rId1"/>
  <headerFooter>
    <oddFooter>&amp;R&amp;12pag. &amp;P</oddFooter>
  </headerFooter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E01C53-ED38-4713-9130-0C33E0E7912B}">
  <sheetPr>
    <tabColor rgb="FFFFFF00"/>
    <pageSetUpPr fitToPage="1"/>
  </sheetPr>
  <dimension ref="A1:Q223"/>
  <sheetViews>
    <sheetView showGridLines="0" zoomScaleNormal="100" workbookViewId="0">
      <pane xSplit="1" topLeftCell="B1" activePane="topRight" state="frozen"/>
      <selection activeCell="R6" sqref="R6"/>
      <selection pane="topRight" activeCell="R6" sqref="R6"/>
    </sheetView>
  </sheetViews>
  <sheetFormatPr defaultColWidth="8.85546875" defaultRowHeight="15" x14ac:dyDescent="0.25"/>
  <cols>
    <col min="1" max="1" width="48" customWidth="1"/>
    <col min="2" max="2" width="11.85546875" customWidth="1"/>
    <col min="3" max="6" width="11.5703125" customWidth="1"/>
    <col min="7" max="7" width="10.7109375" customWidth="1"/>
    <col min="8" max="14" width="11.5703125" customWidth="1"/>
    <col min="15" max="15" width="9.42578125" customWidth="1"/>
    <col min="16" max="16" width="8" customWidth="1"/>
    <col min="17" max="17" width="8.85546875" customWidth="1"/>
  </cols>
  <sheetData>
    <row r="1" spans="1:17" ht="42" customHeight="1" x14ac:dyDescent="0.25"/>
    <row r="2" spans="1:17" ht="18" x14ac:dyDescent="0.35">
      <c r="A2" s="1020"/>
      <c r="B2" s="1020"/>
      <c r="C2" s="1020"/>
      <c r="D2" s="1020"/>
      <c r="E2" s="1020"/>
      <c r="F2" s="1020"/>
      <c r="G2" s="1020"/>
      <c r="H2" s="1"/>
    </row>
    <row r="3" spans="1:17" ht="18" x14ac:dyDescent="0.35">
      <c r="A3" s="1020"/>
      <c r="B3" s="1020"/>
      <c r="C3" s="1020"/>
      <c r="D3" s="1020"/>
      <c r="E3" s="1020"/>
      <c r="F3" s="1020"/>
      <c r="G3" s="1020"/>
      <c r="H3" s="1"/>
    </row>
    <row r="4" spans="1:17" ht="15.75" customHeight="1" x14ac:dyDescent="0.25"/>
    <row r="5" spans="1:17" ht="20.25" customHeight="1" x14ac:dyDescent="0.25">
      <c r="A5" s="1023" t="s">
        <v>510</v>
      </c>
      <c r="B5" s="1023"/>
      <c r="C5" s="1023"/>
      <c r="D5" s="1023"/>
      <c r="E5" s="1023"/>
      <c r="F5" s="1023"/>
      <c r="G5" s="1023"/>
      <c r="H5" s="1023"/>
      <c r="I5" s="1023"/>
      <c r="J5" s="1023"/>
      <c r="K5" s="1023"/>
      <c r="L5" s="1023"/>
      <c r="M5" s="1023"/>
      <c r="N5" s="1023"/>
      <c r="O5" s="1023"/>
      <c r="P5" s="1023"/>
      <c r="Q5" s="1023"/>
    </row>
    <row r="6" spans="1:17" ht="15.75" x14ac:dyDescent="0.25">
      <c r="A6" s="1023" t="s">
        <v>652</v>
      </c>
      <c r="B6" s="1023"/>
      <c r="C6" s="1023"/>
      <c r="D6" s="1023"/>
      <c r="E6" s="1023"/>
      <c r="F6" s="1023"/>
      <c r="G6" s="1023"/>
      <c r="H6" s="1023"/>
      <c r="I6" s="1023"/>
      <c r="J6" s="1023"/>
      <c r="K6" s="1023"/>
      <c r="L6" s="1023"/>
      <c r="M6" s="1023"/>
      <c r="N6" s="1023"/>
      <c r="O6" s="1046"/>
      <c r="P6" s="1046"/>
      <c r="Q6" s="1023"/>
    </row>
    <row r="7" spans="1:17" ht="19.5" customHeight="1" x14ac:dyDescent="0.25">
      <c r="A7" s="1029" t="s">
        <v>14</v>
      </c>
      <c r="B7" s="1027" t="s">
        <v>529</v>
      </c>
      <c r="C7" s="882" t="s">
        <v>514</v>
      </c>
      <c r="D7" s="882" t="s">
        <v>515</v>
      </c>
      <c r="E7" s="882" t="s">
        <v>516</v>
      </c>
      <c r="F7" s="882" t="s">
        <v>517</v>
      </c>
      <c r="G7" s="882" t="s">
        <v>518</v>
      </c>
      <c r="H7" s="882" t="s">
        <v>519</v>
      </c>
      <c r="I7" s="882" t="s">
        <v>520</v>
      </c>
      <c r="J7" s="882" t="s">
        <v>521</v>
      </c>
      <c r="K7" s="882" t="s">
        <v>522</v>
      </c>
      <c r="L7" s="882" t="s">
        <v>523</v>
      </c>
      <c r="M7" s="882" t="s">
        <v>524</v>
      </c>
      <c r="N7" s="882" t="s">
        <v>525</v>
      </c>
      <c r="O7" s="1024" t="s">
        <v>526</v>
      </c>
      <c r="P7" s="1025"/>
      <c r="Q7" s="1026"/>
    </row>
    <row r="8" spans="1:17" ht="18" customHeight="1" x14ac:dyDescent="0.25">
      <c r="A8" s="1030"/>
      <c r="B8" s="1028"/>
      <c r="C8" s="836" t="s">
        <v>527</v>
      </c>
      <c r="D8" s="836" t="s">
        <v>527</v>
      </c>
      <c r="E8" s="836" t="s">
        <v>527</v>
      </c>
      <c r="F8" s="836" t="s">
        <v>527</v>
      </c>
      <c r="G8" s="836" t="s">
        <v>527</v>
      </c>
      <c r="H8" s="836" t="s">
        <v>527</v>
      </c>
      <c r="I8" s="836" t="s">
        <v>527</v>
      </c>
      <c r="J8" s="836" t="s">
        <v>527</v>
      </c>
      <c r="K8" s="836" t="s">
        <v>527</v>
      </c>
      <c r="L8" s="836" t="s">
        <v>527</v>
      </c>
      <c r="M8" s="836" t="s">
        <v>527</v>
      </c>
      <c r="N8" s="836" t="s">
        <v>527</v>
      </c>
      <c r="O8" s="836" t="s">
        <v>528</v>
      </c>
      <c r="P8" s="836" t="s">
        <v>527</v>
      </c>
      <c r="Q8" s="836" t="s">
        <v>1</v>
      </c>
    </row>
    <row r="9" spans="1:17" ht="18.75" customHeight="1" x14ac:dyDescent="0.25">
      <c r="A9" s="832" t="s">
        <v>600</v>
      </c>
      <c r="B9" s="854">
        <v>170</v>
      </c>
      <c r="C9" s="855">
        <v>174</v>
      </c>
      <c r="D9" s="855">
        <v>174</v>
      </c>
      <c r="E9" s="855">
        <v>164</v>
      </c>
      <c r="F9" s="855">
        <v>168</v>
      </c>
      <c r="G9" s="855">
        <v>169</v>
      </c>
      <c r="H9" s="855">
        <v>162</v>
      </c>
      <c r="I9" s="855">
        <v>184</v>
      </c>
      <c r="J9" s="855">
        <v>184</v>
      </c>
      <c r="K9" s="855">
        <v>155</v>
      </c>
      <c r="L9" s="855">
        <v>188</v>
      </c>
      <c r="M9" s="855">
        <v>161</v>
      </c>
      <c r="N9" s="855">
        <v>158</v>
      </c>
      <c r="O9" s="893">
        <f>B9*(IF(K9="",0,1)+IF(L9="",0,1)+IF(M9="",0,1)+IF(N9="",0,1))+960</f>
        <v>1640</v>
      </c>
      <c r="P9" s="893">
        <f t="shared" ref="P9" si="0">SUM(C9:N9)</f>
        <v>2041</v>
      </c>
      <c r="Q9" s="856">
        <f t="shared" ref="Q9" si="1">IF(O9=0,"-",P9/O9)</f>
        <v>1.2445121951219513</v>
      </c>
    </row>
    <row r="10" spans="1:17" ht="18.75" customHeight="1" x14ac:dyDescent="0.25">
      <c r="A10" s="832" t="s">
        <v>601</v>
      </c>
      <c r="B10" s="854">
        <v>160</v>
      </c>
      <c r="C10" s="855">
        <v>198</v>
      </c>
      <c r="D10" s="855">
        <v>197</v>
      </c>
      <c r="E10" s="855">
        <v>154</v>
      </c>
      <c r="F10" s="855">
        <v>146</v>
      </c>
      <c r="G10" s="855">
        <v>184</v>
      </c>
      <c r="H10" s="855">
        <v>161</v>
      </c>
      <c r="I10" s="855">
        <v>190</v>
      </c>
      <c r="J10" s="855">
        <v>186</v>
      </c>
      <c r="K10" s="855">
        <v>169</v>
      </c>
      <c r="L10" s="855">
        <v>188</v>
      </c>
      <c r="M10" s="855">
        <v>167</v>
      </c>
      <c r="N10" s="855">
        <v>159</v>
      </c>
      <c r="O10" s="893">
        <f>B10*(IF(K10="",0,1)+IF(L10="",0,1)+IF(M10="",0,1)+IF(N10="",0,1))+960</f>
        <v>1600</v>
      </c>
      <c r="P10" s="893">
        <f t="shared" ref="P10:P15" si="2">SUM(C10:N10)</f>
        <v>2099</v>
      </c>
      <c r="Q10" s="856">
        <f t="shared" ref="Q10:Q15" si="3">IF(O10=0,"-",P10/O10)</f>
        <v>1.3118749999999999</v>
      </c>
    </row>
    <row r="11" spans="1:17" ht="18.75" customHeight="1" x14ac:dyDescent="0.25">
      <c r="A11" s="832" t="s">
        <v>616</v>
      </c>
      <c r="B11" s="854">
        <v>210</v>
      </c>
      <c r="C11" s="855">
        <v>251</v>
      </c>
      <c r="D11" s="855">
        <v>46</v>
      </c>
      <c r="E11" s="855">
        <v>199</v>
      </c>
      <c r="F11" s="855">
        <v>255</v>
      </c>
      <c r="G11" s="855">
        <v>212</v>
      </c>
      <c r="H11" s="855">
        <v>234</v>
      </c>
      <c r="I11" s="855">
        <v>227</v>
      </c>
      <c r="J11" s="855">
        <v>209</v>
      </c>
      <c r="K11" s="855">
        <v>185</v>
      </c>
      <c r="L11" s="855">
        <v>203</v>
      </c>
      <c r="M11" s="855">
        <v>185</v>
      </c>
      <c r="N11" s="855">
        <v>195</v>
      </c>
      <c r="O11" s="893">
        <f>B11*(IF(K11="",0,1)+IF(L11="",0,1)+IF(M11="",0,1)+IF(N11="",0,1))+1600</f>
        <v>2440</v>
      </c>
      <c r="P11" s="893">
        <f t="shared" si="2"/>
        <v>2401</v>
      </c>
      <c r="Q11" s="856">
        <f t="shared" si="3"/>
        <v>0.98401639344262293</v>
      </c>
    </row>
    <row r="12" spans="1:17" ht="18.75" customHeight="1" x14ac:dyDescent="0.25">
      <c r="A12" s="832" t="s">
        <v>602</v>
      </c>
      <c r="B12" s="854">
        <v>350</v>
      </c>
      <c r="C12" s="855">
        <v>311</v>
      </c>
      <c r="D12" s="855">
        <v>393</v>
      </c>
      <c r="E12" s="855">
        <v>369</v>
      </c>
      <c r="F12" s="855">
        <v>473</v>
      </c>
      <c r="G12" s="855">
        <v>184</v>
      </c>
      <c r="H12" s="855">
        <v>206</v>
      </c>
      <c r="I12" s="855">
        <v>346</v>
      </c>
      <c r="J12" s="855">
        <v>412</v>
      </c>
      <c r="K12" s="855">
        <v>452</v>
      </c>
      <c r="L12" s="855">
        <v>444</v>
      </c>
      <c r="M12" s="855">
        <v>378</v>
      </c>
      <c r="N12" s="855">
        <v>486</v>
      </c>
      <c r="O12" s="893">
        <f>B12*(IF(K12="",0,1)+IF(L12="",0,1)+IF(M12="",0,1)+IF(N12="",0,1))+2400</f>
        <v>3800</v>
      </c>
      <c r="P12" s="893">
        <f t="shared" si="2"/>
        <v>4454</v>
      </c>
      <c r="Q12" s="856">
        <f t="shared" si="3"/>
        <v>1.1721052631578948</v>
      </c>
    </row>
    <row r="13" spans="1:17" ht="18.75" customHeight="1" x14ac:dyDescent="0.25">
      <c r="A13" s="832" t="s">
        <v>603</v>
      </c>
      <c r="B13" s="854">
        <v>220</v>
      </c>
      <c r="C13" s="855">
        <v>341</v>
      </c>
      <c r="D13" s="855">
        <v>371</v>
      </c>
      <c r="E13" s="855">
        <v>305</v>
      </c>
      <c r="F13" s="855">
        <v>204</v>
      </c>
      <c r="G13" s="855">
        <v>255</v>
      </c>
      <c r="H13" s="855">
        <v>289</v>
      </c>
      <c r="I13" s="855">
        <v>371</v>
      </c>
      <c r="J13" s="855">
        <v>355</v>
      </c>
      <c r="K13" s="855">
        <v>195</v>
      </c>
      <c r="L13" s="855">
        <v>310</v>
      </c>
      <c r="M13" s="855">
        <v>216</v>
      </c>
      <c r="N13" s="855">
        <v>282</v>
      </c>
      <c r="O13" s="893">
        <f>B13*(IF(K13="",0,1)+IF(L13="",0,1)+IF(M13="",0,1)+IF(N13="",0,1))+1056</f>
        <v>1936</v>
      </c>
      <c r="P13" s="893">
        <f t="shared" si="2"/>
        <v>3494</v>
      </c>
      <c r="Q13" s="856">
        <f t="shared" si="3"/>
        <v>1.8047520661157024</v>
      </c>
    </row>
    <row r="14" spans="1:17" ht="18.75" customHeight="1" x14ac:dyDescent="0.25">
      <c r="A14" s="832" t="s">
        <v>604</v>
      </c>
      <c r="B14" s="854">
        <v>220</v>
      </c>
      <c r="C14" s="855">
        <v>260</v>
      </c>
      <c r="D14" s="855">
        <v>352</v>
      </c>
      <c r="E14" s="855">
        <v>287</v>
      </c>
      <c r="F14" s="855">
        <v>208</v>
      </c>
      <c r="G14" s="855">
        <v>313</v>
      </c>
      <c r="H14" s="855">
        <v>284</v>
      </c>
      <c r="I14" s="855">
        <v>288</v>
      </c>
      <c r="J14" s="855">
        <v>311</v>
      </c>
      <c r="K14" s="855">
        <v>272</v>
      </c>
      <c r="L14" s="855">
        <v>0</v>
      </c>
      <c r="M14" s="855">
        <v>260</v>
      </c>
      <c r="N14" s="855">
        <v>304</v>
      </c>
      <c r="O14" s="893">
        <f>B14*(IF(K14="",0,1)+IF(L14="",0,1)+IF(M14="",0,1)+IF(N14="",0,1))+1408</f>
        <v>2288</v>
      </c>
      <c r="P14" s="893">
        <f t="shared" si="2"/>
        <v>3139</v>
      </c>
      <c r="Q14" s="856">
        <f t="shared" si="3"/>
        <v>1.3719405594405594</v>
      </c>
    </row>
    <row r="15" spans="1:17" ht="21" customHeight="1" thickBot="1" x14ac:dyDescent="0.3">
      <c r="A15" s="988" t="s">
        <v>438</v>
      </c>
      <c r="B15" s="930" t="s">
        <v>483</v>
      </c>
      <c r="C15" s="931">
        <v>327</v>
      </c>
      <c r="D15" s="931">
        <v>301</v>
      </c>
      <c r="E15" s="931">
        <v>338</v>
      </c>
      <c r="F15" s="931">
        <v>440</v>
      </c>
      <c r="G15" s="931">
        <v>223</v>
      </c>
      <c r="H15" s="931">
        <v>144</v>
      </c>
      <c r="I15" s="931">
        <v>266</v>
      </c>
      <c r="J15" s="931">
        <v>267</v>
      </c>
      <c r="K15" s="931">
        <v>303</v>
      </c>
      <c r="L15" s="931">
        <v>409</v>
      </c>
      <c r="M15" s="931">
        <v>369</v>
      </c>
      <c r="N15" s="931">
        <v>379</v>
      </c>
      <c r="O15" s="932">
        <v>0</v>
      </c>
      <c r="P15" s="932">
        <f t="shared" si="2"/>
        <v>3766</v>
      </c>
      <c r="Q15" s="933" t="str">
        <f t="shared" si="3"/>
        <v>-</v>
      </c>
    </row>
    <row r="16" spans="1:17" s="888" customFormat="1" ht="20.25" customHeight="1" x14ac:dyDescent="0.25">
      <c r="A16" s="926" t="s">
        <v>606</v>
      </c>
      <c r="B16" s="927">
        <f t="shared" ref="B16:P16" si="4">SUM(B9:B15)</f>
        <v>1330</v>
      </c>
      <c r="C16" s="927">
        <f t="shared" si="4"/>
        <v>1862</v>
      </c>
      <c r="D16" s="927">
        <f t="shared" si="4"/>
        <v>1834</v>
      </c>
      <c r="E16" s="927">
        <f t="shared" si="4"/>
        <v>1816</v>
      </c>
      <c r="F16" s="927">
        <f t="shared" si="4"/>
        <v>1894</v>
      </c>
      <c r="G16" s="927">
        <f t="shared" si="4"/>
        <v>1540</v>
      </c>
      <c r="H16" s="927">
        <f t="shared" si="4"/>
        <v>1480</v>
      </c>
      <c r="I16" s="927">
        <f t="shared" si="4"/>
        <v>1872</v>
      </c>
      <c r="J16" s="927">
        <f t="shared" si="4"/>
        <v>1924</v>
      </c>
      <c r="K16" s="927">
        <f t="shared" si="4"/>
        <v>1731</v>
      </c>
      <c r="L16" s="927">
        <f t="shared" si="4"/>
        <v>1742</v>
      </c>
      <c r="M16" s="927">
        <f t="shared" si="4"/>
        <v>1736</v>
      </c>
      <c r="N16" s="927">
        <f>SUM(N9:N15)</f>
        <v>1963</v>
      </c>
      <c r="O16" s="927">
        <f t="shared" si="4"/>
        <v>13704</v>
      </c>
      <c r="P16" s="927">
        <f t="shared" si="4"/>
        <v>21394</v>
      </c>
      <c r="Q16" s="928">
        <f>IF(O16=0,"-",P16/O16)</f>
        <v>1.5611500291885581</v>
      </c>
    </row>
    <row r="17" spans="1:17" ht="21" customHeight="1" x14ac:dyDescent="0.25">
      <c r="O17" s="890"/>
      <c r="P17" s="890"/>
    </row>
    <row r="18" spans="1:17" ht="15.75" x14ac:dyDescent="0.25">
      <c r="A18" s="1023" t="s">
        <v>653</v>
      </c>
      <c r="B18" s="1023"/>
      <c r="C18" s="1023"/>
      <c r="D18" s="1023"/>
      <c r="E18" s="1023"/>
      <c r="F18" s="1023"/>
      <c r="G18" s="1023"/>
      <c r="H18" s="1023"/>
      <c r="I18" s="1023"/>
      <c r="J18" s="1023"/>
      <c r="K18" s="1023"/>
      <c r="L18" s="1023"/>
      <c r="M18" s="1023"/>
      <c r="N18" s="1023"/>
      <c r="O18" s="1045"/>
      <c r="P18" s="1045"/>
      <c r="Q18" s="1023"/>
    </row>
    <row r="19" spans="1:17" ht="21.75" customHeight="1" x14ac:dyDescent="0.25">
      <c r="A19" s="1029" t="s">
        <v>14</v>
      </c>
      <c r="B19" s="1027" t="s">
        <v>529</v>
      </c>
      <c r="C19" s="882" t="s">
        <v>514</v>
      </c>
      <c r="D19" s="882" t="s">
        <v>515</v>
      </c>
      <c r="E19" s="882" t="s">
        <v>516</v>
      </c>
      <c r="F19" s="882" t="s">
        <v>517</v>
      </c>
      <c r="G19" s="882" t="s">
        <v>518</v>
      </c>
      <c r="H19" s="882" t="s">
        <v>519</v>
      </c>
      <c r="I19" s="882" t="s">
        <v>520</v>
      </c>
      <c r="J19" s="882" t="s">
        <v>521</v>
      </c>
      <c r="K19" s="882" t="s">
        <v>522</v>
      </c>
      <c r="L19" s="882" t="s">
        <v>523</v>
      </c>
      <c r="M19" s="882" t="s">
        <v>524</v>
      </c>
      <c r="N19" s="882" t="s">
        <v>525</v>
      </c>
      <c r="O19" s="1024" t="s">
        <v>526</v>
      </c>
      <c r="P19" s="1025"/>
      <c r="Q19" s="1026"/>
    </row>
    <row r="20" spans="1:17" x14ac:dyDescent="0.25">
      <c r="A20" s="1030"/>
      <c r="B20" s="1028"/>
      <c r="C20" s="836" t="s">
        <v>527</v>
      </c>
      <c r="D20" s="836" t="s">
        <v>527</v>
      </c>
      <c r="E20" s="836" t="s">
        <v>527</v>
      </c>
      <c r="F20" s="836" t="s">
        <v>527</v>
      </c>
      <c r="G20" s="836" t="s">
        <v>527</v>
      </c>
      <c r="H20" s="836" t="s">
        <v>527</v>
      </c>
      <c r="I20" s="836" t="s">
        <v>527</v>
      </c>
      <c r="J20" s="836" t="s">
        <v>527</v>
      </c>
      <c r="K20" s="836" t="s">
        <v>527</v>
      </c>
      <c r="L20" s="836" t="s">
        <v>527</v>
      </c>
      <c r="M20" s="836" t="s">
        <v>527</v>
      </c>
      <c r="N20" s="836" t="s">
        <v>527</v>
      </c>
      <c r="O20" s="836" t="s">
        <v>528</v>
      </c>
      <c r="P20" s="836" t="s">
        <v>527</v>
      </c>
      <c r="Q20" s="836" t="s">
        <v>1</v>
      </c>
    </row>
    <row r="21" spans="1:17" ht="21" customHeight="1" x14ac:dyDescent="0.25">
      <c r="A21" s="919" t="s">
        <v>438</v>
      </c>
      <c r="B21" s="889" t="s">
        <v>483</v>
      </c>
      <c r="C21" s="855">
        <v>794</v>
      </c>
      <c r="D21" s="855">
        <v>917</v>
      </c>
      <c r="E21" s="855">
        <v>1068</v>
      </c>
      <c r="F21" s="855">
        <v>1044</v>
      </c>
      <c r="G21" s="855">
        <v>978</v>
      </c>
      <c r="H21" s="855">
        <v>862</v>
      </c>
      <c r="I21" s="855">
        <v>75</v>
      </c>
      <c r="J21" s="855">
        <v>704</v>
      </c>
      <c r="K21" s="855">
        <v>922</v>
      </c>
      <c r="L21" s="855">
        <v>925</v>
      </c>
      <c r="M21" s="855">
        <v>817</v>
      </c>
      <c r="N21" s="855">
        <v>743</v>
      </c>
      <c r="O21" s="893">
        <v>0</v>
      </c>
      <c r="P21" s="893">
        <f t="shared" ref="P21:P26" si="5">SUM(C21:N21)</f>
        <v>9849</v>
      </c>
      <c r="Q21" s="856" t="str">
        <f t="shared" ref="Q21:Q28" si="6">IF(O21=0,"-",P21/O21)</f>
        <v>-</v>
      </c>
    </row>
    <row r="22" spans="1:17" ht="21" customHeight="1" x14ac:dyDescent="0.25">
      <c r="A22" s="853" t="s">
        <v>430</v>
      </c>
      <c r="B22" s="854">
        <v>420</v>
      </c>
      <c r="C22" s="855">
        <v>387</v>
      </c>
      <c r="D22" s="855">
        <v>367</v>
      </c>
      <c r="E22" s="855">
        <v>219</v>
      </c>
      <c r="F22" s="855">
        <v>423</v>
      </c>
      <c r="G22" s="855">
        <v>391</v>
      </c>
      <c r="H22" s="855">
        <v>363</v>
      </c>
      <c r="I22" s="855">
        <v>591</v>
      </c>
      <c r="J22" s="855">
        <v>558</v>
      </c>
      <c r="K22" s="855">
        <v>547</v>
      </c>
      <c r="L22" s="855">
        <v>484</v>
      </c>
      <c r="M22" s="855">
        <v>470</v>
      </c>
      <c r="N22" s="855">
        <v>455</v>
      </c>
      <c r="O22" s="893">
        <f t="shared" ref="O22:O27" si="7">B22*(IF(C22="",0,1)+IF(D22="",0,1)+IF(E22="",0,1)+IF(F22="",0,1)+IF(G22="",0,1)+IF(H22="",0,1)+IF(I22="",0,1)+IF(J22="",0,1)+IF(K22="",0,1)+IF(L22="",0,1)+IF(M22="",0,1)+IF(N22="",0,1))</f>
        <v>5040</v>
      </c>
      <c r="P22" s="893">
        <f t="shared" si="5"/>
        <v>5255</v>
      </c>
      <c r="Q22" s="856">
        <f t="shared" si="6"/>
        <v>1.0426587301587302</v>
      </c>
    </row>
    <row r="23" spans="1:17" ht="21" customHeight="1" x14ac:dyDescent="0.25">
      <c r="A23" s="853" t="s">
        <v>431</v>
      </c>
      <c r="B23" s="854">
        <v>44</v>
      </c>
      <c r="C23" s="855">
        <v>52</v>
      </c>
      <c r="D23" s="855">
        <v>44</v>
      </c>
      <c r="E23" s="855">
        <v>45</v>
      </c>
      <c r="F23" s="855">
        <v>50</v>
      </c>
      <c r="G23" s="855">
        <v>52</v>
      </c>
      <c r="H23" s="855">
        <v>14</v>
      </c>
      <c r="I23" s="855">
        <v>54</v>
      </c>
      <c r="J23" s="855">
        <v>58</v>
      </c>
      <c r="K23" s="855">
        <v>66</v>
      </c>
      <c r="L23" s="855">
        <v>59</v>
      </c>
      <c r="M23" s="855">
        <v>50</v>
      </c>
      <c r="N23" s="855">
        <v>56</v>
      </c>
      <c r="O23" s="893">
        <f t="shared" si="7"/>
        <v>528</v>
      </c>
      <c r="P23" s="893">
        <f t="shared" si="5"/>
        <v>600</v>
      </c>
      <c r="Q23" s="856">
        <f t="shared" si="6"/>
        <v>1.1363636363636365</v>
      </c>
    </row>
    <row r="24" spans="1:17" ht="21" customHeight="1" x14ac:dyDescent="0.25">
      <c r="A24" s="853" t="s">
        <v>432</v>
      </c>
      <c r="B24" s="857">
        <v>80</v>
      </c>
      <c r="C24" s="855">
        <v>160</v>
      </c>
      <c r="D24" s="855">
        <v>94</v>
      </c>
      <c r="E24" s="855">
        <v>94</v>
      </c>
      <c r="F24" s="855">
        <v>138</v>
      </c>
      <c r="G24" s="855">
        <v>62</v>
      </c>
      <c r="H24" s="855">
        <v>133</v>
      </c>
      <c r="I24" s="855">
        <v>95</v>
      </c>
      <c r="J24" s="855">
        <v>136</v>
      </c>
      <c r="K24" s="855">
        <v>114</v>
      </c>
      <c r="L24" s="855">
        <v>159</v>
      </c>
      <c r="M24" s="855">
        <v>125</v>
      </c>
      <c r="N24" s="855">
        <v>96</v>
      </c>
      <c r="O24" s="893">
        <f t="shared" si="7"/>
        <v>960</v>
      </c>
      <c r="P24" s="893">
        <f t="shared" si="5"/>
        <v>1406</v>
      </c>
      <c r="Q24" s="856">
        <f t="shared" si="6"/>
        <v>1.4645833333333333</v>
      </c>
    </row>
    <row r="25" spans="1:17" ht="29.25" customHeight="1" x14ac:dyDescent="0.25">
      <c r="A25" s="832" t="s">
        <v>484</v>
      </c>
      <c r="B25" s="854">
        <v>48</v>
      </c>
      <c r="C25" s="855">
        <v>89</v>
      </c>
      <c r="D25" s="855">
        <v>49</v>
      </c>
      <c r="E25" s="855">
        <v>33</v>
      </c>
      <c r="F25" s="855">
        <v>91</v>
      </c>
      <c r="G25" s="855">
        <v>71</v>
      </c>
      <c r="H25" s="855">
        <v>72</v>
      </c>
      <c r="I25" s="855">
        <v>51</v>
      </c>
      <c r="J25" s="855">
        <v>88</v>
      </c>
      <c r="K25" s="855">
        <v>70</v>
      </c>
      <c r="L25" s="855">
        <v>88</v>
      </c>
      <c r="M25" s="855">
        <v>74</v>
      </c>
      <c r="N25" s="855">
        <v>60</v>
      </c>
      <c r="O25" s="893">
        <f t="shared" si="7"/>
        <v>576</v>
      </c>
      <c r="P25" s="893">
        <f t="shared" si="5"/>
        <v>836</v>
      </c>
      <c r="Q25" s="856">
        <f t="shared" si="6"/>
        <v>1.4513888888888888</v>
      </c>
    </row>
    <row r="26" spans="1:17" ht="21" customHeight="1" x14ac:dyDescent="0.25">
      <c r="A26" s="939" t="s">
        <v>433</v>
      </c>
      <c r="B26" s="921">
        <v>75</v>
      </c>
      <c r="C26" s="915">
        <v>87</v>
      </c>
      <c r="D26" s="915">
        <v>69</v>
      </c>
      <c r="E26" s="915">
        <v>69</v>
      </c>
      <c r="F26" s="915">
        <v>79</v>
      </c>
      <c r="G26" s="915">
        <v>94</v>
      </c>
      <c r="H26" s="915">
        <v>92</v>
      </c>
      <c r="I26" s="915">
        <v>99</v>
      </c>
      <c r="J26" s="915">
        <v>95</v>
      </c>
      <c r="K26" s="915">
        <v>81</v>
      </c>
      <c r="L26" s="915">
        <v>66</v>
      </c>
      <c r="M26" s="915">
        <v>29</v>
      </c>
      <c r="N26" s="915">
        <v>70</v>
      </c>
      <c r="O26" s="922">
        <f t="shared" si="7"/>
        <v>900</v>
      </c>
      <c r="P26" s="922">
        <f t="shared" si="5"/>
        <v>930</v>
      </c>
      <c r="Q26" s="923">
        <f t="shared" si="6"/>
        <v>1.0333333333333334</v>
      </c>
    </row>
    <row r="27" spans="1:17" ht="21" customHeight="1" thickBot="1" x14ac:dyDescent="0.3">
      <c r="A27" s="962" t="s">
        <v>619</v>
      </c>
      <c r="B27" s="963">
        <v>58</v>
      </c>
      <c r="C27" s="964">
        <v>0</v>
      </c>
      <c r="D27" s="964">
        <v>23</v>
      </c>
      <c r="E27" s="964">
        <v>28</v>
      </c>
      <c r="F27" s="964">
        <v>24</v>
      </c>
      <c r="G27" s="964">
        <v>35</v>
      </c>
      <c r="H27" s="964">
        <v>34</v>
      </c>
      <c r="I27" s="964">
        <v>0</v>
      </c>
      <c r="J27" s="964">
        <v>40</v>
      </c>
      <c r="K27" s="964">
        <v>40</v>
      </c>
      <c r="L27" s="964">
        <v>39</v>
      </c>
      <c r="M27" s="964">
        <v>45</v>
      </c>
      <c r="N27" s="964">
        <v>36</v>
      </c>
      <c r="O27" s="932">
        <f t="shared" si="7"/>
        <v>696</v>
      </c>
      <c r="P27" s="932">
        <f t="shared" ref="P27" si="8">SUM(C27:N27)</f>
        <v>344</v>
      </c>
      <c r="Q27" s="933">
        <f t="shared" ref="Q27" si="9">IF(O27=0,"-",P27/O27)</f>
        <v>0.4942528735632184</v>
      </c>
    </row>
    <row r="28" spans="1:17" s="888" customFormat="1" ht="18.75" customHeight="1" x14ac:dyDescent="0.25">
      <c r="A28" s="926" t="s">
        <v>606</v>
      </c>
      <c r="B28" s="927">
        <f t="shared" ref="B28:P28" si="10">SUM(B21:B27)</f>
        <v>725</v>
      </c>
      <c r="C28" s="927">
        <f t="shared" si="10"/>
        <v>1569</v>
      </c>
      <c r="D28" s="927">
        <f t="shared" si="10"/>
        <v>1563</v>
      </c>
      <c r="E28" s="927">
        <f t="shared" si="10"/>
        <v>1556</v>
      </c>
      <c r="F28" s="927">
        <f t="shared" si="10"/>
        <v>1849</v>
      </c>
      <c r="G28" s="927">
        <f t="shared" si="10"/>
        <v>1683</v>
      </c>
      <c r="H28" s="927">
        <f t="shared" si="10"/>
        <v>1570</v>
      </c>
      <c r="I28" s="927">
        <f t="shared" si="10"/>
        <v>965</v>
      </c>
      <c r="J28" s="927">
        <f t="shared" si="10"/>
        <v>1679</v>
      </c>
      <c r="K28" s="927">
        <f t="shared" si="10"/>
        <v>1840</v>
      </c>
      <c r="L28" s="927">
        <f t="shared" si="10"/>
        <v>1820</v>
      </c>
      <c r="M28" s="927">
        <f t="shared" si="10"/>
        <v>1610</v>
      </c>
      <c r="N28" s="927">
        <f>SUM(N21:N27)</f>
        <v>1516</v>
      </c>
      <c r="O28" s="927">
        <f t="shared" si="10"/>
        <v>8700</v>
      </c>
      <c r="P28" s="927">
        <f t="shared" si="10"/>
        <v>19220</v>
      </c>
      <c r="Q28" s="928">
        <f t="shared" si="6"/>
        <v>2.2091954022988505</v>
      </c>
    </row>
    <row r="29" spans="1:17" x14ac:dyDescent="0.25">
      <c r="C29" s="820"/>
      <c r="D29" s="820"/>
      <c r="E29" s="820"/>
      <c r="F29" s="820"/>
      <c r="G29" s="820"/>
      <c r="H29" s="820"/>
      <c r="O29" s="890"/>
      <c r="P29" s="890"/>
    </row>
    <row r="30" spans="1:17" x14ac:dyDescent="0.25">
      <c r="A30" s="881" t="s">
        <v>513</v>
      </c>
      <c r="C30" s="820"/>
      <c r="D30" s="820"/>
      <c r="E30" s="820"/>
      <c r="F30" s="820"/>
      <c r="G30" s="820"/>
      <c r="H30" s="820"/>
      <c r="O30" s="890"/>
      <c r="P30" s="890"/>
    </row>
    <row r="31" spans="1:17" x14ac:dyDescent="0.25">
      <c r="O31" s="890"/>
      <c r="P31" s="890"/>
    </row>
    <row r="32" spans="1:17" x14ac:dyDescent="0.25">
      <c r="O32" s="890"/>
      <c r="P32" s="890"/>
    </row>
    <row r="33" spans="15:16" x14ac:dyDescent="0.25">
      <c r="O33" s="890"/>
      <c r="P33" s="890"/>
    </row>
    <row r="34" spans="15:16" x14ac:dyDescent="0.25">
      <c r="O34" s="890"/>
      <c r="P34" s="890"/>
    </row>
    <row r="35" spans="15:16" x14ac:dyDescent="0.25">
      <c r="O35" s="890"/>
      <c r="P35" s="890"/>
    </row>
    <row r="36" spans="15:16" x14ac:dyDescent="0.25">
      <c r="O36" s="890"/>
      <c r="P36" s="890"/>
    </row>
    <row r="37" spans="15:16" x14ac:dyDescent="0.25">
      <c r="O37" s="890"/>
      <c r="P37" s="890"/>
    </row>
    <row r="38" spans="15:16" x14ac:dyDescent="0.25">
      <c r="O38" s="890"/>
      <c r="P38" s="890"/>
    </row>
    <row r="39" spans="15:16" x14ac:dyDescent="0.25">
      <c r="O39" s="890"/>
      <c r="P39" s="890"/>
    </row>
    <row r="40" spans="15:16" x14ac:dyDescent="0.25">
      <c r="O40" s="890"/>
      <c r="P40" s="890"/>
    </row>
    <row r="41" spans="15:16" x14ac:dyDescent="0.25">
      <c r="O41" s="890"/>
      <c r="P41" s="890"/>
    </row>
    <row r="42" spans="15:16" x14ac:dyDescent="0.25">
      <c r="O42" s="890"/>
      <c r="P42" s="890"/>
    </row>
    <row r="43" spans="15:16" x14ac:dyDescent="0.25">
      <c r="O43" s="890"/>
      <c r="P43" s="890"/>
    </row>
    <row r="44" spans="15:16" x14ac:dyDescent="0.25">
      <c r="O44" s="890"/>
      <c r="P44" s="890"/>
    </row>
    <row r="45" spans="15:16" x14ac:dyDescent="0.25">
      <c r="O45" s="890"/>
      <c r="P45" s="890"/>
    </row>
    <row r="46" spans="15:16" x14ac:dyDescent="0.25">
      <c r="O46" s="890"/>
      <c r="P46" s="890"/>
    </row>
    <row r="47" spans="15:16" x14ac:dyDescent="0.25">
      <c r="O47" s="890"/>
      <c r="P47" s="890"/>
    </row>
    <row r="48" spans="15:16" x14ac:dyDescent="0.25">
      <c r="O48" s="890"/>
      <c r="P48" s="890"/>
    </row>
    <row r="49" spans="15:16" x14ac:dyDescent="0.25">
      <c r="O49" s="890"/>
      <c r="P49" s="890"/>
    </row>
    <row r="50" spans="15:16" x14ac:dyDescent="0.25">
      <c r="O50" s="890"/>
      <c r="P50" s="890"/>
    </row>
    <row r="51" spans="15:16" x14ac:dyDescent="0.25">
      <c r="O51" s="890"/>
      <c r="P51" s="890"/>
    </row>
    <row r="52" spans="15:16" x14ac:dyDescent="0.25">
      <c r="O52" s="890"/>
      <c r="P52" s="890"/>
    </row>
    <row r="53" spans="15:16" x14ac:dyDescent="0.25">
      <c r="O53" s="890"/>
      <c r="P53" s="890"/>
    </row>
    <row r="54" spans="15:16" x14ac:dyDescent="0.25">
      <c r="O54" s="890"/>
      <c r="P54" s="890"/>
    </row>
    <row r="55" spans="15:16" x14ac:dyDescent="0.25">
      <c r="O55" s="890"/>
      <c r="P55" s="890"/>
    </row>
    <row r="56" spans="15:16" x14ac:dyDescent="0.25">
      <c r="O56" s="890"/>
      <c r="P56" s="890"/>
    </row>
    <row r="57" spans="15:16" x14ac:dyDescent="0.25">
      <c r="O57" s="890"/>
      <c r="P57" s="890"/>
    </row>
    <row r="58" spans="15:16" x14ac:dyDescent="0.25">
      <c r="O58" s="890"/>
      <c r="P58" s="890"/>
    </row>
    <row r="59" spans="15:16" x14ac:dyDescent="0.25">
      <c r="O59" s="890"/>
      <c r="P59" s="890"/>
    </row>
    <row r="60" spans="15:16" x14ac:dyDescent="0.25">
      <c r="O60" s="890"/>
      <c r="P60" s="890"/>
    </row>
    <row r="61" spans="15:16" x14ac:dyDescent="0.25">
      <c r="O61" s="890"/>
      <c r="P61" s="890"/>
    </row>
    <row r="62" spans="15:16" x14ac:dyDescent="0.25">
      <c r="O62" s="890"/>
      <c r="P62" s="890"/>
    </row>
    <row r="63" spans="15:16" x14ac:dyDescent="0.25">
      <c r="O63" s="890"/>
      <c r="P63" s="890"/>
    </row>
    <row r="64" spans="15:16" x14ac:dyDescent="0.25">
      <c r="O64" s="890"/>
      <c r="P64" s="890"/>
    </row>
    <row r="65" spans="15:16" x14ac:dyDescent="0.25">
      <c r="O65" s="890"/>
      <c r="P65" s="890"/>
    </row>
    <row r="66" spans="15:16" x14ac:dyDescent="0.25">
      <c r="O66" s="890"/>
      <c r="P66" s="890"/>
    </row>
    <row r="67" spans="15:16" x14ac:dyDescent="0.25">
      <c r="O67" s="890"/>
      <c r="P67" s="890"/>
    </row>
    <row r="68" spans="15:16" x14ac:dyDescent="0.25">
      <c r="O68" s="890"/>
      <c r="P68" s="890"/>
    </row>
    <row r="69" spans="15:16" x14ac:dyDescent="0.25">
      <c r="O69" s="890"/>
      <c r="P69" s="890"/>
    </row>
    <row r="70" spans="15:16" x14ac:dyDescent="0.25">
      <c r="O70" s="890"/>
      <c r="P70" s="890"/>
    </row>
    <row r="71" spans="15:16" x14ac:dyDescent="0.25">
      <c r="O71" s="890"/>
      <c r="P71" s="890"/>
    </row>
    <row r="72" spans="15:16" x14ac:dyDescent="0.25">
      <c r="O72" s="890"/>
      <c r="P72" s="890"/>
    </row>
    <row r="73" spans="15:16" x14ac:dyDescent="0.25">
      <c r="O73" s="890"/>
      <c r="P73" s="890"/>
    </row>
    <row r="74" spans="15:16" x14ac:dyDescent="0.25">
      <c r="O74" s="890"/>
      <c r="P74" s="890"/>
    </row>
    <row r="75" spans="15:16" x14ac:dyDescent="0.25">
      <c r="O75" s="890"/>
      <c r="P75" s="890"/>
    </row>
    <row r="76" spans="15:16" x14ac:dyDescent="0.25">
      <c r="O76" s="890"/>
      <c r="P76" s="890"/>
    </row>
    <row r="77" spans="15:16" x14ac:dyDescent="0.25">
      <c r="O77" s="890"/>
      <c r="P77" s="890"/>
    </row>
    <row r="78" spans="15:16" x14ac:dyDescent="0.25">
      <c r="O78" s="890"/>
      <c r="P78" s="890"/>
    </row>
    <row r="79" spans="15:16" x14ac:dyDescent="0.25">
      <c r="O79" s="890"/>
      <c r="P79" s="890"/>
    </row>
    <row r="80" spans="15:16" x14ac:dyDescent="0.25">
      <c r="O80" s="890"/>
      <c r="P80" s="890"/>
    </row>
    <row r="81" spans="15:16" x14ac:dyDescent="0.25">
      <c r="O81" s="890"/>
      <c r="P81" s="890"/>
    </row>
    <row r="82" spans="15:16" x14ac:dyDescent="0.25">
      <c r="O82" s="890"/>
      <c r="P82" s="890"/>
    </row>
    <row r="83" spans="15:16" x14ac:dyDescent="0.25">
      <c r="O83" s="890"/>
      <c r="P83" s="890"/>
    </row>
    <row r="84" spans="15:16" x14ac:dyDescent="0.25">
      <c r="O84" s="890"/>
      <c r="P84" s="890"/>
    </row>
    <row r="85" spans="15:16" x14ac:dyDescent="0.25">
      <c r="O85" s="890"/>
      <c r="P85" s="890"/>
    </row>
    <row r="86" spans="15:16" x14ac:dyDescent="0.25">
      <c r="O86" s="890"/>
      <c r="P86" s="890"/>
    </row>
    <row r="87" spans="15:16" x14ac:dyDescent="0.25">
      <c r="O87" s="890"/>
      <c r="P87" s="890"/>
    </row>
    <row r="88" spans="15:16" x14ac:dyDescent="0.25">
      <c r="O88" s="890"/>
      <c r="P88" s="890"/>
    </row>
    <row r="89" spans="15:16" x14ac:dyDescent="0.25">
      <c r="O89" s="890"/>
      <c r="P89" s="890"/>
    </row>
    <row r="90" spans="15:16" x14ac:dyDescent="0.25">
      <c r="O90" s="890"/>
      <c r="P90" s="890"/>
    </row>
    <row r="91" spans="15:16" x14ac:dyDescent="0.25">
      <c r="O91" s="890"/>
      <c r="P91" s="890"/>
    </row>
    <row r="92" spans="15:16" x14ac:dyDescent="0.25">
      <c r="O92" s="890"/>
      <c r="P92" s="890"/>
    </row>
    <row r="93" spans="15:16" x14ac:dyDescent="0.25">
      <c r="O93" s="890"/>
      <c r="P93" s="890"/>
    </row>
    <row r="94" spans="15:16" x14ac:dyDescent="0.25">
      <c r="O94" s="890"/>
      <c r="P94" s="890"/>
    </row>
    <row r="95" spans="15:16" x14ac:dyDescent="0.25">
      <c r="O95" s="890"/>
      <c r="P95" s="890"/>
    </row>
    <row r="96" spans="15:16" x14ac:dyDescent="0.25">
      <c r="O96" s="890"/>
      <c r="P96" s="890"/>
    </row>
    <row r="97" spans="15:16" x14ac:dyDescent="0.25">
      <c r="O97" s="890"/>
      <c r="P97" s="890"/>
    </row>
    <row r="98" spans="15:16" x14ac:dyDescent="0.25">
      <c r="O98" s="890"/>
      <c r="P98" s="890"/>
    </row>
    <row r="99" spans="15:16" x14ac:dyDescent="0.25">
      <c r="O99" s="890"/>
      <c r="P99" s="890"/>
    </row>
    <row r="100" spans="15:16" x14ac:dyDescent="0.25">
      <c r="O100" s="890"/>
      <c r="P100" s="890"/>
    </row>
    <row r="101" spans="15:16" x14ac:dyDescent="0.25">
      <c r="O101" s="890"/>
      <c r="P101" s="890"/>
    </row>
    <row r="102" spans="15:16" x14ac:dyDescent="0.25">
      <c r="O102" s="890"/>
      <c r="P102" s="890"/>
    </row>
    <row r="103" spans="15:16" x14ac:dyDescent="0.25">
      <c r="O103" s="890"/>
      <c r="P103" s="890"/>
    </row>
    <row r="104" spans="15:16" x14ac:dyDescent="0.25">
      <c r="O104" s="890"/>
      <c r="P104" s="890"/>
    </row>
    <row r="105" spans="15:16" x14ac:dyDescent="0.25">
      <c r="O105" s="890"/>
      <c r="P105" s="890"/>
    </row>
    <row r="106" spans="15:16" x14ac:dyDescent="0.25">
      <c r="O106" s="890"/>
      <c r="P106" s="890"/>
    </row>
    <row r="107" spans="15:16" x14ac:dyDescent="0.25">
      <c r="O107" s="890"/>
      <c r="P107" s="890"/>
    </row>
    <row r="108" spans="15:16" x14ac:dyDescent="0.25">
      <c r="O108" s="890"/>
      <c r="P108" s="890"/>
    </row>
    <row r="109" spans="15:16" x14ac:dyDescent="0.25">
      <c r="O109" s="890"/>
      <c r="P109" s="890"/>
    </row>
    <row r="110" spans="15:16" x14ac:dyDescent="0.25">
      <c r="O110" s="890"/>
      <c r="P110" s="890"/>
    </row>
    <row r="111" spans="15:16" x14ac:dyDescent="0.25">
      <c r="O111" s="890"/>
      <c r="P111" s="890"/>
    </row>
    <row r="112" spans="15:16" x14ac:dyDescent="0.25">
      <c r="O112" s="890"/>
      <c r="P112" s="890"/>
    </row>
    <row r="113" spans="15:16" x14ac:dyDescent="0.25">
      <c r="O113" s="890"/>
      <c r="P113" s="890"/>
    </row>
    <row r="114" spans="15:16" x14ac:dyDescent="0.25">
      <c r="O114" s="890"/>
      <c r="P114" s="890"/>
    </row>
    <row r="115" spans="15:16" x14ac:dyDescent="0.25">
      <c r="O115" s="890"/>
      <c r="P115" s="890"/>
    </row>
    <row r="116" spans="15:16" x14ac:dyDescent="0.25">
      <c r="O116" s="890"/>
      <c r="P116" s="890"/>
    </row>
    <row r="117" spans="15:16" x14ac:dyDescent="0.25">
      <c r="O117" s="890"/>
      <c r="P117" s="890"/>
    </row>
    <row r="118" spans="15:16" x14ac:dyDescent="0.25">
      <c r="O118" s="890"/>
      <c r="P118" s="890"/>
    </row>
    <row r="119" spans="15:16" x14ac:dyDescent="0.25">
      <c r="O119" s="890"/>
      <c r="P119" s="890"/>
    </row>
    <row r="120" spans="15:16" x14ac:dyDescent="0.25">
      <c r="O120" s="890"/>
      <c r="P120" s="890"/>
    </row>
    <row r="121" spans="15:16" x14ac:dyDescent="0.25">
      <c r="O121" s="890"/>
      <c r="P121" s="890"/>
    </row>
    <row r="122" spans="15:16" x14ac:dyDescent="0.25">
      <c r="O122" s="890"/>
      <c r="P122" s="890"/>
    </row>
    <row r="123" spans="15:16" x14ac:dyDescent="0.25">
      <c r="O123" s="890"/>
      <c r="P123" s="890"/>
    </row>
    <row r="124" spans="15:16" x14ac:dyDescent="0.25">
      <c r="O124" s="890"/>
      <c r="P124" s="890"/>
    </row>
    <row r="125" spans="15:16" x14ac:dyDescent="0.25">
      <c r="O125" s="890"/>
      <c r="P125" s="890"/>
    </row>
    <row r="126" spans="15:16" x14ac:dyDescent="0.25">
      <c r="O126" s="890"/>
      <c r="P126" s="890"/>
    </row>
    <row r="127" spans="15:16" x14ac:dyDescent="0.25">
      <c r="O127" s="890"/>
      <c r="P127" s="890"/>
    </row>
    <row r="128" spans="15:16" x14ac:dyDescent="0.25">
      <c r="O128" s="890"/>
      <c r="P128" s="890"/>
    </row>
    <row r="129" spans="15:16" x14ac:dyDescent="0.25">
      <c r="O129" s="890"/>
      <c r="P129" s="890"/>
    </row>
    <row r="130" spans="15:16" x14ac:dyDescent="0.25">
      <c r="O130" s="890"/>
      <c r="P130" s="890"/>
    </row>
    <row r="131" spans="15:16" x14ac:dyDescent="0.25">
      <c r="O131" s="890"/>
      <c r="P131" s="890"/>
    </row>
    <row r="132" spans="15:16" x14ac:dyDescent="0.25">
      <c r="O132" s="890"/>
      <c r="P132" s="890"/>
    </row>
    <row r="133" spans="15:16" x14ac:dyDescent="0.25">
      <c r="O133" s="890"/>
      <c r="P133" s="890"/>
    </row>
    <row r="134" spans="15:16" x14ac:dyDescent="0.25">
      <c r="O134" s="890"/>
      <c r="P134" s="890"/>
    </row>
    <row r="135" spans="15:16" x14ac:dyDescent="0.25">
      <c r="O135" s="890"/>
      <c r="P135" s="890"/>
    </row>
    <row r="136" spans="15:16" x14ac:dyDescent="0.25">
      <c r="O136" s="890"/>
      <c r="P136" s="890"/>
    </row>
    <row r="137" spans="15:16" x14ac:dyDescent="0.25">
      <c r="O137" s="890"/>
      <c r="P137" s="890"/>
    </row>
    <row r="138" spans="15:16" x14ac:dyDescent="0.25">
      <c r="O138" s="890"/>
      <c r="P138" s="890"/>
    </row>
    <row r="139" spans="15:16" x14ac:dyDescent="0.25">
      <c r="O139" s="890"/>
      <c r="P139" s="890"/>
    </row>
    <row r="140" spans="15:16" x14ac:dyDescent="0.25">
      <c r="O140" s="890"/>
      <c r="P140" s="890"/>
    </row>
    <row r="141" spans="15:16" x14ac:dyDescent="0.25">
      <c r="O141" s="890"/>
      <c r="P141" s="890"/>
    </row>
    <row r="142" spans="15:16" x14ac:dyDescent="0.25">
      <c r="O142" s="890"/>
      <c r="P142" s="890"/>
    </row>
    <row r="143" spans="15:16" x14ac:dyDescent="0.25">
      <c r="O143" s="890"/>
      <c r="P143" s="890"/>
    </row>
    <row r="144" spans="15:16" x14ac:dyDescent="0.25">
      <c r="O144" s="890"/>
      <c r="P144" s="890"/>
    </row>
    <row r="145" spans="15:16" x14ac:dyDescent="0.25">
      <c r="O145" s="890"/>
      <c r="P145" s="890"/>
    </row>
    <row r="146" spans="15:16" x14ac:dyDescent="0.25">
      <c r="O146" s="890"/>
      <c r="P146" s="890"/>
    </row>
    <row r="147" spans="15:16" x14ac:dyDescent="0.25">
      <c r="O147" s="890"/>
      <c r="P147" s="890"/>
    </row>
    <row r="148" spans="15:16" x14ac:dyDescent="0.25">
      <c r="O148" s="890"/>
      <c r="P148" s="890"/>
    </row>
    <row r="149" spans="15:16" x14ac:dyDescent="0.25">
      <c r="O149" s="890"/>
      <c r="P149" s="890"/>
    </row>
    <row r="150" spans="15:16" x14ac:dyDescent="0.25">
      <c r="O150" s="890"/>
      <c r="P150" s="890"/>
    </row>
    <row r="151" spans="15:16" x14ac:dyDescent="0.25">
      <c r="O151" s="890"/>
      <c r="P151" s="890"/>
    </row>
    <row r="152" spans="15:16" x14ac:dyDescent="0.25">
      <c r="O152" s="890"/>
      <c r="P152" s="890"/>
    </row>
    <row r="153" spans="15:16" x14ac:dyDescent="0.25">
      <c r="O153" s="890"/>
      <c r="P153" s="890"/>
    </row>
    <row r="154" spans="15:16" x14ac:dyDescent="0.25">
      <c r="O154" s="890"/>
      <c r="P154" s="890"/>
    </row>
    <row r="155" spans="15:16" x14ac:dyDescent="0.25">
      <c r="O155" s="890"/>
      <c r="P155" s="890"/>
    </row>
    <row r="156" spans="15:16" x14ac:dyDescent="0.25">
      <c r="O156" s="890"/>
      <c r="P156" s="890"/>
    </row>
    <row r="157" spans="15:16" x14ac:dyDescent="0.25">
      <c r="O157" s="890"/>
      <c r="P157" s="890"/>
    </row>
    <row r="158" spans="15:16" x14ac:dyDescent="0.25">
      <c r="O158" s="890"/>
      <c r="P158" s="890"/>
    </row>
    <row r="159" spans="15:16" x14ac:dyDescent="0.25">
      <c r="O159" s="890"/>
      <c r="P159" s="890"/>
    </row>
    <row r="160" spans="15:16" x14ac:dyDescent="0.25">
      <c r="O160" s="890"/>
      <c r="P160" s="890"/>
    </row>
    <row r="161" spans="15:16" x14ac:dyDescent="0.25">
      <c r="O161" s="890"/>
      <c r="P161" s="890"/>
    </row>
    <row r="162" spans="15:16" x14ac:dyDescent="0.25">
      <c r="O162" s="890"/>
      <c r="P162" s="890"/>
    </row>
    <row r="163" spans="15:16" x14ac:dyDescent="0.25">
      <c r="O163" s="890"/>
      <c r="P163" s="890"/>
    </row>
    <row r="164" spans="15:16" x14ac:dyDescent="0.25">
      <c r="O164" s="890"/>
      <c r="P164" s="890"/>
    </row>
    <row r="165" spans="15:16" x14ac:dyDescent="0.25">
      <c r="O165" s="890"/>
      <c r="P165" s="890"/>
    </row>
    <row r="166" spans="15:16" x14ac:dyDescent="0.25">
      <c r="O166" s="890"/>
      <c r="P166" s="890"/>
    </row>
    <row r="167" spans="15:16" x14ac:dyDescent="0.25">
      <c r="O167" s="890"/>
      <c r="P167" s="890"/>
    </row>
    <row r="168" spans="15:16" x14ac:dyDescent="0.25">
      <c r="O168" s="890"/>
      <c r="P168" s="890"/>
    </row>
    <row r="169" spans="15:16" x14ac:dyDescent="0.25">
      <c r="O169" s="890"/>
      <c r="P169" s="890"/>
    </row>
    <row r="170" spans="15:16" x14ac:dyDescent="0.25">
      <c r="O170" s="890"/>
      <c r="P170" s="890"/>
    </row>
    <row r="171" spans="15:16" x14ac:dyDescent="0.25">
      <c r="O171" s="890"/>
      <c r="P171" s="890"/>
    </row>
    <row r="172" spans="15:16" x14ac:dyDescent="0.25">
      <c r="O172" s="890"/>
      <c r="P172" s="890"/>
    </row>
    <row r="173" spans="15:16" x14ac:dyDescent="0.25">
      <c r="O173" s="890"/>
      <c r="P173" s="890"/>
    </row>
    <row r="174" spans="15:16" x14ac:dyDescent="0.25">
      <c r="O174" s="890"/>
      <c r="P174" s="890"/>
    </row>
    <row r="175" spans="15:16" x14ac:dyDescent="0.25">
      <c r="O175" s="890"/>
      <c r="P175" s="890"/>
    </row>
    <row r="176" spans="15:16" x14ac:dyDescent="0.25">
      <c r="O176" s="890"/>
      <c r="P176" s="890"/>
    </row>
    <row r="177" spans="15:16" x14ac:dyDescent="0.25">
      <c r="O177" s="890"/>
      <c r="P177" s="890"/>
    </row>
    <row r="178" spans="15:16" x14ac:dyDescent="0.25">
      <c r="O178" s="890"/>
      <c r="P178" s="890"/>
    </row>
    <row r="179" spans="15:16" x14ac:dyDescent="0.25">
      <c r="O179" s="890"/>
      <c r="P179" s="890"/>
    </row>
    <row r="180" spans="15:16" x14ac:dyDescent="0.25">
      <c r="O180" s="890"/>
      <c r="P180" s="890"/>
    </row>
    <row r="181" spans="15:16" x14ac:dyDescent="0.25">
      <c r="O181" s="890"/>
      <c r="P181" s="890"/>
    </row>
    <row r="182" spans="15:16" x14ac:dyDescent="0.25">
      <c r="O182" s="890"/>
      <c r="P182" s="890"/>
    </row>
    <row r="183" spans="15:16" x14ac:dyDescent="0.25">
      <c r="O183" s="890"/>
      <c r="P183" s="890"/>
    </row>
    <row r="184" spans="15:16" x14ac:dyDescent="0.25">
      <c r="O184" s="890"/>
      <c r="P184" s="890"/>
    </row>
    <row r="185" spans="15:16" x14ac:dyDescent="0.25">
      <c r="O185" s="890"/>
      <c r="P185" s="890"/>
    </row>
    <row r="186" spans="15:16" x14ac:dyDescent="0.25">
      <c r="O186" s="890"/>
      <c r="P186" s="890"/>
    </row>
    <row r="187" spans="15:16" x14ac:dyDescent="0.25">
      <c r="O187" s="890"/>
      <c r="P187" s="890"/>
    </row>
    <row r="188" spans="15:16" x14ac:dyDescent="0.25">
      <c r="O188" s="890"/>
      <c r="P188" s="890"/>
    </row>
    <row r="189" spans="15:16" x14ac:dyDescent="0.25">
      <c r="O189" s="890"/>
      <c r="P189" s="890"/>
    </row>
    <row r="190" spans="15:16" x14ac:dyDescent="0.25">
      <c r="O190" s="890"/>
      <c r="P190" s="890"/>
    </row>
    <row r="191" spans="15:16" x14ac:dyDescent="0.25">
      <c r="O191" s="890"/>
      <c r="P191" s="890"/>
    </row>
    <row r="192" spans="15:16" x14ac:dyDescent="0.25">
      <c r="O192" s="890"/>
      <c r="P192" s="890"/>
    </row>
    <row r="193" spans="15:16" x14ac:dyDescent="0.25">
      <c r="O193" s="890"/>
      <c r="P193" s="890"/>
    </row>
    <row r="194" spans="15:16" x14ac:dyDescent="0.25">
      <c r="O194" s="890"/>
      <c r="P194" s="890"/>
    </row>
    <row r="195" spans="15:16" x14ac:dyDescent="0.25">
      <c r="O195" s="890"/>
      <c r="P195" s="890"/>
    </row>
    <row r="196" spans="15:16" x14ac:dyDescent="0.25">
      <c r="O196" s="890"/>
      <c r="P196" s="890"/>
    </row>
    <row r="197" spans="15:16" x14ac:dyDescent="0.25">
      <c r="O197" s="890"/>
      <c r="P197" s="890"/>
    </row>
    <row r="198" spans="15:16" x14ac:dyDescent="0.25">
      <c r="O198" s="890"/>
      <c r="P198" s="890"/>
    </row>
    <row r="199" spans="15:16" x14ac:dyDescent="0.25">
      <c r="O199" s="890"/>
      <c r="P199" s="890"/>
    </row>
    <row r="200" spans="15:16" x14ac:dyDescent="0.25">
      <c r="O200" s="890"/>
      <c r="P200" s="890"/>
    </row>
    <row r="201" spans="15:16" x14ac:dyDescent="0.25">
      <c r="O201" s="890"/>
      <c r="P201" s="890"/>
    </row>
    <row r="202" spans="15:16" x14ac:dyDescent="0.25">
      <c r="O202" s="890"/>
      <c r="P202" s="890"/>
    </row>
    <row r="203" spans="15:16" x14ac:dyDescent="0.25">
      <c r="O203" s="890"/>
      <c r="P203" s="890"/>
    </row>
    <row r="204" spans="15:16" x14ac:dyDescent="0.25">
      <c r="O204" s="890"/>
      <c r="P204" s="890"/>
    </row>
    <row r="205" spans="15:16" x14ac:dyDescent="0.25">
      <c r="O205" s="890"/>
      <c r="P205" s="890"/>
    </row>
    <row r="206" spans="15:16" x14ac:dyDescent="0.25">
      <c r="O206" s="890"/>
      <c r="P206" s="890"/>
    </row>
    <row r="207" spans="15:16" x14ac:dyDescent="0.25">
      <c r="O207" s="890"/>
      <c r="P207" s="890"/>
    </row>
    <row r="208" spans="15:16" x14ac:dyDescent="0.25">
      <c r="O208" s="890"/>
      <c r="P208" s="890"/>
    </row>
    <row r="209" spans="15:16" x14ac:dyDescent="0.25">
      <c r="O209" s="890"/>
      <c r="P209" s="890"/>
    </row>
    <row r="210" spans="15:16" x14ac:dyDescent="0.25">
      <c r="O210" s="890"/>
      <c r="P210" s="890"/>
    </row>
    <row r="211" spans="15:16" x14ac:dyDescent="0.25">
      <c r="O211" s="890"/>
      <c r="P211" s="890"/>
    </row>
    <row r="212" spans="15:16" x14ac:dyDescent="0.25">
      <c r="O212" s="890"/>
      <c r="P212" s="890"/>
    </row>
    <row r="213" spans="15:16" x14ac:dyDescent="0.25">
      <c r="O213" s="890"/>
      <c r="P213" s="890"/>
    </row>
    <row r="214" spans="15:16" x14ac:dyDescent="0.25">
      <c r="O214" s="890"/>
      <c r="P214" s="890"/>
    </row>
    <row r="215" spans="15:16" x14ac:dyDescent="0.25">
      <c r="O215" s="890"/>
      <c r="P215" s="890"/>
    </row>
    <row r="216" spans="15:16" x14ac:dyDescent="0.25">
      <c r="O216" s="890"/>
      <c r="P216" s="890"/>
    </row>
    <row r="217" spans="15:16" x14ac:dyDescent="0.25">
      <c r="O217" s="890"/>
      <c r="P217" s="890"/>
    </row>
    <row r="218" spans="15:16" x14ac:dyDescent="0.25">
      <c r="O218" s="890"/>
      <c r="P218" s="890"/>
    </row>
    <row r="219" spans="15:16" x14ac:dyDescent="0.25">
      <c r="O219" s="890"/>
      <c r="P219" s="890"/>
    </row>
    <row r="220" spans="15:16" x14ac:dyDescent="0.25">
      <c r="O220" s="890"/>
      <c r="P220" s="890"/>
    </row>
    <row r="221" spans="15:16" x14ac:dyDescent="0.25">
      <c r="O221" s="890"/>
      <c r="P221" s="890"/>
    </row>
    <row r="222" spans="15:16" x14ac:dyDescent="0.25">
      <c r="O222" s="890"/>
      <c r="P222" s="890"/>
    </row>
    <row r="223" spans="15:16" x14ac:dyDescent="0.25">
      <c r="O223" s="890"/>
      <c r="P223" s="890"/>
    </row>
  </sheetData>
  <mergeCells count="11">
    <mergeCell ref="A2:G2"/>
    <mergeCell ref="A3:G3"/>
    <mergeCell ref="A5:Q5"/>
    <mergeCell ref="A18:Q18"/>
    <mergeCell ref="A19:A20"/>
    <mergeCell ref="B19:B20"/>
    <mergeCell ref="O19:Q19"/>
    <mergeCell ref="A6:Q6"/>
    <mergeCell ref="A7:A8"/>
    <mergeCell ref="B7:B8"/>
    <mergeCell ref="O7:Q7"/>
  </mergeCells>
  <pageMargins left="0.35433070866141736" right="0.23622047244094491" top="0.27559055118110237" bottom="0.35433070866141736" header="0.19685039370078741" footer="0.11811023622047245"/>
  <pageSetup paperSize="9" scale="63" orientation="landscape" r:id="rId1"/>
  <headerFooter>
    <oddFooter>&amp;R&amp;12pag. &amp;P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9"/>
  </sheetPr>
  <dimension ref="A1:Q529"/>
  <sheetViews>
    <sheetView showGridLines="0" topLeftCell="A97" zoomScaleNormal="100" zoomScaleSheetLayoutView="90" workbookViewId="0">
      <selection activeCell="R6" sqref="R6"/>
    </sheetView>
  </sheetViews>
  <sheetFormatPr defaultColWidth="8.85546875" defaultRowHeight="15" x14ac:dyDescent="0.25"/>
  <cols>
    <col min="1" max="1" width="45.140625" style="905" customWidth="1"/>
    <col min="2" max="2" width="9.7109375" style="605" bestFit="1" customWidth="1"/>
    <col min="3" max="3" width="7.140625" style="899" bestFit="1" customWidth="1"/>
    <col min="4" max="4" width="8.5703125" style="899" bestFit="1" customWidth="1"/>
    <col min="5" max="8" width="6.42578125" style="899" bestFit="1" customWidth="1"/>
    <col min="9" max="9" width="6.42578125" style="900" bestFit="1" customWidth="1"/>
    <col min="10" max="10" width="8.140625" style="605" customWidth="1"/>
    <col min="11" max="11" width="9" style="605" bestFit="1" customWidth="1"/>
    <col min="12" max="12" width="7.5703125" style="901" bestFit="1" customWidth="1"/>
    <col min="13" max="14" width="9.28515625" style="605" bestFit="1" customWidth="1"/>
    <col min="15" max="15" width="10" style="605" bestFit="1" customWidth="1"/>
    <col min="16" max="16" width="8.85546875" style="605" bestFit="1" customWidth="1"/>
    <col min="17" max="17" width="7.42578125" style="1001" customWidth="1"/>
  </cols>
  <sheetData>
    <row r="1" spans="1:17" ht="18" x14ac:dyDescent="0.35">
      <c r="A1" s="1020" t="s">
        <v>654</v>
      </c>
      <c r="B1" s="1020"/>
      <c r="C1" s="1020"/>
      <c r="D1" s="1020"/>
      <c r="E1" s="1020"/>
      <c r="F1" s="1020"/>
      <c r="G1" s="1020"/>
      <c r="H1" s="1020"/>
      <c r="I1" s="1020"/>
      <c r="J1" s="1020"/>
      <c r="K1" s="1020"/>
      <c r="L1" s="1020"/>
      <c r="M1" s="1020"/>
      <c r="N1" s="1020"/>
      <c r="O1" s="1020"/>
      <c r="P1" s="1020"/>
      <c r="Q1" s="1020"/>
    </row>
    <row r="2" spans="1:17" ht="18" x14ac:dyDescent="0.35">
      <c r="A2" s="1020" t="s">
        <v>188</v>
      </c>
      <c r="B2" s="1020"/>
      <c r="C2" s="1020"/>
      <c r="D2" s="1020"/>
      <c r="E2" s="1020"/>
      <c r="F2" s="1020"/>
      <c r="G2" s="1020"/>
      <c r="H2" s="1020"/>
      <c r="I2" s="1020"/>
      <c r="J2" s="1020"/>
      <c r="K2" s="1020"/>
      <c r="L2" s="1020"/>
      <c r="M2" s="1020"/>
      <c r="N2" s="1020"/>
      <c r="O2" s="1020"/>
      <c r="P2" s="1020"/>
      <c r="Q2" s="1020"/>
    </row>
    <row r="3" spans="1:17" x14ac:dyDescent="0.25">
      <c r="A3" s="898"/>
    </row>
    <row r="4" spans="1:17" ht="15.75" x14ac:dyDescent="0.25">
      <c r="A4" s="1047" t="s">
        <v>655</v>
      </c>
      <c r="B4" s="1048"/>
      <c r="C4" s="1048"/>
      <c r="D4" s="1048"/>
      <c r="E4" s="1048"/>
      <c r="F4" s="1048"/>
      <c r="G4" s="1048"/>
      <c r="H4" s="1048"/>
      <c r="I4" s="1048"/>
      <c r="J4" s="1048"/>
      <c r="K4" s="1048"/>
      <c r="L4" s="1048"/>
      <c r="M4" s="1048"/>
      <c r="N4" s="1048"/>
      <c r="O4" s="1048"/>
      <c r="P4" s="1048"/>
      <c r="Q4" s="1048"/>
    </row>
    <row r="5" spans="1:17" ht="24.75" thickBot="1" x14ac:dyDescent="0.3">
      <c r="A5" s="902" t="s">
        <v>14</v>
      </c>
      <c r="B5" s="911" t="s">
        <v>15</v>
      </c>
      <c r="C5" s="909" t="s">
        <v>514</v>
      </c>
      <c r="D5" s="909" t="s">
        <v>515</v>
      </c>
      <c r="E5" s="909" t="s">
        <v>516</v>
      </c>
      <c r="F5" s="909" t="s">
        <v>517</v>
      </c>
      <c r="G5" s="909" t="s">
        <v>518</v>
      </c>
      <c r="H5" s="909" t="s">
        <v>519</v>
      </c>
      <c r="I5" s="909" t="s">
        <v>520</v>
      </c>
      <c r="J5" s="909" t="s">
        <v>521</v>
      </c>
      <c r="K5" s="909" t="s">
        <v>522</v>
      </c>
      <c r="L5" s="909" t="s">
        <v>523</v>
      </c>
      <c r="M5" s="909" t="s">
        <v>524</v>
      </c>
      <c r="N5" s="909" t="s">
        <v>525</v>
      </c>
      <c r="O5" s="909" t="s">
        <v>530</v>
      </c>
      <c r="P5" s="909" t="s">
        <v>531</v>
      </c>
      <c r="Q5" s="1002" t="s">
        <v>1</v>
      </c>
    </row>
    <row r="6" spans="1:17" ht="15.75" thickTop="1" x14ac:dyDescent="0.25">
      <c r="A6" s="903" t="str">
        <f>'Pque N Mundo I'!A9</f>
        <v>ACS (Visita Domiciliar) - ESF - 40hrs</v>
      </c>
      <c r="B6" s="912">
        <f>'Pque N Mundo I'!B9</f>
        <v>7200</v>
      </c>
      <c r="C6" s="810">
        <f>'Pque N Mundo I'!C9</f>
        <v>5235</v>
      </c>
      <c r="D6" s="810">
        <f>'Pque N Mundo I'!D9</f>
        <v>5609</v>
      </c>
      <c r="E6" s="810">
        <f>'Pque N Mundo I'!E9</f>
        <v>5809</v>
      </c>
      <c r="F6" s="810">
        <f>'Pque N Mundo I'!F9</f>
        <v>6532</v>
      </c>
      <c r="G6" s="810">
        <f>'Pque N Mundo I'!G9</f>
        <v>6849</v>
      </c>
      <c r="H6" s="810">
        <f>'Pque N Mundo I'!H9</f>
        <v>6687</v>
      </c>
      <c r="I6" s="810">
        <f>'Pque N Mundo I'!I9</f>
        <v>6806</v>
      </c>
      <c r="J6" s="810">
        <f>'Pque N Mundo I'!J9</f>
        <v>7210</v>
      </c>
      <c r="K6" s="810">
        <f>'Pque N Mundo I'!K9</f>
        <v>6710</v>
      </c>
      <c r="L6" s="810">
        <f>'Pque N Mundo I'!L9</f>
        <v>6751</v>
      </c>
      <c r="M6" s="810">
        <f>'Pque N Mundo I'!M9</f>
        <v>6924</v>
      </c>
      <c r="N6" s="810">
        <f>'Pque N Mundo I'!N9</f>
        <v>6675</v>
      </c>
      <c r="O6" s="810">
        <f>'Pque N Mundo I'!O9</f>
        <v>86400</v>
      </c>
      <c r="P6" s="810">
        <f>'Pque N Mundo I'!P9</f>
        <v>77797</v>
      </c>
      <c r="Q6" s="1003">
        <f>'Pque N Mundo I'!Q9</f>
        <v>0.90042824074074079</v>
      </c>
    </row>
    <row r="7" spans="1:17" x14ac:dyDescent="0.25">
      <c r="A7" s="228" t="str">
        <f>'Pque N Mundo I'!A10</f>
        <v>Médico Generelista (consulta) - ESF - 40hrs</v>
      </c>
      <c r="B7" s="89">
        <f>'Pque N Mundo I'!B10</f>
        <v>2496</v>
      </c>
      <c r="C7" s="106">
        <f>'Pque N Mundo I'!C10</f>
        <v>1739</v>
      </c>
      <c r="D7" s="106">
        <f>'Pque N Mundo I'!D10</f>
        <v>2112</v>
      </c>
      <c r="E7" s="106">
        <f>'Pque N Mundo I'!E10</f>
        <v>2658</v>
      </c>
      <c r="F7" s="106">
        <f>'Pque N Mundo I'!F10</f>
        <v>2480</v>
      </c>
      <c r="G7" s="106">
        <f>'Pque N Mundo I'!G10</f>
        <v>2288</v>
      </c>
      <c r="H7" s="106">
        <f>'Pque N Mundo I'!H10</f>
        <v>1847</v>
      </c>
      <c r="I7" s="106">
        <f>'Pque N Mundo I'!I10</f>
        <v>2360</v>
      </c>
      <c r="J7" s="106">
        <f>'Pque N Mundo I'!J10</f>
        <v>2716</v>
      </c>
      <c r="K7" s="106">
        <f>'Pque N Mundo I'!K10</f>
        <v>2377</v>
      </c>
      <c r="L7" s="106">
        <f>'Pque N Mundo I'!L10</f>
        <v>2741</v>
      </c>
      <c r="M7" s="106">
        <f>'Pque N Mundo I'!M10</f>
        <v>2519</v>
      </c>
      <c r="N7" s="106">
        <f>'Pque N Mundo I'!N10</f>
        <v>2542</v>
      </c>
      <c r="O7" s="106">
        <f>'Pque N Mundo I'!O10</f>
        <v>29952</v>
      </c>
      <c r="P7" s="106">
        <f>'Pque N Mundo I'!P10</f>
        <v>28379</v>
      </c>
      <c r="Q7" s="1004">
        <f>'Pque N Mundo I'!Q10</f>
        <v>0.94748263888888884</v>
      </c>
    </row>
    <row r="8" spans="1:17" x14ac:dyDescent="0.25">
      <c r="A8" s="228" t="str">
        <f>'Pque N Mundo I'!A11</f>
        <v xml:space="preserve">Médico Generelista (VD) - ESF </v>
      </c>
      <c r="B8" s="89">
        <f>'Pque N Mundo I'!B11</f>
        <v>96</v>
      </c>
      <c r="C8" s="106">
        <f>'Pque N Mundo I'!C11</f>
        <v>73</v>
      </c>
      <c r="D8" s="106">
        <f>'Pque N Mundo I'!D11</f>
        <v>73</v>
      </c>
      <c r="E8" s="106">
        <f>'Pque N Mundo I'!E11</f>
        <v>82</v>
      </c>
      <c r="F8" s="106">
        <f>'Pque N Mundo I'!F11</f>
        <v>100</v>
      </c>
      <c r="G8" s="106">
        <f>'Pque N Mundo I'!G11</f>
        <v>54</v>
      </c>
      <c r="H8" s="106">
        <f>'Pque N Mundo I'!H11</f>
        <v>64</v>
      </c>
      <c r="I8" s="106">
        <f>'Pque N Mundo I'!I11</f>
        <v>96</v>
      </c>
      <c r="J8" s="106">
        <f>'Pque N Mundo I'!J11</f>
        <v>94</v>
      </c>
      <c r="K8" s="106">
        <f>'Pque N Mundo I'!K11</f>
        <v>101</v>
      </c>
      <c r="L8" s="106">
        <f>'Pque N Mundo I'!L11</f>
        <v>83</v>
      </c>
      <c r="M8" s="106">
        <f>'Pque N Mundo I'!M11</f>
        <v>116</v>
      </c>
      <c r="N8" s="106">
        <f>'Pque N Mundo I'!N11</f>
        <v>93</v>
      </c>
      <c r="O8" s="106">
        <f>'Pque N Mundo I'!O11</f>
        <v>1152</v>
      </c>
      <c r="P8" s="106">
        <f>'Pque N Mundo I'!P11</f>
        <v>1029</v>
      </c>
      <c r="Q8" s="1004">
        <f>'Pque N Mundo I'!Q11</f>
        <v>0.89322916666666663</v>
      </c>
    </row>
    <row r="9" spans="1:17" x14ac:dyDescent="0.25">
      <c r="A9" s="955" t="str">
        <f>'Pque N Mundo I'!A12</f>
        <v>Enfermeiro (consulta) - ESF  - 40hrs</v>
      </c>
      <c r="B9" s="956">
        <f>'Pque N Mundo I'!B12</f>
        <v>1080</v>
      </c>
      <c r="C9" s="907">
        <f>'Pque N Mundo I'!C12</f>
        <v>732</v>
      </c>
      <c r="D9" s="907">
        <f>'Pque N Mundo I'!D12</f>
        <v>924</v>
      </c>
      <c r="E9" s="907">
        <f>'Pque N Mundo I'!E12</f>
        <v>1095</v>
      </c>
      <c r="F9" s="907">
        <f>'Pque N Mundo I'!F12</f>
        <v>1071</v>
      </c>
      <c r="G9" s="907">
        <f>'Pque N Mundo I'!G12</f>
        <v>896</v>
      </c>
      <c r="H9" s="907">
        <f>'Pque N Mundo I'!H12</f>
        <v>1071</v>
      </c>
      <c r="I9" s="907">
        <f>'Pque N Mundo I'!I12</f>
        <v>893</v>
      </c>
      <c r="J9" s="907">
        <f>'Pque N Mundo I'!J12</f>
        <v>1091</v>
      </c>
      <c r="K9" s="907">
        <f>'Pque N Mundo I'!K12</f>
        <v>1199</v>
      </c>
      <c r="L9" s="907">
        <f>'Pque N Mundo I'!L12</f>
        <v>1186</v>
      </c>
      <c r="M9" s="907">
        <f>'Pque N Mundo I'!M12</f>
        <v>864</v>
      </c>
      <c r="N9" s="907">
        <f>'Pque N Mundo I'!N12</f>
        <v>1204</v>
      </c>
      <c r="O9" s="907">
        <f>'Pque N Mundo I'!O12</f>
        <v>12960</v>
      </c>
      <c r="P9" s="907">
        <f>'Pque N Mundo I'!P12</f>
        <v>12226</v>
      </c>
      <c r="Q9" s="1005">
        <f>'Pque N Mundo I'!Q12</f>
        <v>0.9433641975308642</v>
      </c>
    </row>
    <row r="10" spans="1:17" x14ac:dyDescent="0.25">
      <c r="A10" s="955" t="str">
        <f>'Pque N Mundo I'!A13</f>
        <v>Enfermeiro (VD) - ESF</v>
      </c>
      <c r="B10" s="956">
        <f>'Pque N Mundo I'!B13</f>
        <v>96</v>
      </c>
      <c r="C10" s="907">
        <f>'Pque N Mundo I'!C13</f>
        <v>80</v>
      </c>
      <c r="D10" s="907">
        <f>'Pque N Mundo I'!D13</f>
        <v>96</v>
      </c>
      <c r="E10" s="907">
        <f>'Pque N Mundo I'!E13</f>
        <v>115</v>
      </c>
      <c r="F10" s="907">
        <f>'Pque N Mundo I'!F13</f>
        <v>113</v>
      </c>
      <c r="G10" s="907">
        <f>'Pque N Mundo I'!G13</f>
        <v>71</v>
      </c>
      <c r="H10" s="907">
        <f>'Pque N Mundo I'!H13</f>
        <v>100</v>
      </c>
      <c r="I10" s="907">
        <f>'Pque N Mundo I'!I13</f>
        <v>95</v>
      </c>
      <c r="J10" s="907">
        <f>'Pque N Mundo I'!J13</f>
        <v>101</v>
      </c>
      <c r="K10" s="907">
        <f>'Pque N Mundo I'!K13</f>
        <v>120</v>
      </c>
      <c r="L10" s="907">
        <f>'Pque N Mundo I'!L13</f>
        <v>109</v>
      </c>
      <c r="M10" s="907">
        <f>'Pque N Mundo I'!M13</f>
        <v>86</v>
      </c>
      <c r="N10" s="907">
        <f>'Pque N Mundo I'!N13</f>
        <v>95</v>
      </c>
      <c r="O10" s="907">
        <f>'Pque N Mundo I'!O13</f>
        <v>1152</v>
      </c>
      <c r="P10" s="907">
        <f>'Pque N Mundo I'!P13</f>
        <v>1181</v>
      </c>
      <c r="Q10" s="1005">
        <f>'Pque N Mundo I'!Q13</f>
        <v>1.0251736111111112</v>
      </c>
    </row>
    <row r="11" spans="1:17" x14ac:dyDescent="0.25">
      <c r="A11" s="955" t="str">
        <f>'Pque N Mundo I'!A14</f>
        <v>Cirurgião Dentista (consulta/atendimento) ESF - 40hrs</v>
      </c>
      <c r="B11" s="956">
        <f>'Pque N Mundo I'!B14</f>
        <v>576</v>
      </c>
      <c r="C11" s="907">
        <f>'Pque N Mundo I'!C14</f>
        <v>546</v>
      </c>
      <c r="D11" s="907">
        <f>'Pque N Mundo I'!D14</f>
        <v>686</v>
      </c>
      <c r="E11" s="907">
        <f>'Pque N Mundo I'!E14</f>
        <v>681</v>
      </c>
      <c r="F11" s="907">
        <f>'Pque N Mundo I'!F14</f>
        <v>925</v>
      </c>
      <c r="G11" s="907">
        <f>'Pque N Mundo I'!G14</f>
        <v>716</v>
      </c>
      <c r="H11" s="907">
        <f>'Pque N Mundo I'!H14</f>
        <v>693</v>
      </c>
      <c r="I11" s="907">
        <f>'Pque N Mundo I'!I14</f>
        <v>520</v>
      </c>
      <c r="J11" s="907">
        <f>'Pque N Mundo I'!J14</f>
        <v>576</v>
      </c>
      <c r="K11" s="907">
        <f>'Pque N Mundo I'!K14</f>
        <v>697</v>
      </c>
      <c r="L11" s="907">
        <f>'Pque N Mundo I'!L14</f>
        <v>737</v>
      </c>
      <c r="M11" s="907">
        <f>'Pque N Mundo I'!M14</f>
        <v>604</v>
      </c>
      <c r="N11" s="907">
        <f>'Pque N Mundo I'!N14</f>
        <v>347</v>
      </c>
      <c r="O11" s="907">
        <f>'Pque N Mundo I'!O14</f>
        <v>6912</v>
      </c>
      <c r="P11" s="907">
        <f>'Pque N Mundo I'!P14</f>
        <v>7728</v>
      </c>
      <c r="Q11" s="1005">
        <f>'Pque N Mundo I'!Q14</f>
        <v>1.1180555555555556</v>
      </c>
    </row>
    <row r="12" spans="1:17" x14ac:dyDescent="0.25">
      <c r="A12" s="955" t="str">
        <f>'Pque N Mundo I'!A15</f>
        <v>Cirurgião Dentista (TI clínico restaurador)  ESF - 40hrs</v>
      </c>
      <c r="B12" s="956">
        <f>'Pque N Mundo I'!B15</f>
        <v>87</v>
      </c>
      <c r="C12" s="907">
        <f>'Pque N Mundo I'!C15</f>
        <v>89</v>
      </c>
      <c r="D12" s="907">
        <f>'Pque N Mundo I'!D15</f>
        <v>116</v>
      </c>
      <c r="E12" s="907">
        <f>'Pque N Mundo I'!E15</f>
        <v>123</v>
      </c>
      <c r="F12" s="907">
        <f>'Pque N Mundo I'!F15</f>
        <v>191</v>
      </c>
      <c r="G12" s="907">
        <f>'Pque N Mundo I'!G15</f>
        <v>133</v>
      </c>
      <c r="H12" s="907">
        <f>'Pque N Mundo I'!H15</f>
        <v>135</v>
      </c>
      <c r="I12" s="907">
        <f>'Pque N Mundo I'!I15</f>
        <v>92</v>
      </c>
      <c r="J12" s="907">
        <f>'Pque N Mundo I'!J15</f>
        <v>115</v>
      </c>
      <c r="K12" s="907">
        <f>'Pque N Mundo I'!K15</f>
        <v>154</v>
      </c>
      <c r="L12" s="907">
        <f>'Pque N Mundo I'!L15</f>
        <v>154</v>
      </c>
      <c r="M12" s="907">
        <f>'Pque N Mundo I'!M15</f>
        <v>140</v>
      </c>
      <c r="N12" s="907">
        <f>'Pque N Mundo I'!N15</f>
        <v>65</v>
      </c>
      <c r="O12" s="907">
        <f>'Pque N Mundo I'!O15</f>
        <v>1044</v>
      </c>
      <c r="P12" s="907">
        <f>'Pque N Mundo I'!P15</f>
        <v>1507</v>
      </c>
      <c r="Q12" s="1005">
        <f>'Pque N Mundo I'!Q15</f>
        <v>1.4434865900383143</v>
      </c>
    </row>
    <row r="13" spans="1:17" x14ac:dyDescent="0.25">
      <c r="A13" s="955" t="str">
        <f>'Pque N Mundo I'!A16</f>
        <v>Cirurgião Dentista (TI prótese) ESF - 40hrs</v>
      </c>
      <c r="B13" s="956">
        <f>'Pque N Mundo I'!B16</f>
        <v>24</v>
      </c>
      <c r="C13" s="907">
        <f>'Pque N Mundo I'!C16</f>
        <v>13</v>
      </c>
      <c r="D13" s="907">
        <f>'Pque N Mundo I'!D16</f>
        <v>21</v>
      </c>
      <c r="E13" s="907">
        <f>'Pque N Mundo I'!E16</f>
        <v>25</v>
      </c>
      <c r="F13" s="907">
        <f>'Pque N Mundo I'!F16</f>
        <v>23</v>
      </c>
      <c r="G13" s="907">
        <f>'Pque N Mundo I'!G16</f>
        <v>24</v>
      </c>
      <c r="H13" s="907">
        <f>'Pque N Mundo I'!H16</f>
        <v>24</v>
      </c>
      <c r="I13" s="907">
        <f>'Pque N Mundo I'!I16</f>
        <v>16</v>
      </c>
      <c r="J13" s="907">
        <f>'Pque N Mundo I'!J16</f>
        <v>24</v>
      </c>
      <c r="K13" s="907">
        <f>'Pque N Mundo I'!K16</f>
        <v>25</v>
      </c>
      <c r="L13" s="907">
        <f>'Pque N Mundo I'!L16</f>
        <v>24</v>
      </c>
      <c r="M13" s="907">
        <f>'Pque N Mundo I'!M16</f>
        <v>24</v>
      </c>
      <c r="N13" s="907">
        <f>'Pque N Mundo I'!N16</f>
        <v>16</v>
      </c>
      <c r="O13" s="907">
        <f>'Pque N Mundo I'!O16</f>
        <v>288</v>
      </c>
      <c r="P13" s="907">
        <f>'Pque N Mundo I'!P16</f>
        <v>259</v>
      </c>
      <c r="Q13" s="1005">
        <f>'Pque N Mundo I'!Q16</f>
        <v>0.89930555555555558</v>
      </c>
    </row>
    <row r="14" spans="1:17" x14ac:dyDescent="0.25">
      <c r="A14" s="955" t="str">
        <f>'Pque N Mundo I'!A17</f>
        <v>Cirurgião Dentista (consulta /atendimento) - 20hrs</v>
      </c>
      <c r="B14" s="956">
        <f>'Pque N Mundo I'!B17</f>
        <v>261</v>
      </c>
      <c r="C14" s="907">
        <f>'Pque N Mundo I'!C17</f>
        <v>281</v>
      </c>
      <c r="D14" s="907">
        <f>'Pque N Mundo I'!D17</f>
        <v>333</v>
      </c>
      <c r="E14" s="907">
        <f>'Pque N Mundo I'!E17</f>
        <v>475</v>
      </c>
      <c r="F14" s="907">
        <f>'Pque N Mundo I'!F17</f>
        <v>477</v>
      </c>
      <c r="G14" s="907">
        <f>'Pque N Mundo I'!G17</f>
        <v>397</v>
      </c>
      <c r="H14" s="907">
        <f>'Pque N Mundo I'!H17</f>
        <v>392</v>
      </c>
      <c r="I14" s="907">
        <f>'Pque N Mundo I'!I17</f>
        <v>401</v>
      </c>
      <c r="J14" s="907">
        <f>'Pque N Mundo I'!J17</f>
        <v>195</v>
      </c>
      <c r="K14" s="907">
        <f>'Pque N Mundo I'!K17</f>
        <v>253</v>
      </c>
      <c r="L14" s="907">
        <f>'Pque N Mundo I'!L17</f>
        <v>242</v>
      </c>
      <c r="M14" s="907">
        <f>'Pque N Mundo I'!M17</f>
        <v>192</v>
      </c>
      <c r="N14" s="907">
        <f>'Pque N Mundo I'!N17</f>
        <v>213</v>
      </c>
      <c r="O14" s="907">
        <f>'Pque N Mundo I'!O17</f>
        <v>3132</v>
      </c>
      <c r="P14" s="907">
        <f>'Pque N Mundo I'!P17</f>
        <v>3851</v>
      </c>
      <c r="Q14" s="1005">
        <f>'Pque N Mundo I'!Q17</f>
        <v>1.2295657726692208</v>
      </c>
    </row>
    <row r="15" spans="1:17" x14ac:dyDescent="0.25">
      <c r="A15" s="955" t="str">
        <f>'Pque N Mundo I'!A18</f>
        <v>Cirurgião Dentista (TI clínico restaurador) - 20hrs</v>
      </c>
      <c r="B15" s="956">
        <f>'Pque N Mundo I'!B18</f>
        <v>39</v>
      </c>
      <c r="C15" s="907">
        <f>'Pque N Mundo I'!C18</f>
        <v>84</v>
      </c>
      <c r="D15" s="907">
        <f>'Pque N Mundo I'!D18</f>
        <v>84</v>
      </c>
      <c r="E15" s="907">
        <f>'Pque N Mundo I'!E18</f>
        <v>86</v>
      </c>
      <c r="F15" s="907">
        <f>'Pque N Mundo I'!F18</f>
        <v>67</v>
      </c>
      <c r="G15" s="907">
        <f>'Pque N Mundo I'!G18</f>
        <v>67</v>
      </c>
      <c r="H15" s="907">
        <f>'Pque N Mundo I'!H18</f>
        <v>78</v>
      </c>
      <c r="I15" s="907">
        <f>'Pque N Mundo I'!I18</f>
        <v>63</v>
      </c>
      <c r="J15" s="907">
        <f>'Pque N Mundo I'!J18</f>
        <v>39</v>
      </c>
      <c r="K15" s="907">
        <f>'Pque N Mundo I'!K18</f>
        <v>52</v>
      </c>
      <c r="L15" s="907">
        <f>'Pque N Mundo I'!L18</f>
        <v>37</v>
      </c>
      <c r="M15" s="907">
        <f>'Pque N Mundo I'!M18</f>
        <v>21</v>
      </c>
      <c r="N15" s="907">
        <f>'Pque N Mundo I'!N18</f>
        <v>42</v>
      </c>
      <c r="O15" s="907">
        <f>'Pque N Mundo I'!O18</f>
        <v>468</v>
      </c>
      <c r="P15" s="907">
        <f>'Pque N Mundo I'!P18</f>
        <v>720</v>
      </c>
      <c r="Q15" s="1005">
        <f>'Pque N Mundo I'!Q18</f>
        <v>1.5384615384615385</v>
      </c>
    </row>
    <row r="16" spans="1:17" x14ac:dyDescent="0.25">
      <c r="A16" s="955" t="str">
        <f>'Pque N Mundo I'!A19</f>
        <v>Cirurgião Dentista (TI prótese) - 20hrs</v>
      </c>
      <c r="B16" s="956">
        <f>'Pque N Mundo I'!B19</f>
        <v>12</v>
      </c>
      <c r="C16" s="907">
        <f>'Pque N Mundo I'!C19</f>
        <v>34</v>
      </c>
      <c r="D16" s="907">
        <f>'Pque N Mundo I'!D19</f>
        <v>28</v>
      </c>
      <c r="E16" s="907">
        <f>'Pque N Mundo I'!E19</f>
        <v>12</v>
      </c>
      <c r="F16" s="907">
        <f>'Pque N Mundo I'!F19</f>
        <v>10</v>
      </c>
      <c r="G16" s="907">
        <f>'Pque N Mundo I'!G19</f>
        <v>12</v>
      </c>
      <c r="H16" s="907">
        <f>'Pque N Mundo I'!H19</f>
        <v>12</v>
      </c>
      <c r="I16" s="907">
        <f>'Pque N Mundo I'!I19</f>
        <v>12</v>
      </c>
      <c r="J16" s="907">
        <f>'Pque N Mundo I'!J19</f>
        <v>8</v>
      </c>
      <c r="K16" s="907">
        <f>'Pque N Mundo I'!K19</f>
        <v>10</v>
      </c>
      <c r="L16" s="907">
        <f>'Pque N Mundo I'!L19</f>
        <v>8</v>
      </c>
      <c r="M16" s="907">
        <f>'Pque N Mundo I'!M19</f>
        <v>10</v>
      </c>
      <c r="N16" s="907">
        <f>'Pque N Mundo I'!N19</f>
        <v>9</v>
      </c>
      <c r="O16" s="907">
        <f>'Pque N Mundo I'!O19</f>
        <v>144</v>
      </c>
      <c r="P16" s="907">
        <f>'Pque N Mundo I'!P19</f>
        <v>165</v>
      </c>
      <c r="Q16" s="1005">
        <f>'Pque N Mundo I'!Q19</f>
        <v>1.1458333333333333</v>
      </c>
    </row>
    <row r="17" spans="1:17" x14ac:dyDescent="0.25">
      <c r="A17" s="955" t="str">
        <f>'Pque N Mundo I'!A20</f>
        <v>Médico Clínico (consulta) - 20hrs</v>
      </c>
      <c r="B17" s="956">
        <f>'Pque N Mundo I'!B20</f>
        <v>528</v>
      </c>
      <c r="C17" s="907">
        <f>'Pque N Mundo I'!C20</f>
        <v>375</v>
      </c>
      <c r="D17" s="907">
        <f>'Pque N Mundo I'!D20</f>
        <v>333</v>
      </c>
      <c r="E17" s="907">
        <f>'Pque N Mundo I'!E20</f>
        <v>314</v>
      </c>
      <c r="F17" s="907">
        <f>'Pque N Mundo I'!F20</f>
        <v>186</v>
      </c>
      <c r="G17" s="907">
        <f>'Pque N Mundo I'!G20</f>
        <v>169</v>
      </c>
      <c r="H17" s="907">
        <f>'Pque N Mundo I'!H20</f>
        <v>504</v>
      </c>
      <c r="I17" s="907">
        <f>'Pque N Mundo I'!I20</f>
        <v>602</v>
      </c>
      <c r="J17" s="907">
        <f>'Pque N Mundo I'!J20</f>
        <v>560</v>
      </c>
      <c r="K17" s="907">
        <f>'Pque N Mundo I'!K20</f>
        <v>553</v>
      </c>
      <c r="L17" s="907">
        <f>'Pque N Mundo I'!L20</f>
        <v>280</v>
      </c>
      <c r="M17" s="907">
        <f>'Pque N Mundo I'!M20</f>
        <v>226</v>
      </c>
      <c r="N17" s="907">
        <f>'Pque N Mundo I'!N20</f>
        <v>319</v>
      </c>
      <c r="O17" s="907">
        <f>'Pque N Mundo I'!O20</f>
        <v>6336</v>
      </c>
      <c r="P17" s="907">
        <f>'Pque N Mundo I'!P20</f>
        <v>4421</v>
      </c>
      <c r="Q17" s="1005">
        <f>'Pque N Mundo I'!Q20</f>
        <v>0.69775883838383834</v>
      </c>
    </row>
    <row r="18" spans="1:17" x14ac:dyDescent="0.25">
      <c r="A18" s="955" t="str">
        <f>'Pque N Mundo I'!A21</f>
        <v>Médico Pediatra (consulta) - 20hrs</v>
      </c>
      <c r="B18" s="956">
        <f>'Pque N Mundo I'!B21</f>
        <v>264</v>
      </c>
      <c r="C18" s="907">
        <f>'Pque N Mundo I'!C21</f>
        <v>137</v>
      </c>
      <c r="D18" s="907">
        <f>'Pque N Mundo I'!D21</f>
        <v>148</v>
      </c>
      <c r="E18" s="907">
        <f>'Pque N Mundo I'!E21</f>
        <v>175</v>
      </c>
      <c r="F18" s="907">
        <f>'Pque N Mundo I'!F21</f>
        <v>201</v>
      </c>
      <c r="G18" s="907">
        <f>'Pque N Mundo I'!G21</f>
        <v>167</v>
      </c>
      <c r="H18" s="907">
        <f>'Pque N Mundo I'!H21</f>
        <v>189</v>
      </c>
      <c r="I18" s="907">
        <f>'Pque N Mundo I'!I21</f>
        <v>152</v>
      </c>
      <c r="J18" s="907">
        <f>'Pque N Mundo I'!J21</f>
        <v>143</v>
      </c>
      <c r="K18" s="907">
        <f>'Pque N Mundo I'!K21</f>
        <v>186</v>
      </c>
      <c r="L18" s="907">
        <f>'Pque N Mundo I'!L21</f>
        <v>161</v>
      </c>
      <c r="M18" s="907">
        <f>'Pque N Mundo I'!M21</f>
        <v>212</v>
      </c>
      <c r="N18" s="907">
        <f>'Pque N Mundo I'!N21</f>
        <v>162</v>
      </c>
      <c r="O18" s="907">
        <f>'Pque N Mundo I'!O21</f>
        <v>3168</v>
      </c>
      <c r="P18" s="907">
        <f>'Pque N Mundo I'!P21</f>
        <v>2033</v>
      </c>
      <c r="Q18" s="1005">
        <f>'Pque N Mundo I'!Q21</f>
        <v>0.64172979797979801</v>
      </c>
    </row>
    <row r="19" spans="1:17" x14ac:dyDescent="0.25">
      <c r="A19" s="228" t="str">
        <f>'Pque N Mundo I'!A22</f>
        <v>Médico Psiquiatra (consulta) - 20hrs</v>
      </c>
      <c r="B19" s="89">
        <f>'Pque N Mundo I'!B22</f>
        <v>320</v>
      </c>
      <c r="C19" s="106">
        <f>'Pque N Mundo I'!C22</f>
        <v>210</v>
      </c>
      <c r="D19" s="106">
        <f>'Pque N Mundo I'!D22</f>
        <v>149</v>
      </c>
      <c r="E19" s="106">
        <f>'Pque N Mundo I'!E22</f>
        <v>224</v>
      </c>
      <c r="F19" s="106">
        <f>'Pque N Mundo I'!F22</f>
        <v>214</v>
      </c>
      <c r="G19" s="106">
        <f>'Pque N Mundo I'!G22</f>
        <v>165</v>
      </c>
      <c r="H19" s="106">
        <f>'Pque N Mundo I'!H22</f>
        <v>165</v>
      </c>
      <c r="I19" s="106">
        <f>'Pque N Mundo I'!I22</f>
        <v>173</v>
      </c>
      <c r="J19" s="106">
        <f>'Pque N Mundo I'!J22</f>
        <v>165</v>
      </c>
      <c r="K19" s="106">
        <f>'Pque N Mundo I'!K22</f>
        <v>195</v>
      </c>
      <c r="L19" s="106">
        <f>'Pque N Mundo I'!L22</f>
        <v>146</v>
      </c>
      <c r="M19" s="106">
        <f>'Pque N Mundo I'!M22</f>
        <v>78</v>
      </c>
      <c r="N19" s="106">
        <f>'Pque N Mundo I'!N22</f>
        <v>118</v>
      </c>
      <c r="O19" s="106">
        <f>'Pque N Mundo I'!O22</f>
        <v>3840</v>
      </c>
      <c r="P19" s="106">
        <f>'Pque N Mundo I'!P22</f>
        <v>2002</v>
      </c>
      <c r="Q19" s="1004">
        <f>'Pque N Mundo I'!Q22</f>
        <v>0.52135416666666667</v>
      </c>
    </row>
    <row r="20" spans="1:17" x14ac:dyDescent="0.25">
      <c r="A20" s="228" t="str">
        <f>'Pque N Mundo I'!A23</f>
        <v>Médico Ginecologista (consulta) - 20hrs</v>
      </c>
      <c r="B20" s="89">
        <f>'Pque N Mundo I'!B23</f>
        <v>396</v>
      </c>
      <c r="C20" s="106">
        <f>'Pque N Mundo I'!C23</f>
        <v>169</v>
      </c>
      <c r="D20" s="106">
        <f>'Pque N Mundo I'!D23</f>
        <v>254</v>
      </c>
      <c r="E20" s="106">
        <f>'Pque N Mundo I'!E23</f>
        <v>260</v>
      </c>
      <c r="F20" s="106">
        <f>'Pque N Mundo I'!F23</f>
        <v>235</v>
      </c>
      <c r="G20" s="106">
        <f>'Pque N Mundo I'!G23</f>
        <v>271</v>
      </c>
      <c r="H20" s="106">
        <f>'Pque N Mundo I'!H23</f>
        <v>301</v>
      </c>
      <c r="I20" s="106">
        <f>'Pque N Mundo I'!I23</f>
        <v>256</v>
      </c>
      <c r="J20" s="106">
        <f>'Pque N Mundo I'!J23</f>
        <v>328</v>
      </c>
      <c r="K20" s="106">
        <f>'Pque N Mundo I'!K23</f>
        <v>335</v>
      </c>
      <c r="L20" s="106">
        <f>'Pque N Mundo I'!L23</f>
        <v>257</v>
      </c>
      <c r="M20" s="106">
        <f>'Pque N Mundo I'!M23</f>
        <v>237</v>
      </c>
      <c r="N20" s="106">
        <f>'Pque N Mundo I'!N23</f>
        <v>273</v>
      </c>
      <c r="O20" s="106">
        <f>'Pque N Mundo I'!O23</f>
        <v>4752</v>
      </c>
      <c r="P20" s="106">
        <f>'Pque N Mundo I'!P23</f>
        <v>3176</v>
      </c>
      <c r="Q20" s="1004">
        <f>'Pque N Mundo I'!Q23</f>
        <v>0.66835016835016836</v>
      </c>
    </row>
    <row r="21" spans="1:17" x14ac:dyDescent="0.25">
      <c r="A21" s="228" t="str">
        <f>'Pque N Mundo I'!A24</f>
        <v>Enfermeiro (consulta) - 30hrs</v>
      </c>
      <c r="B21" s="89">
        <f>'Pque N Mundo I'!B24</f>
        <v>540</v>
      </c>
      <c r="C21" s="106">
        <f>'Pque N Mundo I'!C24</f>
        <v>550</v>
      </c>
      <c r="D21" s="106">
        <f>'Pque N Mundo I'!D24</f>
        <v>590</v>
      </c>
      <c r="E21" s="106">
        <f>'Pque N Mundo I'!E24</f>
        <v>717</v>
      </c>
      <c r="F21" s="106">
        <f>'Pque N Mundo I'!F24</f>
        <v>783</v>
      </c>
      <c r="G21" s="106">
        <f>'Pque N Mundo I'!G24</f>
        <v>712</v>
      </c>
      <c r="H21" s="106">
        <f>'Pque N Mundo I'!H24</f>
        <v>557</v>
      </c>
      <c r="I21" s="106">
        <f>'Pque N Mundo I'!I24</f>
        <v>475</v>
      </c>
      <c r="J21" s="106">
        <f>'Pque N Mundo I'!J24</f>
        <v>584</v>
      </c>
      <c r="K21" s="106">
        <f>'Pque N Mundo I'!K24</f>
        <v>656</v>
      </c>
      <c r="L21" s="106">
        <f>'Pque N Mundo I'!L24</f>
        <v>620</v>
      </c>
      <c r="M21" s="106">
        <f>'Pque N Mundo I'!M24</f>
        <v>423</v>
      </c>
      <c r="N21" s="106">
        <f>'Pque N Mundo I'!N24</f>
        <v>240</v>
      </c>
      <c r="O21" s="106">
        <f>'Pque N Mundo I'!O24</f>
        <v>6480</v>
      </c>
      <c r="P21" s="106">
        <f>'Pque N Mundo I'!P24</f>
        <v>6907</v>
      </c>
      <c r="Q21" s="1004">
        <f>'Pque N Mundo I'!Q24</f>
        <v>1.0658950617283951</v>
      </c>
    </row>
    <row r="22" spans="1:17" x14ac:dyDescent="0.25">
      <c r="A22" s="228" t="str">
        <f>'Pque N Mundo I'!A25</f>
        <v>Enfermeiro (visita) - 30hrs</v>
      </c>
      <c r="B22" s="89">
        <f>'Pque N Mundo I'!B25</f>
        <v>30</v>
      </c>
      <c r="C22" s="106">
        <f>'Pque N Mundo I'!C25</f>
        <v>47</v>
      </c>
      <c r="D22" s="106">
        <f>'Pque N Mundo I'!D25</f>
        <v>69</v>
      </c>
      <c r="E22" s="106">
        <f>'Pque N Mundo I'!E25</f>
        <v>41</v>
      </c>
      <c r="F22" s="106">
        <f>'Pque N Mundo I'!F25</f>
        <v>35</v>
      </c>
      <c r="G22" s="106">
        <f>'Pque N Mundo I'!G25</f>
        <v>29</v>
      </c>
      <c r="H22" s="106">
        <f>'Pque N Mundo I'!H25</f>
        <v>34</v>
      </c>
      <c r="I22" s="106">
        <f>'Pque N Mundo I'!I25</f>
        <v>71</v>
      </c>
      <c r="J22" s="106">
        <f>'Pque N Mundo I'!J25</f>
        <v>49</v>
      </c>
      <c r="K22" s="106">
        <f>'Pque N Mundo I'!K25</f>
        <v>41</v>
      </c>
      <c r="L22" s="106">
        <f>'Pque N Mundo I'!L25</f>
        <v>41</v>
      </c>
      <c r="M22" s="106">
        <f>'Pque N Mundo I'!M25</f>
        <v>30</v>
      </c>
      <c r="N22" s="106">
        <f>'Pque N Mundo I'!N25</f>
        <v>36</v>
      </c>
      <c r="O22" s="106">
        <f>'Pque N Mundo I'!O25</f>
        <v>360</v>
      </c>
      <c r="P22" s="106">
        <f>'Pque N Mundo I'!P25</f>
        <v>523</v>
      </c>
      <c r="Q22" s="1004">
        <f>'Pque N Mundo I'!Q25</f>
        <v>1.4527777777777777</v>
      </c>
    </row>
    <row r="23" spans="1:17" x14ac:dyDescent="0.25">
      <c r="A23" s="228" t="str">
        <f>'Pque N Mundo I'!A26</f>
        <v>Assistente Social (consulta/ VD) - 30hrs</v>
      </c>
      <c r="B23" s="89">
        <f>'Pque N Mundo I'!B26</f>
        <v>122</v>
      </c>
      <c r="C23" s="106">
        <f>'Pque N Mundo I'!C26</f>
        <v>86</v>
      </c>
      <c r="D23" s="106">
        <f>'Pque N Mundo I'!D26</f>
        <v>175</v>
      </c>
      <c r="E23" s="106">
        <f>'Pque N Mundo I'!E26</f>
        <v>168</v>
      </c>
      <c r="F23" s="106">
        <f>'Pque N Mundo I'!F26</f>
        <v>128</v>
      </c>
      <c r="G23" s="106">
        <f>'Pque N Mundo I'!G26</f>
        <v>133</v>
      </c>
      <c r="H23" s="106">
        <f>'Pque N Mundo I'!H26</f>
        <v>433</v>
      </c>
      <c r="I23" s="106">
        <f>'Pque N Mundo I'!I26</f>
        <v>196</v>
      </c>
      <c r="J23" s="106">
        <f>'Pque N Mundo I'!J26</f>
        <v>155</v>
      </c>
      <c r="K23" s="106">
        <f>'Pque N Mundo I'!K26</f>
        <v>164</v>
      </c>
      <c r="L23" s="106">
        <f>'Pque N Mundo I'!L26</f>
        <v>180</v>
      </c>
      <c r="M23" s="106">
        <f>'Pque N Mundo I'!M26</f>
        <v>231</v>
      </c>
      <c r="N23" s="106">
        <f>'Pque N Mundo I'!N26</f>
        <v>177</v>
      </c>
      <c r="O23" s="106">
        <f>'Pque N Mundo I'!O26</f>
        <v>1464</v>
      </c>
      <c r="P23" s="106">
        <f>'Pque N Mundo I'!P26</f>
        <v>2226</v>
      </c>
      <c r="Q23" s="1004">
        <f>'Pque N Mundo I'!Q26</f>
        <v>1.5204918032786885</v>
      </c>
    </row>
    <row r="24" spans="1:17" x14ac:dyDescent="0.25">
      <c r="A24" s="228" t="str">
        <f>'Pque N Mundo I'!A27</f>
        <v>Assistente Social (nº grupos)</v>
      </c>
      <c r="B24" s="89">
        <f>'Pque N Mundo I'!B27</f>
        <v>30</v>
      </c>
      <c r="C24" s="106">
        <f>'Pque N Mundo I'!C27</f>
        <v>26</v>
      </c>
      <c r="D24" s="106">
        <f>'Pque N Mundo I'!D27</f>
        <v>39</v>
      </c>
      <c r="E24" s="106">
        <f>'Pque N Mundo I'!E27</f>
        <v>49</v>
      </c>
      <c r="F24" s="106">
        <f>'Pque N Mundo I'!F27</f>
        <v>57</v>
      </c>
      <c r="G24" s="106">
        <f>'Pque N Mundo I'!G27</f>
        <v>47</v>
      </c>
      <c r="H24" s="106">
        <f>'Pque N Mundo I'!H27</f>
        <v>43</v>
      </c>
      <c r="I24" s="106">
        <f>'Pque N Mundo I'!I27</f>
        <v>50</v>
      </c>
      <c r="J24" s="106">
        <f>'Pque N Mundo I'!J27</f>
        <v>58</v>
      </c>
      <c r="K24" s="106">
        <f>'Pque N Mundo I'!K27</f>
        <v>57</v>
      </c>
      <c r="L24" s="106">
        <f>'Pque N Mundo I'!L27</f>
        <v>66</v>
      </c>
      <c r="M24" s="106">
        <f>'Pque N Mundo I'!M27</f>
        <v>57</v>
      </c>
      <c r="N24" s="106">
        <f>'Pque N Mundo I'!N27</f>
        <v>16</v>
      </c>
      <c r="O24" s="106">
        <f>'Pque N Mundo I'!O27</f>
        <v>360</v>
      </c>
      <c r="P24" s="106">
        <f>'Pque N Mundo I'!P27</f>
        <v>565</v>
      </c>
      <c r="Q24" s="1004">
        <f>'Pque N Mundo I'!Q27</f>
        <v>1.5694444444444444</v>
      </c>
    </row>
    <row r="25" spans="1:17" x14ac:dyDescent="0.25">
      <c r="A25" s="228" t="str">
        <f>'Pque N Mundo I'!A28</f>
        <v>Psicólogo (consulta/ VD)* - 30hrs</v>
      </c>
      <c r="B25" s="89">
        <f>'Pque N Mundo I'!B28</f>
        <v>46</v>
      </c>
      <c r="C25" s="106">
        <f>'Pque N Mundo I'!C28</f>
        <v>92</v>
      </c>
      <c r="D25" s="106">
        <f>'Pque N Mundo I'!D28</f>
        <v>147</v>
      </c>
      <c r="E25" s="106">
        <f>'Pque N Mundo I'!E28</f>
        <v>169</v>
      </c>
      <c r="F25" s="106">
        <f>'Pque N Mundo I'!F28</f>
        <v>198</v>
      </c>
      <c r="G25" s="106">
        <f>'Pque N Mundo I'!G28</f>
        <v>102</v>
      </c>
      <c r="H25" s="106">
        <f>'Pque N Mundo I'!H28</f>
        <v>103</v>
      </c>
      <c r="I25" s="106">
        <f>'Pque N Mundo I'!I28</f>
        <v>137</v>
      </c>
      <c r="J25" s="106">
        <f>'Pque N Mundo I'!J28</f>
        <v>126</v>
      </c>
      <c r="K25" s="106">
        <f>'Pque N Mundo I'!K28</f>
        <v>120</v>
      </c>
      <c r="L25" s="106">
        <f>'Pque N Mundo I'!L28</f>
        <v>172</v>
      </c>
      <c r="M25" s="106">
        <f>'Pque N Mundo I'!M28</f>
        <v>146</v>
      </c>
      <c r="N25" s="106">
        <f>'Pque N Mundo I'!N28</f>
        <v>62</v>
      </c>
      <c r="O25" s="106">
        <f>'Pque N Mundo I'!O28</f>
        <v>552</v>
      </c>
      <c r="P25" s="106">
        <f>'Pque N Mundo I'!P28</f>
        <v>1574</v>
      </c>
      <c r="Q25" s="1004">
        <f>'Pque N Mundo I'!Q28</f>
        <v>2.8514492753623188</v>
      </c>
    </row>
    <row r="26" spans="1:17" x14ac:dyDescent="0.25">
      <c r="A26" s="228" t="str">
        <f>'Pque N Mundo I'!A29</f>
        <v>Psicólogo (nº grupos)</v>
      </c>
      <c r="B26" s="89">
        <f>'Pque N Mundo I'!B29</f>
        <v>30</v>
      </c>
      <c r="C26" s="106">
        <f>'Pque N Mundo I'!C29</f>
        <v>16</v>
      </c>
      <c r="D26" s="106">
        <f>'Pque N Mundo I'!D29</f>
        <v>53</v>
      </c>
      <c r="E26" s="106">
        <f>'Pque N Mundo I'!E29</f>
        <v>57</v>
      </c>
      <c r="F26" s="106">
        <f>'Pque N Mundo I'!F29</f>
        <v>71</v>
      </c>
      <c r="G26" s="106">
        <f>'Pque N Mundo I'!G29</f>
        <v>42</v>
      </c>
      <c r="H26" s="106">
        <f>'Pque N Mundo I'!H29</f>
        <v>53</v>
      </c>
      <c r="I26" s="106">
        <f>'Pque N Mundo I'!I29</f>
        <v>88</v>
      </c>
      <c r="J26" s="106">
        <f>'Pque N Mundo I'!J29</f>
        <v>79</v>
      </c>
      <c r="K26" s="106">
        <f>'Pque N Mundo I'!K29</f>
        <v>86</v>
      </c>
      <c r="L26" s="106">
        <f>'Pque N Mundo I'!L29</f>
        <v>101</v>
      </c>
      <c r="M26" s="106">
        <f>'Pque N Mundo I'!M29</f>
        <v>104</v>
      </c>
      <c r="N26" s="106">
        <f>'Pque N Mundo I'!N29</f>
        <v>53</v>
      </c>
      <c r="O26" s="106">
        <f>'Pque N Mundo I'!O29</f>
        <v>360</v>
      </c>
      <c r="P26" s="106">
        <f>'Pque N Mundo I'!P29</f>
        <v>803</v>
      </c>
      <c r="Q26" s="1004">
        <f>'Pque N Mundo I'!Q29</f>
        <v>2.2305555555555556</v>
      </c>
    </row>
    <row r="27" spans="1:17" x14ac:dyDescent="0.25">
      <c r="A27" s="228" t="str">
        <f>'Pque N Mundo I'!A30</f>
        <v>Farmacêutico (consulta/ VD) - 40hrs</v>
      </c>
      <c r="B27" s="89">
        <f>'Pque N Mundo I'!B30</f>
        <v>96</v>
      </c>
      <c r="C27" s="106">
        <f>'Pque N Mundo I'!C30</f>
        <v>58</v>
      </c>
      <c r="D27" s="106">
        <f>'Pque N Mundo I'!D30</f>
        <v>16</v>
      </c>
      <c r="E27" s="106">
        <f>'Pque N Mundo I'!E30</f>
        <v>36</v>
      </c>
      <c r="F27" s="106">
        <f>'Pque N Mundo I'!F30</f>
        <v>23</v>
      </c>
      <c r="G27" s="106">
        <f>'Pque N Mundo I'!G30</f>
        <v>23</v>
      </c>
      <c r="H27" s="106">
        <f>'Pque N Mundo I'!H30</f>
        <v>16</v>
      </c>
      <c r="I27" s="106">
        <f>'Pque N Mundo I'!I30</f>
        <v>20</v>
      </c>
      <c r="J27" s="106">
        <f>'Pque N Mundo I'!J30</f>
        <v>33</v>
      </c>
      <c r="K27" s="106">
        <f>'Pque N Mundo I'!K30</f>
        <v>19</v>
      </c>
      <c r="L27" s="106">
        <f>'Pque N Mundo I'!L30</f>
        <v>18</v>
      </c>
      <c r="M27" s="106">
        <f>'Pque N Mundo I'!M30</f>
        <v>70</v>
      </c>
      <c r="N27" s="106">
        <f>'Pque N Mundo I'!N30</f>
        <v>30</v>
      </c>
      <c r="O27" s="106">
        <f>'Pque N Mundo I'!O30</f>
        <v>1152</v>
      </c>
      <c r="P27" s="106">
        <f>'Pque N Mundo I'!P30</f>
        <v>362</v>
      </c>
      <c r="Q27" s="1004">
        <f>'Pque N Mundo I'!Q30</f>
        <v>0.3142361111111111</v>
      </c>
    </row>
    <row r="28" spans="1:17" x14ac:dyDescent="0.25">
      <c r="A28" s="228" t="str">
        <f>'Pque N Mundo I'!A31</f>
        <v>Farmacêutico (nº grupos)</v>
      </c>
      <c r="B28" s="89">
        <f>'Pque N Mundo I'!B31</f>
        <v>16</v>
      </c>
      <c r="C28" s="106">
        <f>'Pque N Mundo I'!C31</f>
        <v>20</v>
      </c>
      <c r="D28" s="106">
        <f>'Pque N Mundo I'!D31</f>
        <v>29</v>
      </c>
      <c r="E28" s="106">
        <f>'Pque N Mundo I'!E31</f>
        <v>15</v>
      </c>
      <c r="F28" s="106">
        <f>'Pque N Mundo I'!F31</f>
        <v>20</v>
      </c>
      <c r="G28" s="106">
        <f>'Pque N Mundo I'!G31</f>
        <v>13</v>
      </c>
      <c r="H28" s="106">
        <f>'Pque N Mundo I'!H31</f>
        <v>19</v>
      </c>
      <c r="I28" s="106">
        <f>'Pque N Mundo I'!I31</f>
        <v>15</v>
      </c>
      <c r="J28" s="106">
        <f>'Pque N Mundo I'!J31</f>
        <v>24</v>
      </c>
      <c r="K28" s="106">
        <f>'Pque N Mundo I'!K31</f>
        <v>24</v>
      </c>
      <c r="L28" s="106">
        <f>'Pque N Mundo I'!L31</f>
        <v>8</v>
      </c>
      <c r="M28" s="106">
        <f>'Pque N Mundo I'!M31</f>
        <v>14</v>
      </c>
      <c r="N28" s="106">
        <f>'Pque N Mundo I'!N31</f>
        <v>12</v>
      </c>
      <c r="O28" s="106">
        <f>'Pque N Mundo I'!O31</f>
        <v>192</v>
      </c>
      <c r="P28" s="106">
        <f>'Pque N Mundo I'!P31</f>
        <v>213</v>
      </c>
      <c r="Q28" s="1004">
        <f>'Pque N Mundo I'!Q31</f>
        <v>1.109375</v>
      </c>
    </row>
    <row r="29" spans="1:17" x14ac:dyDescent="0.25">
      <c r="A29" s="228" t="str">
        <f>'Pque N Mundo I'!A32</f>
        <v>Técnico de Enfermagem (Visitas) - 30hrs</v>
      </c>
      <c r="B29" s="89">
        <f>'Pque N Mundo I'!B32</f>
        <v>120</v>
      </c>
      <c r="C29" s="106">
        <f>'Pque N Mundo I'!C32</f>
        <v>71</v>
      </c>
      <c r="D29" s="106">
        <f>'Pque N Mundo I'!D32</f>
        <v>134</v>
      </c>
      <c r="E29" s="106">
        <f>'Pque N Mundo I'!E32</f>
        <v>67</v>
      </c>
      <c r="F29" s="106">
        <f>'Pque N Mundo I'!F32</f>
        <v>89</v>
      </c>
      <c r="G29" s="106">
        <f>'Pque N Mundo I'!G32</f>
        <v>124</v>
      </c>
      <c r="H29" s="106">
        <f>'Pque N Mundo I'!H32</f>
        <v>127</v>
      </c>
      <c r="I29" s="106">
        <f>'Pque N Mundo I'!I32</f>
        <v>113</v>
      </c>
      <c r="J29" s="106">
        <f>'Pque N Mundo I'!J32</f>
        <v>114</v>
      </c>
      <c r="K29" s="106">
        <f>'Pque N Mundo I'!K32</f>
        <v>79</v>
      </c>
      <c r="L29" s="106">
        <f>'Pque N Mundo I'!L32</f>
        <v>123</v>
      </c>
      <c r="M29" s="106">
        <f>'Pque N Mundo I'!M32</f>
        <v>144</v>
      </c>
      <c r="N29" s="106">
        <f>'Pque N Mundo I'!N32</f>
        <v>95</v>
      </c>
      <c r="O29" s="106">
        <f>'Pque N Mundo I'!O32</f>
        <v>1440</v>
      </c>
      <c r="P29" s="106">
        <f>'Pque N Mundo I'!P32</f>
        <v>1280</v>
      </c>
      <c r="Q29" s="1004">
        <f>'Pque N Mundo I'!Q32</f>
        <v>0.88888888888888884</v>
      </c>
    </row>
    <row r="30" spans="1:17" x14ac:dyDescent="0.25">
      <c r="A30" s="228" t="str">
        <f>'Pque N Mundo I'!A33</f>
        <v>Técnico de Enfermagem (Visitas) - 40hrs</v>
      </c>
      <c r="B30" s="89">
        <f>'Pque N Mundo I'!B33</f>
        <v>384</v>
      </c>
      <c r="C30" s="106">
        <f>'Pque N Mundo I'!C33</f>
        <v>329</v>
      </c>
      <c r="D30" s="106">
        <f>'Pque N Mundo I'!D33</f>
        <v>397</v>
      </c>
      <c r="E30" s="106">
        <f>'Pque N Mundo I'!E33</f>
        <v>378</v>
      </c>
      <c r="F30" s="106">
        <f>'Pque N Mundo I'!F33</f>
        <v>425</v>
      </c>
      <c r="G30" s="106">
        <f>'Pque N Mundo I'!G33</f>
        <v>325</v>
      </c>
      <c r="H30" s="106">
        <f>'Pque N Mundo I'!H33</f>
        <v>436</v>
      </c>
      <c r="I30" s="106">
        <f>'Pque N Mundo I'!I33</f>
        <v>435</v>
      </c>
      <c r="J30" s="106">
        <f>'Pque N Mundo I'!J33</f>
        <v>448</v>
      </c>
      <c r="K30" s="106">
        <f>'Pque N Mundo I'!K33</f>
        <v>472</v>
      </c>
      <c r="L30" s="106">
        <f>'Pque N Mundo I'!L33</f>
        <v>415</v>
      </c>
      <c r="M30" s="106">
        <f>'Pque N Mundo I'!M33</f>
        <v>426</v>
      </c>
      <c r="N30" s="106">
        <f>'Pque N Mundo I'!N33</f>
        <v>386</v>
      </c>
      <c r="O30" s="106">
        <f>'Pque N Mundo I'!O33</f>
        <v>4608</v>
      </c>
      <c r="P30" s="106">
        <f>'Pque N Mundo I'!P33</f>
        <v>4872</v>
      </c>
      <c r="Q30" s="1004">
        <f>'Pque N Mundo I'!Q33</f>
        <v>1.0572916666666667</v>
      </c>
    </row>
    <row r="31" spans="1:17" x14ac:dyDescent="0.25">
      <c r="A31" s="228" t="str">
        <f>'Pque N Mundo I'!A34</f>
        <v>PICS - Atividades Coletivas</v>
      </c>
      <c r="B31" s="89">
        <f>'Pque N Mundo I'!B34</f>
        <v>40</v>
      </c>
      <c r="C31" s="106">
        <f>'Pque N Mundo I'!C34</f>
        <v>28</v>
      </c>
      <c r="D31" s="106">
        <f>'Pque N Mundo I'!D34</f>
        <v>28</v>
      </c>
      <c r="E31" s="106">
        <f>'Pque N Mundo I'!E34</f>
        <v>24</v>
      </c>
      <c r="F31" s="106">
        <f>'Pque N Mundo I'!F34</f>
        <v>24</v>
      </c>
      <c r="G31" s="106">
        <f>'Pque N Mundo I'!G34</f>
        <v>4</v>
      </c>
      <c r="H31" s="106">
        <f>'Pque N Mundo I'!H34</f>
        <v>4</v>
      </c>
      <c r="I31" s="106">
        <f>'Pque N Mundo I'!I34</f>
        <v>7</v>
      </c>
      <c r="J31" s="106">
        <f>'Pque N Mundo I'!J34</f>
        <v>13</v>
      </c>
      <c r="K31" s="106">
        <f>'Pque N Mundo I'!K34</f>
        <v>21</v>
      </c>
      <c r="L31" s="106">
        <f>'Pque N Mundo I'!L34</f>
        <v>21</v>
      </c>
      <c r="M31" s="106">
        <f>'Pque N Mundo I'!M34</f>
        <v>14</v>
      </c>
      <c r="N31" s="106">
        <f>'Pque N Mundo I'!N34</f>
        <v>12</v>
      </c>
      <c r="O31" s="106">
        <f>'Pque N Mundo I'!O34</f>
        <v>480</v>
      </c>
      <c r="P31" s="106">
        <f>'Pque N Mundo I'!P34</f>
        <v>200</v>
      </c>
      <c r="Q31" s="1004">
        <f>'Pque N Mundo I'!Q34</f>
        <v>0.41666666666666669</v>
      </c>
    </row>
    <row r="32" spans="1:17" ht="15.75" thickBot="1" x14ac:dyDescent="0.3">
      <c r="A32" s="228" t="str">
        <f>'Pque N Mundo I'!A35</f>
        <v>PICS - Atividades Individuais</v>
      </c>
      <c r="B32" s="89">
        <f>'Pque N Mundo I'!B35</f>
        <v>60</v>
      </c>
      <c r="C32" s="106">
        <f>'Pque N Mundo I'!C35</f>
        <v>143</v>
      </c>
      <c r="D32" s="106">
        <f>'Pque N Mundo I'!D35</f>
        <v>135</v>
      </c>
      <c r="E32" s="106">
        <f>'Pque N Mundo I'!E35</f>
        <v>163</v>
      </c>
      <c r="F32" s="106">
        <f>'Pque N Mundo I'!F35</f>
        <v>197</v>
      </c>
      <c r="G32" s="106">
        <f>'Pque N Mundo I'!G35</f>
        <v>83</v>
      </c>
      <c r="H32" s="106">
        <f>'Pque N Mundo I'!H35</f>
        <v>106</v>
      </c>
      <c r="I32" s="106">
        <f>'Pque N Mundo I'!I35</f>
        <v>109</v>
      </c>
      <c r="J32" s="106">
        <f>'Pque N Mundo I'!J35</f>
        <v>134</v>
      </c>
      <c r="K32" s="106">
        <f>'Pque N Mundo I'!K35</f>
        <v>124</v>
      </c>
      <c r="L32" s="106">
        <f>'Pque N Mundo I'!L35</f>
        <v>129</v>
      </c>
      <c r="M32" s="106">
        <f>'Pque N Mundo I'!M35</f>
        <v>107</v>
      </c>
      <c r="N32" s="106">
        <f>'Pque N Mundo I'!N35</f>
        <v>31</v>
      </c>
      <c r="O32" s="106">
        <f>'Pque N Mundo I'!O35</f>
        <v>720</v>
      </c>
      <c r="P32" s="106">
        <f>'Pque N Mundo I'!P35</f>
        <v>1461</v>
      </c>
      <c r="Q32" s="1004">
        <f>'Pque N Mundo I'!Q35</f>
        <v>2.0291666666666668</v>
      </c>
    </row>
    <row r="33" spans="1:17" ht="15.75" thickBot="1" x14ac:dyDescent="0.3">
      <c r="A33" s="904" t="str">
        <f>'Pque N Mundo I'!A36</f>
        <v>TOTAL</v>
      </c>
      <c r="B33" s="910">
        <f>'Pque N Mundo I'!B36</f>
        <v>14989</v>
      </c>
      <c r="C33" s="906">
        <f>'Pque N Mundo I'!C36</f>
        <v>11263</v>
      </c>
      <c r="D33" s="906">
        <f>'Pque N Mundo I'!D36</f>
        <v>12778</v>
      </c>
      <c r="E33" s="906">
        <f>'Pque N Mundo I'!E36</f>
        <v>14018</v>
      </c>
      <c r="F33" s="906">
        <f>'Pque N Mundo I'!F36</f>
        <v>14875</v>
      </c>
      <c r="G33" s="906">
        <f>'Pque N Mundo I'!G36</f>
        <v>13916</v>
      </c>
      <c r="H33" s="906">
        <f>'Pque N Mundo I'!H36</f>
        <v>14193</v>
      </c>
      <c r="I33" s="906">
        <f>'Pque N Mundo I'!I36</f>
        <v>14253</v>
      </c>
      <c r="J33" s="906">
        <f>'Pque N Mundo I'!J36</f>
        <v>15182</v>
      </c>
      <c r="K33" s="906">
        <f>'Pque N Mundo I'!K36</f>
        <v>14830</v>
      </c>
      <c r="L33" s="906">
        <f>'Pque N Mundo I'!L36</f>
        <v>14810</v>
      </c>
      <c r="M33" s="906">
        <f>'Pque N Mundo I'!M36</f>
        <v>14019</v>
      </c>
      <c r="N33" s="906">
        <f>'Pque N Mundo I'!N36</f>
        <v>13323</v>
      </c>
      <c r="O33" s="908">
        <f>'Pque N Mundo I'!O36</f>
        <v>179868</v>
      </c>
      <c r="P33" s="908">
        <f>'Pque N Mundo I'!P36</f>
        <v>167460</v>
      </c>
      <c r="Q33" s="1006">
        <f>'Pque N Mundo I'!Q36</f>
        <v>0.93101607845753553</v>
      </c>
    </row>
    <row r="35" spans="1:17" ht="15.75" x14ac:dyDescent="0.25">
      <c r="A35" s="1047" t="s">
        <v>656</v>
      </c>
      <c r="B35" s="1048"/>
      <c r="C35" s="1048"/>
      <c r="D35" s="1048"/>
      <c r="E35" s="1048"/>
      <c r="F35" s="1048"/>
      <c r="G35" s="1048"/>
      <c r="H35" s="1048"/>
      <c r="I35" s="1048"/>
      <c r="J35" s="1048"/>
      <c r="K35" s="1048"/>
      <c r="L35" s="1048"/>
      <c r="M35" s="1048"/>
      <c r="N35" s="1048"/>
      <c r="O35" s="1048"/>
      <c r="P35" s="1048"/>
      <c r="Q35" s="1048"/>
    </row>
    <row r="36" spans="1:17" ht="24.75" thickBot="1" x14ac:dyDescent="0.3">
      <c r="A36" s="902" t="s">
        <v>14</v>
      </c>
      <c r="B36" s="911" t="s">
        <v>15</v>
      </c>
      <c r="C36" s="909" t="s">
        <v>514</v>
      </c>
      <c r="D36" s="909" t="s">
        <v>515</v>
      </c>
      <c r="E36" s="909" t="s">
        <v>516</v>
      </c>
      <c r="F36" s="909" t="s">
        <v>517</v>
      </c>
      <c r="G36" s="909" t="s">
        <v>518</v>
      </c>
      <c r="H36" s="909" t="s">
        <v>519</v>
      </c>
      <c r="I36" s="909" t="s">
        <v>520</v>
      </c>
      <c r="J36" s="909" t="s">
        <v>521</v>
      </c>
      <c r="K36" s="909" t="s">
        <v>522</v>
      </c>
      <c r="L36" s="909" t="s">
        <v>523</v>
      </c>
      <c r="M36" s="909" t="s">
        <v>524</v>
      </c>
      <c r="N36" s="909" t="s">
        <v>525</v>
      </c>
      <c r="O36" s="909" t="s">
        <v>530</v>
      </c>
      <c r="P36" s="909" t="s">
        <v>531</v>
      </c>
      <c r="Q36" s="1002" t="s">
        <v>1</v>
      </c>
    </row>
    <row r="37" spans="1:17" ht="15.75" thickTop="1" x14ac:dyDescent="0.25">
      <c r="A37" s="228" t="str">
        <f>'Pque N Mundo II'!A9</f>
        <v>ACS (Visita Domiciliar) - ESF - 40hrs</v>
      </c>
      <c r="B37" s="89">
        <f>'Pque N Mundo II'!B9</f>
        <v>6000</v>
      </c>
      <c r="C37" s="106">
        <f>'Pque N Mundo II'!C9</f>
        <v>4871</v>
      </c>
      <c r="D37" s="106">
        <f>'Pque N Mundo II'!D9</f>
        <v>5321</v>
      </c>
      <c r="E37" s="106">
        <f>'Pque N Mundo II'!E9</f>
        <v>5714</v>
      </c>
      <c r="F37" s="106">
        <f>'Pque N Mundo II'!F9</f>
        <v>6124</v>
      </c>
      <c r="G37" s="106">
        <f>'Pque N Mundo II'!G9</f>
        <v>6679</v>
      </c>
      <c r="H37" s="106">
        <f>'Pque N Mundo II'!H9</f>
        <v>5828</v>
      </c>
      <c r="I37" s="106">
        <f>'Pque N Mundo II'!I9</f>
        <v>6086</v>
      </c>
      <c r="J37" s="106">
        <f>'Pque N Mundo II'!J9</f>
        <v>5748</v>
      </c>
      <c r="K37" s="106">
        <f>'Pque N Mundo II'!K9</f>
        <v>6000</v>
      </c>
      <c r="L37" s="106">
        <f>'Pque N Mundo II'!L9</f>
        <v>6310</v>
      </c>
      <c r="M37" s="106">
        <f>'Pque N Mundo II'!M9</f>
        <v>6153</v>
      </c>
      <c r="N37" s="106">
        <f>'Pque N Mundo II'!N9</f>
        <v>6397</v>
      </c>
      <c r="O37" s="106">
        <f>'Pque N Mundo II'!O9</f>
        <v>72000</v>
      </c>
      <c r="P37" s="106">
        <f>'Pque N Mundo II'!P9</f>
        <v>71231</v>
      </c>
      <c r="Q37" s="1004">
        <f>'Pque N Mundo II'!Q9</f>
        <v>0.98931944444444442</v>
      </c>
    </row>
    <row r="38" spans="1:17" x14ac:dyDescent="0.25">
      <c r="A38" s="228" t="str">
        <f>'Pque N Mundo II'!A10</f>
        <v>Médico Generelista (consulta) - ESF - 40hrs</v>
      </c>
      <c r="B38" s="89">
        <f>'Pque N Mundo II'!B10</f>
        <v>2080</v>
      </c>
      <c r="C38" s="106">
        <f>'Pque N Mundo II'!C10</f>
        <v>1113</v>
      </c>
      <c r="D38" s="106">
        <f>'Pque N Mundo II'!D10</f>
        <v>1484</v>
      </c>
      <c r="E38" s="106">
        <f>'Pque N Mundo II'!E10</f>
        <v>1872</v>
      </c>
      <c r="F38" s="106">
        <f>'Pque N Mundo II'!F10</f>
        <v>2491</v>
      </c>
      <c r="G38" s="106">
        <f>'Pque N Mundo II'!G10</f>
        <v>2638</v>
      </c>
      <c r="H38" s="106">
        <f>'Pque N Mundo II'!H10</f>
        <v>1762</v>
      </c>
      <c r="I38" s="106">
        <f>'Pque N Mundo II'!I10</f>
        <v>1847</v>
      </c>
      <c r="J38" s="106">
        <f>'Pque N Mundo II'!J10</f>
        <v>1556</v>
      </c>
      <c r="K38" s="106">
        <f>'Pque N Mundo II'!K10</f>
        <v>1490</v>
      </c>
      <c r="L38" s="106">
        <f>'Pque N Mundo II'!L10</f>
        <v>1496</v>
      </c>
      <c r="M38" s="106">
        <f>'Pque N Mundo II'!M10</f>
        <v>1759</v>
      </c>
      <c r="N38" s="106">
        <f>'Pque N Mundo II'!N10</f>
        <v>1718</v>
      </c>
      <c r="O38" s="106">
        <f>'Pque N Mundo II'!O10</f>
        <v>24960</v>
      </c>
      <c r="P38" s="106">
        <f>'Pque N Mundo II'!P10</f>
        <v>21226</v>
      </c>
      <c r="Q38" s="1004">
        <f>'Pque N Mundo II'!Q10</f>
        <v>0.85040064102564106</v>
      </c>
    </row>
    <row r="39" spans="1:17" x14ac:dyDescent="0.25">
      <c r="A39" s="228" t="str">
        <f>'Pque N Mundo II'!A11</f>
        <v>Médico Generelista (VD) - ESF</v>
      </c>
      <c r="B39" s="89">
        <f>'Pque N Mundo II'!B11</f>
        <v>80</v>
      </c>
      <c r="C39" s="106">
        <f>'Pque N Mundo II'!C11</f>
        <v>45</v>
      </c>
      <c r="D39" s="106">
        <f>'Pque N Mundo II'!D11</f>
        <v>25</v>
      </c>
      <c r="E39" s="106">
        <f>'Pque N Mundo II'!E11</f>
        <v>57</v>
      </c>
      <c r="F39" s="106">
        <f>'Pque N Mundo II'!F11</f>
        <v>27</v>
      </c>
      <c r="G39" s="106">
        <f>'Pque N Mundo II'!G11</f>
        <v>41</v>
      </c>
      <c r="H39" s="106">
        <f>'Pque N Mundo II'!H11</f>
        <v>70</v>
      </c>
      <c r="I39" s="106">
        <f>'Pque N Mundo II'!I11</f>
        <v>68</v>
      </c>
      <c r="J39" s="106">
        <f>'Pque N Mundo II'!J11</f>
        <v>46</v>
      </c>
      <c r="K39" s="106">
        <f>'Pque N Mundo II'!K11</f>
        <v>53</v>
      </c>
      <c r="L39" s="106">
        <f>'Pque N Mundo II'!L11</f>
        <v>34</v>
      </c>
      <c r="M39" s="106">
        <f>'Pque N Mundo II'!M11</f>
        <v>69</v>
      </c>
      <c r="N39" s="106">
        <f>'Pque N Mundo II'!N11</f>
        <v>78</v>
      </c>
      <c r="O39" s="106">
        <f>'Pque N Mundo II'!O11</f>
        <v>960</v>
      </c>
      <c r="P39" s="106">
        <f>'Pque N Mundo II'!P11</f>
        <v>613</v>
      </c>
      <c r="Q39" s="1004">
        <f>'Pque N Mundo II'!Q11</f>
        <v>0.63854166666666667</v>
      </c>
    </row>
    <row r="40" spans="1:17" x14ac:dyDescent="0.25">
      <c r="A40" s="228" t="str">
        <f>'Pque N Mundo II'!A12</f>
        <v>Enfermeiro (consulta) - ESF - 40hrs</v>
      </c>
      <c r="B40" s="89">
        <f>'Pque N Mundo II'!B12</f>
        <v>900</v>
      </c>
      <c r="C40" s="106">
        <f>'Pque N Mundo II'!C12</f>
        <v>805</v>
      </c>
      <c r="D40" s="106">
        <f>'Pque N Mundo II'!D12</f>
        <v>775</v>
      </c>
      <c r="E40" s="106">
        <f>'Pque N Mundo II'!E12</f>
        <v>727</v>
      </c>
      <c r="F40" s="106">
        <f>'Pque N Mundo II'!F12</f>
        <v>1272</v>
      </c>
      <c r="G40" s="106">
        <f>'Pque N Mundo II'!G12</f>
        <v>1125</v>
      </c>
      <c r="H40" s="106">
        <f>'Pque N Mundo II'!H12</f>
        <v>956</v>
      </c>
      <c r="I40" s="106">
        <f>'Pque N Mundo II'!I12</f>
        <v>745</v>
      </c>
      <c r="J40" s="106">
        <f>'Pque N Mundo II'!J12</f>
        <v>841</v>
      </c>
      <c r="K40" s="106">
        <f>'Pque N Mundo II'!K12</f>
        <v>980</v>
      </c>
      <c r="L40" s="106">
        <f>'Pque N Mundo II'!L12</f>
        <v>1067</v>
      </c>
      <c r="M40" s="106">
        <f>'Pque N Mundo II'!M12</f>
        <v>867</v>
      </c>
      <c r="N40" s="106">
        <f>'Pque N Mundo II'!N12</f>
        <v>805</v>
      </c>
      <c r="O40" s="106">
        <f>'Pque N Mundo II'!O12</f>
        <v>10800</v>
      </c>
      <c r="P40" s="106">
        <f>'Pque N Mundo II'!P12</f>
        <v>10965</v>
      </c>
      <c r="Q40" s="1004">
        <f>'Pque N Mundo II'!Q12</f>
        <v>1.0152777777777777</v>
      </c>
    </row>
    <row r="41" spans="1:17" x14ac:dyDescent="0.25">
      <c r="A41" s="228" t="str">
        <f>'Pque N Mundo II'!A13</f>
        <v>Enfermeiro (VD) - ESF - 40hrs</v>
      </c>
      <c r="B41" s="89">
        <f>'Pque N Mundo II'!B13</f>
        <v>80</v>
      </c>
      <c r="C41" s="106">
        <f>'Pque N Mundo II'!C13</f>
        <v>80</v>
      </c>
      <c r="D41" s="106">
        <f>'Pque N Mundo II'!D13</f>
        <v>88</v>
      </c>
      <c r="E41" s="106">
        <f>'Pque N Mundo II'!E13</f>
        <v>72</v>
      </c>
      <c r="F41" s="106">
        <f>'Pque N Mundo II'!F13</f>
        <v>98</v>
      </c>
      <c r="G41" s="106">
        <f>'Pque N Mundo II'!G13</f>
        <v>83</v>
      </c>
      <c r="H41" s="106">
        <f>'Pque N Mundo II'!H13</f>
        <v>99</v>
      </c>
      <c r="I41" s="106">
        <f>'Pque N Mundo II'!I13</f>
        <v>82</v>
      </c>
      <c r="J41" s="106">
        <f>'Pque N Mundo II'!J13</f>
        <v>91</v>
      </c>
      <c r="K41" s="106">
        <f>'Pque N Mundo II'!K13</f>
        <v>89</v>
      </c>
      <c r="L41" s="106">
        <f>'Pque N Mundo II'!L13</f>
        <v>103</v>
      </c>
      <c r="M41" s="106">
        <f>'Pque N Mundo II'!M13</f>
        <v>89</v>
      </c>
      <c r="N41" s="106">
        <f>'Pque N Mundo II'!N13</f>
        <v>113</v>
      </c>
      <c r="O41" s="106">
        <f>'Pque N Mundo II'!O13</f>
        <v>960</v>
      </c>
      <c r="P41" s="106">
        <f>'Pque N Mundo II'!P13</f>
        <v>1087</v>
      </c>
      <c r="Q41" s="1004">
        <f>'Pque N Mundo II'!Q13</f>
        <v>1.1322916666666667</v>
      </c>
    </row>
    <row r="42" spans="1:17" x14ac:dyDescent="0.25">
      <c r="A42" s="228" t="str">
        <f>'Pque N Mundo II'!A14</f>
        <v>Cirurgião Dentista (consulta/ atendimento) ESF - 40hrs</v>
      </c>
      <c r="B42" s="89">
        <f>'Pque N Mundo II'!B14</f>
        <v>384</v>
      </c>
      <c r="C42" s="106">
        <f>'Pque N Mundo II'!C14</f>
        <v>106</v>
      </c>
      <c r="D42" s="106">
        <f>'Pque N Mundo II'!D14</f>
        <v>28</v>
      </c>
      <c r="E42" s="106">
        <f>'Pque N Mundo II'!E14</f>
        <v>249</v>
      </c>
      <c r="F42" s="106">
        <f>'Pque N Mundo II'!F14</f>
        <v>548</v>
      </c>
      <c r="G42" s="106">
        <f>'Pque N Mundo II'!G14</f>
        <v>39</v>
      </c>
      <c r="H42" s="106">
        <f>'Pque N Mundo II'!H14</f>
        <v>135</v>
      </c>
      <c r="I42" s="106">
        <f>'Pque N Mundo II'!I14</f>
        <v>271</v>
      </c>
      <c r="J42" s="106">
        <f>'Pque N Mundo II'!J14</f>
        <v>299</v>
      </c>
      <c r="K42" s="106">
        <f>'Pque N Mundo II'!K14</f>
        <v>242</v>
      </c>
      <c r="L42" s="106">
        <f>'Pque N Mundo II'!L14</f>
        <v>238</v>
      </c>
      <c r="M42" s="106">
        <f>'Pque N Mundo II'!M14</f>
        <v>332</v>
      </c>
      <c r="N42" s="106">
        <f>'Pque N Mundo II'!N14</f>
        <v>305</v>
      </c>
      <c r="O42" s="106">
        <f>'Pque N Mundo II'!O14</f>
        <v>4608</v>
      </c>
      <c r="P42" s="106">
        <f>'Pque N Mundo II'!P14</f>
        <v>2792</v>
      </c>
      <c r="Q42" s="1004">
        <f>'Pque N Mundo II'!Q14</f>
        <v>0.60590277777777779</v>
      </c>
    </row>
    <row r="43" spans="1:17" x14ac:dyDescent="0.25">
      <c r="A43" s="228" t="str">
        <f>'Pque N Mundo II'!A15</f>
        <v>Cirurgião Dentista (TI clínico restaurador)  ESF - 40hrs</v>
      </c>
      <c r="B43" s="89">
        <f>'Pque N Mundo II'!B15</f>
        <v>58</v>
      </c>
      <c r="C43" s="106">
        <f>'Pque N Mundo II'!C15</f>
        <v>38</v>
      </c>
      <c r="D43" s="106">
        <f>'Pque N Mundo II'!D15</f>
        <v>14</v>
      </c>
      <c r="E43" s="106">
        <f>'Pque N Mundo II'!E15</f>
        <v>20</v>
      </c>
      <c r="F43" s="106">
        <f>'Pque N Mundo II'!F15</f>
        <v>13</v>
      </c>
      <c r="G43" s="106">
        <f>'Pque N Mundo II'!G15</f>
        <v>28</v>
      </c>
      <c r="H43" s="106">
        <f>'Pque N Mundo II'!H15</f>
        <v>72</v>
      </c>
      <c r="I43" s="106">
        <f>'Pque N Mundo II'!I15</f>
        <v>125</v>
      </c>
      <c r="J43" s="106">
        <f>'Pque N Mundo II'!J15</f>
        <v>114</v>
      </c>
      <c r="K43" s="106">
        <f>'Pque N Mundo II'!K15</f>
        <v>72</v>
      </c>
      <c r="L43" s="106">
        <f>'Pque N Mundo II'!L15</f>
        <v>91</v>
      </c>
      <c r="M43" s="106">
        <f>'Pque N Mundo II'!M15</f>
        <v>128</v>
      </c>
      <c r="N43" s="106">
        <f>'Pque N Mundo II'!N15</f>
        <v>97</v>
      </c>
      <c r="O43" s="106">
        <f>'Pque N Mundo II'!O15</f>
        <v>696</v>
      </c>
      <c r="P43" s="106">
        <f>'Pque N Mundo II'!P15</f>
        <v>812</v>
      </c>
      <c r="Q43" s="1004">
        <f>'Pque N Mundo II'!Q15</f>
        <v>1.1666666666666667</v>
      </c>
    </row>
    <row r="44" spans="1:17" x14ac:dyDescent="0.25">
      <c r="A44" s="228" t="str">
        <f>'Pque N Mundo II'!A16</f>
        <v>Cirurgião Dentista (TI prótese) ESF - 40hrs</v>
      </c>
      <c r="B44" s="89">
        <f>'Pque N Mundo II'!B16</f>
        <v>16</v>
      </c>
      <c r="C44" s="106">
        <f>'Pque N Mundo II'!C16</f>
        <v>0</v>
      </c>
      <c r="D44" s="106">
        <f>'Pque N Mundo II'!D16</f>
        <v>0</v>
      </c>
      <c r="E44" s="106">
        <f>'Pque N Mundo II'!E16</f>
        <v>0</v>
      </c>
      <c r="F44" s="106">
        <f>'Pque N Mundo II'!F16</f>
        <v>0</v>
      </c>
      <c r="G44" s="106">
        <f>'Pque N Mundo II'!G16</f>
        <v>0</v>
      </c>
      <c r="H44" s="106">
        <f>'Pque N Mundo II'!H16</f>
        <v>0</v>
      </c>
      <c r="I44" s="106">
        <f>'Pque N Mundo II'!I16</f>
        <v>14</v>
      </c>
      <c r="J44" s="106">
        <f>'Pque N Mundo II'!J16</f>
        <v>10</v>
      </c>
      <c r="K44" s="106">
        <f>'Pque N Mundo II'!K16</f>
        <v>10</v>
      </c>
      <c r="L44" s="106">
        <f>'Pque N Mundo II'!L16</f>
        <v>5</v>
      </c>
      <c r="M44" s="106">
        <f>'Pque N Mundo II'!M16</f>
        <v>11</v>
      </c>
      <c r="N44" s="106">
        <f>'Pque N Mundo II'!N16</f>
        <v>16</v>
      </c>
      <c r="O44" s="106">
        <f>'Pque N Mundo II'!O16</f>
        <v>192</v>
      </c>
      <c r="P44" s="106">
        <f>'Pque N Mundo II'!P16</f>
        <v>66</v>
      </c>
      <c r="Q44" s="1004">
        <f>'Pque N Mundo II'!Q16</f>
        <v>0.34375</v>
      </c>
    </row>
    <row r="45" spans="1:17" x14ac:dyDescent="0.25">
      <c r="A45" s="228" t="str">
        <f>'Pque N Mundo II'!A17</f>
        <v>Cirurgião Dentista (consulta /atendimento) - 20hrs</v>
      </c>
      <c r="B45" s="89">
        <f>'Pque N Mundo II'!B17</f>
        <v>174</v>
      </c>
      <c r="C45" s="106">
        <f>'Pque N Mundo II'!C17</f>
        <v>1</v>
      </c>
      <c r="D45" s="106">
        <f>'Pque N Mundo II'!D17</f>
        <v>11</v>
      </c>
      <c r="E45" s="106">
        <f>'Pque N Mundo II'!E17</f>
        <v>69</v>
      </c>
      <c r="F45" s="106">
        <f>'Pque N Mundo II'!F17</f>
        <v>165</v>
      </c>
      <c r="G45" s="106">
        <f>'Pque N Mundo II'!G17</f>
        <v>11</v>
      </c>
      <c r="H45" s="106">
        <f>'Pque N Mundo II'!H17</f>
        <v>47</v>
      </c>
      <c r="I45" s="106">
        <f>'Pque N Mundo II'!I17</f>
        <v>169</v>
      </c>
      <c r="J45" s="106">
        <f>'Pque N Mundo II'!J17</f>
        <v>156</v>
      </c>
      <c r="K45" s="106">
        <f>'Pque N Mundo II'!K17</f>
        <v>212</v>
      </c>
      <c r="L45" s="106">
        <f>'Pque N Mundo II'!L17</f>
        <v>205</v>
      </c>
      <c r="M45" s="106">
        <f>'Pque N Mundo II'!M17</f>
        <v>152</v>
      </c>
      <c r="N45" s="106">
        <f>'Pque N Mundo II'!N17</f>
        <v>222</v>
      </c>
      <c r="O45" s="106">
        <f>'Pque N Mundo II'!O17</f>
        <v>2088</v>
      </c>
      <c r="P45" s="106">
        <f>'Pque N Mundo II'!P17</f>
        <v>1420</v>
      </c>
      <c r="Q45" s="1004">
        <f>'Pque N Mundo II'!Q17</f>
        <v>0.68007662835249039</v>
      </c>
    </row>
    <row r="46" spans="1:17" x14ac:dyDescent="0.25">
      <c r="A46" s="228" t="str">
        <f>'Pque N Mundo II'!A18</f>
        <v>Cirurgião Dentista (TI clínico restaurador) - 20hrs</v>
      </c>
      <c r="B46" s="89">
        <f>'Pque N Mundo II'!B18</f>
        <v>26</v>
      </c>
      <c r="C46" s="106">
        <f>'Pque N Mundo II'!C18</f>
        <v>0</v>
      </c>
      <c r="D46" s="106">
        <f>'Pque N Mundo II'!D18</f>
        <v>11</v>
      </c>
      <c r="E46" s="106">
        <f>'Pque N Mundo II'!E18</f>
        <v>11</v>
      </c>
      <c r="F46" s="106">
        <f>'Pque N Mundo II'!F18</f>
        <v>19</v>
      </c>
      <c r="G46" s="106">
        <f>'Pque N Mundo II'!G18</f>
        <v>10</v>
      </c>
      <c r="H46" s="106">
        <f>'Pque N Mundo II'!H18</f>
        <v>23</v>
      </c>
      <c r="I46" s="106">
        <f>'Pque N Mundo II'!I18</f>
        <v>59</v>
      </c>
      <c r="J46" s="106">
        <f>'Pque N Mundo II'!J18</f>
        <v>40</v>
      </c>
      <c r="K46" s="106">
        <f>'Pque N Mundo II'!K18</f>
        <v>69</v>
      </c>
      <c r="L46" s="106">
        <f>'Pque N Mundo II'!L18</f>
        <v>41</v>
      </c>
      <c r="M46" s="106">
        <f>'Pque N Mundo II'!M18</f>
        <v>51</v>
      </c>
      <c r="N46" s="106">
        <f>'Pque N Mundo II'!N18</f>
        <v>43</v>
      </c>
      <c r="O46" s="106">
        <f>'Pque N Mundo II'!O18</f>
        <v>312</v>
      </c>
      <c r="P46" s="106">
        <f>'Pque N Mundo II'!P18</f>
        <v>377</v>
      </c>
      <c r="Q46" s="1004">
        <f>'Pque N Mundo II'!Q18</f>
        <v>1.2083333333333333</v>
      </c>
    </row>
    <row r="47" spans="1:17" x14ac:dyDescent="0.25">
      <c r="A47" s="228" t="str">
        <f>'Pque N Mundo II'!A19</f>
        <v>Cirurgião Dentista (TI prótese) - 20hrs</v>
      </c>
      <c r="B47" s="89">
        <f>'Pque N Mundo II'!B19</f>
        <v>8</v>
      </c>
      <c r="C47" s="106">
        <f>'Pque N Mundo II'!C19</f>
        <v>0</v>
      </c>
      <c r="D47" s="106">
        <f>'Pque N Mundo II'!D19</f>
        <v>0</v>
      </c>
      <c r="E47" s="106">
        <f>'Pque N Mundo II'!E19</f>
        <v>0</v>
      </c>
      <c r="F47" s="106">
        <f>'Pque N Mundo II'!F19</f>
        <v>0</v>
      </c>
      <c r="G47" s="106">
        <f>'Pque N Mundo II'!G19</f>
        <v>0</v>
      </c>
      <c r="H47" s="106">
        <f>'Pque N Mundo II'!H19</f>
        <v>0</v>
      </c>
      <c r="I47" s="106">
        <f>'Pque N Mundo II'!I19</f>
        <v>7</v>
      </c>
      <c r="J47" s="106">
        <f>'Pque N Mundo II'!J19</f>
        <v>9</v>
      </c>
      <c r="K47" s="106">
        <f>'Pque N Mundo II'!K19</f>
        <v>2</v>
      </c>
      <c r="L47" s="106">
        <f>'Pque N Mundo II'!L19</f>
        <v>6</v>
      </c>
      <c r="M47" s="106">
        <f>'Pque N Mundo II'!M19</f>
        <v>8</v>
      </c>
      <c r="N47" s="106">
        <f>'Pque N Mundo II'!N19</f>
        <v>8</v>
      </c>
      <c r="O47" s="106">
        <f>'Pque N Mundo II'!O19</f>
        <v>96</v>
      </c>
      <c r="P47" s="106">
        <f>'Pque N Mundo II'!P19</f>
        <v>40</v>
      </c>
      <c r="Q47" s="1004">
        <f>'Pque N Mundo II'!Q19</f>
        <v>0.41666666666666669</v>
      </c>
    </row>
    <row r="48" spans="1:17" x14ac:dyDescent="0.25">
      <c r="A48" s="228" t="str">
        <f>'Pque N Mundo II'!A20</f>
        <v>Médico Clínico (consulta) - 20hrs</v>
      </c>
      <c r="B48" s="89">
        <f>'Pque N Mundo II'!B20</f>
        <v>528</v>
      </c>
      <c r="C48" s="106">
        <f>'Pque N Mundo II'!C20</f>
        <v>339</v>
      </c>
      <c r="D48" s="106">
        <f>'Pque N Mundo II'!D20</f>
        <v>446</v>
      </c>
      <c r="E48" s="106">
        <f>'Pque N Mundo II'!E20</f>
        <v>482</v>
      </c>
      <c r="F48" s="106">
        <f>'Pque N Mundo II'!F20</f>
        <v>521</v>
      </c>
      <c r="G48" s="106">
        <f>'Pque N Mundo II'!G20</f>
        <v>312</v>
      </c>
      <c r="H48" s="106">
        <f>'Pque N Mundo II'!H20</f>
        <v>481</v>
      </c>
      <c r="I48" s="106">
        <f>'Pque N Mundo II'!I20</f>
        <v>524</v>
      </c>
      <c r="J48" s="106">
        <f>'Pque N Mundo II'!J20</f>
        <v>464</v>
      </c>
      <c r="K48" s="106">
        <f>'Pque N Mundo II'!K20</f>
        <v>398</v>
      </c>
      <c r="L48" s="106">
        <f>'Pque N Mundo II'!L20</f>
        <v>554</v>
      </c>
      <c r="M48" s="106">
        <f>'Pque N Mundo II'!M20</f>
        <v>461</v>
      </c>
      <c r="N48" s="106">
        <f>'Pque N Mundo II'!N20</f>
        <v>411</v>
      </c>
      <c r="O48" s="106">
        <f>'Pque N Mundo II'!O20</f>
        <v>6336</v>
      </c>
      <c r="P48" s="106">
        <f>'Pque N Mundo II'!P20</f>
        <v>5393</v>
      </c>
      <c r="Q48" s="1004">
        <f>'Pque N Mundo II'!Q20</f>
        <v>0.85116792929292928</v>
      </c>
    </row>
    <row r="49" spans="1:17" x14ac:dyDescent="0.25">
      <c r="A49" s="228" t="str">
        <f>'Pque N Mundo II'!A21</f>
        <v>Médico Pediatra (consulta) - 20hrs</v>
      </c>
      <c r="B49" s="89">
        <f>'Pque N Mundo II'!B21</f>
        <v>264</v>
      </c>
      <c r="C49" s="106">
        <f>'Pque N Mundo II'!C21</f>
        <v>212</v>
      </c>
      <c r="D49" s="106">
        <f>'Pque N Mundo II'!D21</f>
        <v>165</v>
      </c>
      <c r="E49" s="106">
        <f>'Pque N Mundo II'!E21</f>
        <v>218</v>
      </c>
      <c r="F49" s="106">
        <f>'Pque N Mundo II'!F21</f>
        <v>248</v>
      </c>
      <c r="G49" s="106">
        <f>'Pque N Mundo II'!G21</f>
        <v>211</v>
      </c>
      <c r="H49" s="106">
        <f>'Pque N Mundo II'!H21</f>
        <v>174</v>
      </c>
      <c r="I49" s="106">
        <f>'Pque N Mundo II'!I21</f>
        <v>198</v>
      </c>
      <c r="J49" s="106">
        <f>'Pque N Mundo II'!J21</f>
        <v>138</v>
      </c>
      <c r="K49" s="106">
        <f>'Pque N Mundo II'!K21</f>
        <v>121</v>
      </c>
      <c r="L49" s="106">
        <f>'Pque N Mundo II'!L21</f>
        <v>237</v>
      </c>
      <c r="M49" s="106">
        <f>'Pque N Mundo II'!M21</f>
        <v>181</v>
      </c>
      <c r="N49" s="106">
        <f>'Pque N Mundo II'!N21</f>
        <v>177</v>
      </c>
      <c r="O49" s="106">
        <f>'Pque N Mundo II'!O21</f>
        <v>3168</v>
      </c>
      <c r="P49" s="106">
        <f>'Pque N Mundo II'!P21</f>
        <v>2280</v>
      </c>
      <c r="Q49" s="1004">
        <f>'Pque N Mundo II'!Q21</f>
        <v>0.71969696969696972</v>
      </c>
    </row>
    <row r="50" spans="1:17" x14ac:dyDescent="0.25">
      <c r="A50" s="228" t="str">
        <f>'Pque N Mundo II'!A22</f>
        <v>Médico Psiquiatria (consulta) - 20hrs</v>
      </c>
      <c r="B50" s="89">
        <f>'Pque N Mundo II'!B22</f>
        <v>160</v>
      </c>
      <c r="C50" s="106">
        <f>'Pque N Mundo II'!C22</f>
        <v>0</v>
      </c>
      <c r="D50" s="106">
        <f>'Pque N Mundo II'!D22</f>
        <v>0</v>
      </c>
      <c r="E50" s="106">
        <f>'Pque N Mundo II'!E22</f>
        <v>0</v>
      </c>
      <c r="F50" s="106">
        <f>'Pque N Mundo II'!F22</f>
        <v>0</v>
      </c>
      <c r="G50" s="106">
        <f>'Pque N Mundo II'!G22</f>
        <v>0</v>
      </c>
      <c r="H50" s="106">
        <f>'Pque N Mundo II'!H22</f>
        <v>0</v>
      </c>
      <c r="I50" s="106">
        <f>'Pque N Mundo II'!I22</f>
        <v>0</v>
      </c>
      <c r="J50" s="106">
        <f>'Pque N Mundo II'!J22</f>
        <v>0</v>
      </c>
      <c r="K50" s="106">
        <f>'Pque N Mundo II'!K22</f>
        <v>0</v>
      </c>
      <c r="L50" s="106">
        <f>'Pque N Mundo II'!L22</f>
        <v>0</v>
      </c>
      <c r="M50" s="106">
        <f>'Pque N Mundo II'!M22</f>
        <v>0</v>
      </c>
      <c r="N50" s="106">
        <f>'Pque N Mundo II'!N22</f>
        <v>0</v>
      </c>
      <c r="O50" s="106">
        <f>'Pque N Mundo II'!O22</f>
        <v>1920</v>
      </c>
      <c r="P50" s="106">
        <f>'Pque N Mundo II'!P22</f>
        <v>0</v>
      </c>
      <c r="Q50" s="1004">
        <f>'Pque N Mundo II'!Q22</f>
        <v>0</v>
      </c>
    </row>
    <row r="51" spans="1:17" x14ac:dyDescent="0.25">
      <c r="A51" s="228" t="str">
        <f>'Pque N Mundo II'!A23</f>
        <v>Médico Psiquiatria EMULTI (consulta) - 20hrs</v>
      </c>
      <c r="B51" s="89">
        <f>'Pque N Mundo II'!B23</f>
        <v>110</v>
      </c>
      <c r="C51" s="106">
        <f>'Pque N Mundo II'!C23</f>
        <v>61</v>
      </c>
      <c r="D51" s="106">
        <f>'Pque N Mundo II'!D23</f>
        <v>0</v>
      </c>
      <c r="E51" s="106">
        <f>'Pque N Mundo II'!E23</f>
        <v>0</v>
      </c>
      <c r="F51" s="106">
        <f>'Pque N Mundo II'!F23</f>
        <v>0</v>
      </c>
      <c r="G51" s="106">
        <f>'Pque N Mundo II'!G23</f>
        <v>0</v>
      </c>
      <c r="H51" s="106">
        <f>'Pque N Mundo II'!H23</f>
        <v>0</v>
      </c>
      <c r="I51" s="106">
        <f>'Pque N Mundo II'!I23</f>
        <v>0</v>
      </c>
      <c r="J51" s="106">
        <f>'Pque N Mundo II'!J23</f>
        <v>0</v>
      </c>
      <c r="K51" s="106">
        <f>'Pque N Mundo II'!K23</f>
        <v>0</v>
      </c>
      <c r="L51" s="106">
        <f>'Pque N Mundo II'!L23</f>
        <v>0</v>
      </c>
      <c r="M51" s="106">
        <f>'Pque N Mundo II'!M23</f>
        <v>89</v>
      </c>
      <c r="N51" s="106">
        <f>'Pque N Mundo II'!N23</f>
        <v>68</v>
      </c>
      <c r="O51" s="106">
        <f>'Pque N Mundo II'!O23</f>
        <v>1320</v>
      </c>
      <c r="P51" s="106">
        <f>'Pque N Mundo II'!P23</f>
        <v>218</v>
      </c>
      <c r="Q51" s="1004">
        <f>'Pque N Mundo II'!Q23</f>
        <v>0.16515151515151516</v>
      </c>
    </row>
    <row r="52" spans="1:17" x14ac:dyDescent="0.25">
      <c r="A52" s="228" t="str">
        <f>'Pque N Mundo II'!A24</f>
        <v>Médico Psiquiatria EMULTI (nº grupos)</v>
      </c>
      <c r="B52" s="89">
        <f>'Pque N Mundo II'!B24</f>
        <v>4</v>
      </c>
      <c r="C52" s="106">
        <f>'Pque N Mundo II'!C24</f>
        <v>0</v>
      </c>
      <c r="D52" s="106">
        <f>'Pque N Mundo II'!D24</f>
        <v>0</v>
      </c>
      <c r="E52" s="106">
        <f>'Pque N Mundo II'!E24</f>
        <v>0</v>
      </c>
      <c r="F52" s="106">
        <f>'Pque N Mundo II'!F24</f>
        <v>0</v>
      </c>
      <c r="G52" s="106">
        <f>'Pque N Mundo II'!G24</f>
        <v>0</v>
      </c>
      <c r="H52" s="106">
        <f>'Pque N Mundo II'!H24</f>
        <v>0</v>
      </c>
      <c r="I52" s="106">
        <f>'Pque N Mundo II'!I24</f>
        <v>0</v>
      </c>
      <c r="J52" s="106">
        <f>'Pque N Mundo II'!J24</f>
        <v>0</v>
      </c>
      <c r="K52" s="106">
        <f>'Pque N Mundo II'!K24</f>
        <v>0</v>
      </c>
      <c r="L52" s="106">
        <f>'Pque N Mundo II'!L24</f>
        <v>0</v>
      </c>
      <c r="M52" s="106">
        <f>'Pque N Mundo II'!M24</f>
        <v>0</v>
      </c>
      <c r="N52" s="106">
        <f>'Pque N Mundo II'!N24</f>
        <v>0</v>
      </c>
      <c r="O52" s="106">
        <f>'Pque N Mundo II'!O24</f>
        <v>48</v>
      </c>
      <c r="P52" s="106">
        <f>'Pque N Mundo II'!P24</f>
        <v>0</v>
      </c>
      <c r="Q52" s="1004">
        <f>'Pque N Mundo II'!Q24</f>
        <v>0</v>
      </c>
    </row>
    <row r="53" spans="1:17" x14ac:dyDescent="0.25">
      <c r="A53" s="228" t="str">
        <f>'Pque N Mundo II'!A25</f>
        <v>Médico Ginecologista (consulta) - 20hrs</v>
      </c>
      <c r="B53" s="89">
        <f>'Pque N Mundo II'!B25</f>
        <v>528</v>
      </c>
      <c r="C53" s="106">
        <f>'Pque N Mundo II'!C25</f>
        <v>234</v>
      </c>
      <c r="D53" s="106">
        <f>'Pque N Mundo II'!D25</f>
        <v>171</v>
      </c>
      <c r="E53" s="106">
        <f>'Pque N Mundo II'!E25</f>
        <v>193</v>
      </c>
      <c r="F53" s="106">
        <f>'Pque N Mundo II'!F25</f>
        <v>245</v>
      </c>
      <c r="G53" s="106">
        <f>'Pque N Mundo II'!G25</f>
        <v>82</v>
      </c>
      <c r="H53" s="106">
        <f>'Pque N Mundo II'!H25</f>
        <v>217</v>
      </c>
      <c r="I53" s="106">
        <f>'Pque N Mundo II'!I25</f>
        <v>219</v>
      </c>
      <c r="J53" s="106">
        <f>'Pque N Mundo II'!J25</f>
        <v>215</v>
      </c>
      <c r="K53" s="106">
        <f>'Pque N Mundo II'!K25</f>
        <v>458</v>
      </c>
      <c r="L53" s="106">
        <f>'Pque N Mundo II'!L25</f>
        <v>457</v>
      </c>
      <c r="M53" s="106">
        <f>'Pque N Mundo II'!M25</f>
        <v>480</v>
      </c>
      <c r="N53" s="106">
        <f>'Pque N Mundo II'!N25</f>
        <v>446</v>
      </c>
      <c r="O53" s="106">
        <f>'Pque N Mundo II'!O25</f>
        <v>6336</v>
      </c>
      <c r="P53" s="106">
        <f>'Pque N Mundo II'!P25</f>
        <v>3417</v>
      </c>
      <c r="Q53" s="1004">
        <f>'Pque N Mundo II'!Q25</f>
        <v>0.53929924242424243</v>
      </c>
    </row>
    <row r="54" spans="1:17" x14ac:dyDescent="0.25">
      <c r="A54" s="228" t="str">
        <f>'Pque N Mundo II'!A26</f>
        <v>Médico Ginecologia EMULTI (consulta) - 20hrs</v>
      </c>
      <c r="B54" s="89">
        <f>'Pque N Mundo II'!B26</f>
        <v>120</v>
      </c>
      <c r="C54" s="106">
        <f>'Pque N Mundo II'!C26</f>
        <v>0</v>
      </c>
      <c r="D54" s="106">
        <f>'Pque N Mundo II'!D26</f>
        <v>0</v>
      </c>
      <c r="E54" s="106">
        <f>'Pque N Mundo II'!E26</f>
        <v>103</v>
      </c>
      <c r="F54" s="106">
        <f>'Pque N Mundo II'!F26</f>
        <v>211</v>
      </c>
      <c r="G54" s="106">
        <f>'Pque N Mundo II'!G26</f>
        <v>227</v>
      </c>
      <c r="H54" s="106">
        <f>'Pque N Mundo II'!H26</f>
        <v>197</v>
      </c>
      <c r="I54" s="106">
        <f>'Pque N Mundo II'!I26</f>
        <v>189</v>
      </c>
      <c r="J54" s="106">
        <f>'Pque N Mundo II'!J26</f>
        <v>178</v>
      </c>
      <c r="K54" s="106">
        <f>'Pque N Mundo II'!K26</f>
        <v>174</v>
      </c>
      <c r="L54" s="106">
        <f>'Pque N Mundo II'!L26</f>
        <v>240</v>
      </c>
      <c r="M54" s="106">
        <f>'Pque N Mundo II'!M26</f>
        <v>166</v>
      </c>
      <c r="N54" s="106">
        <f>'Pque N Mundo II'!N26</f>
        <v>130</v>
      </c>
      <c r="O54" s="106">
        <f>'Pque N Mundo II'!O26</f>
        <v>1440</v>
      </c>
      <c r="P54" s="106">
        <f>'Pque N Mundo II'!P26</f>
        <v>1815</v>
      </c>
      <c r="Q54" s="1004">
        <f>'Pque N Mundo II'!Q26</f>
        <v>1.2604166666666667</v>
      </c>
    </row>
    <row r="55" spans="1:17" x14ac:dyDescent="0.25">
      <c r="A55" s="228" t="str">
        <f>'Pque N Mundo II'!A27</f>
        <v>Médico Ginecologia EMULTI (nº grupos)</v>
      </c>
      <c r="B55" s="89">
        <f>'Pque N Mundo II'!B27</f>
        <v>4</v>
      </c>
      <c r="C55" s="106">
        <f>'Pque N Mundo II'!C27</f>
        <v>0</v>
      </c>
      <c r="D55" s="106">
        <f>'Pque N Mundo II'!D27</f>
        <v>0</v>
      </c>
      <c r="E55" s="106">
        <f>'Pque N Mundo II'!E27</f>
        <v>0</v>
      </c>
      <c r="F55" s="106">
        <f>'Pque N Mundo II'!F27</f>
        <v>0</v>
      </c>
      <c r="G55" s="106">
        <f>'Pque N Mundo II'!G27</f>
        <v>8</v>
      </c>
      <c r="H55" s="106">
        <f>'Pque N Mundo II'!H27</f>
        <v>8</v>
      </c>
      <c r="I55" s="106">
        <f>'Pque N Mundo II'!I27</f>
        <v>8</v>
      </c>
      <c r="J55" s="106">
        <f>'Pque N Mundo II'!J27</f>
        <v>8</v>
      </c>
      <c r="K55" s="106">
        <f>'Pque N Mundo II'!K27</f>
        <v>8</v>
      </c>
      <c r="L55" s="106">
        <f>'Pque N Mundo II'!L27</f>
        <v>10</v>
      </c>
      <c r="M55" s="106">
        <f>'Pque N Mundo II'!M27</f>
        <v>7</v>
      </c>
      <c r="N55" s="106">
        <f>'Pque N Mundo II'!N27</f>
        <v>6</v>
      </c>
      <c r="O55" s="106">
        <f>'Pque N Mundo II'!O27</f>
        <v>48</v>
      </c>
      <c r="P55" s="106">
        <f>'Pque N Mundo II'!P27</f>
        <v>63</v>
      </c>
      <c r="Q55" s="1004">
        <f>'Pque N Mundo II'!Q27</f>
        <v>1.3125</v>
      </c>
    </row>
    <row r="56" spans="1:17" x14ac:dyDescent="0.25">
      <c r="A56" s="228" t="str">
        <f>'Pque N Mundo II'!A28</f>
        <v>Enfermeiro (consulta) - 30hrs</v>
      </c>
      <c r="B56" s="89">
        <f>'Pque N Mundo II'!B28</f>
        <v>540</v>
      </c>
      <c r="C56" s="106">
        <f>'Pque N Mundo II'!C28</f>
        <v>489</v>
      </c>
      <c r="D56" s="106">
        <f>'Pque N Mundo II'!D28</f>
        <v>476</v>
      </c>
      <c r="E56" s="106">
        <f>'Pque N Mundo II'!E28</f>
        <v>751</v>
      </c>
      <c r="F56" s="106">
        <f>'Pque N Mundo II'!F28</f>
        <v>1122</v>
      </c>
      <c r="G56" s="106">
        <f>'Pque N Mundo II'!G28</f>
        <v>753</v>
      </c>
      <c r="H56" s="106">
        <f>'Pque N Mundo II'!H28</f>
        <v>425</v>
      </c>
      <c r="I56" s="106">
        <f>'Pque N Mundo II'!I28</f>
        <v>529</v>
      </c>
      <c r="J56" s="106">
        <f>'Pque N Mundo II'!J28</f>
        <v>345</v>
      </c>
      <c r="K56" s="106">
        <f>'Pque N Mundo II'!K28</f>
        <v>293</v>
      </c>
      <c r="L56" s="106">
        <f>'Pque N Mundo II'!L28</f>
        <v>527</v>
      </c>
      <c r="M56" s="106">
        <f>'Pque N Mundo II'!M28</f>
        <v>624</v>
      </c>
      <c r="N56" s="106">
        <f>'Pque N Mundo II'!N28</f>
        <v>465</v>
      </c>
      <c r="O56" s="106">
        <f>'Pque N Mundo II'!O28</f>
        <v>6480</v>
      </c>
      <c r="P56" s="106">
        <f>'Pque N Mundo II'!P28</f>
        <v>6799</v>
      </c>
      <c r="Q56" s="1004">
        <f>'Pque N Mundo II'!Q28</f>
        <v>1.0492283950617285</v>
      </c>
    </row>
    <row r="57" spans="1:17" x14ac:dyDescent="0.25">
      <c r="A57" s="228" t="str">
        <f>'Pque N Mundo II'!A29</f>
        <v>Enfermeiro (visita) - 30hrs</v>
      </c>
      <c r="B57" s="89">
        <f>'Pque N Mundo II'!B29</f>
        <v>30</v>
      </c>
      <c r="C57" s="106">
        <f>'Pque N Mundo II'!C29</f>
        <v>30</v>
      </c>
      <c r="D57" s="106">
        <f>'Pque N Mundo II'!D29</f>
        <v>18</v>
      </c>
      <c r="E57" s="106">
        <f>'Pque N Mundo II'!E29</f>
        <v>50</v>
      </c>
      <c r="F57" s="106">
        <f>'Pque N Mundo II'!F29</f>
        <v>27</v>
      </c>
      <c r="G57" s="106">
        <f>'Pque N Mundo II'!G29</f>
        <v>48</v>
      </c>
      <c r="H57" s="106">
        <f>'Pque N Mundo II'!H29</f>
        <v>34</v>
      </c>
      <c r="I57" s="106">
        <f>'Pque N Mundo II'!I29</f>
        <v>74</v>
      </c>
      <c r="J57" s="106">
        <f>'Pque N Mundo II'!J29</f>
        <v>35</v>
      </c>
      <c r="K57" s="106">
        <f>'Pque N Mundo II'!K29</f>
        <v>0</v>
      </c>
      <c r="L57" s="106">
        <f>'Pque N Mundo II'!L29</f>
        <v>32</v>
      </c>
      <c r="M57" s="106">
        <f>'Pque N Mundo II'!M29</f>
        <v>36</v>
      </c>
      <c r="N57" s="106">
        <f>'Pque N Mundo II'!N29</f>
        <v>30</v>
      </c>
      <c r="O57" s="106">
        <f>'Pque N Mundo II'!O29</f>
        <v>360</v>
      </c>
      <c r="P57" s="106">
        <f>'Pque N Mundo II'!P29</f>
        <v>414</v>
      </c>
      <c r="Q57" s="1004">
        <f>'Pque N Mundo II'!Q29</f>
        <v>1.1499999999999999</v>
      </c>
    </row>
    <row r="58" spans="1:17" x14ac:dyDescent="0.25">
      <c r="A58" s="228" t="str">
        <f>'Pque N Mundo II'!A30</f>
        <v>Assistente Social (consulta/ VD) - 30hrs</v>
      </c>
      <c r="B58" s="89">
        <f>'Pque N Mundo II'!B30</f>
        <v>122</v>
      </c>
      <c r="C58" s="106">
        <f>'Pque N Mundo II'!C30</f>
        <v>84</v>
      </c>
      <c r="D58" s="106">
        <f>'Pque N Mundo II'!D30</f>
        <v>37</v>
      </c>
      <c r="E58" s="106">
        <f>'Pque N Mundo II'!E30</f>
        <v>104</v>
      </c>
      <c r="F58" s="106">
        <f>'Pque N Mundo II'!F30</f>
        <v>109</v>
      </c>
      <c r="G58" s="106">
        <f>'Pque N Mundo II'!G30</f>
        <v>111</v>
      </c>
      <c r="H58" s="106">
        <f>'Pque N Mundo II'!H30</f>
        <v>167</v>
      </c>
      <c r="I58" s="106">
        <f>'Pque N Mundo II'!I30</f>
        <v>146</v>
      </c>
      <c r="J58" s="106">
        <f>'Pque N Mundo II'!J30</f>
        <v>128</v>
      </c>
      <c r="K58" s="106">
        <f>'Pque N Mundo II'!K30</f>
        <v>176</v>
      </c>
      <c r="L58" s="106">
        <f>'Pque N Mundo II'!L30</f>
        <v>164</v>
      </c>
      <c r="M58" s="106">
        <f>'Pque N Mundo II'!M30</f>
        <v>186</v>
      </c>
      <c r="N58" s="106">
        <f>'Pque N Mundo II'!N30</f>
        <v>105</v>
      </c>
      <c r="O58" s="106">
        <f>'Pque N Mundo II'!O30</f>
        <v>1464</v>
      </c>
      <c r="P58" s="106">
        <f>'Pque N Mundo II'!P30</f>
        <v>1517</v>
      </c>
      <c r="Q58" s="1004">
        <f>'Pque N Mundo II'!Q30</f>
        <v>1.0362021857923498</v>
      </c>
    </row>
    <row r="59" spans="1:17" x14ac:dyDescent="0.25">
      <c r="A59" s="228" t="str">
        <f>'Pque N Mundo II'!A31</f>
        <v>Assistente Social (nº grupos)</v>
      </c>
      <c r="B59" s="89">
        <f>'Pque N Mundo II'!B31</f>
        <v>30</v>
      </c>
      <c r="C59" s="106">
        <f>'Pque N Mundo II'!C31</f>
        <v>17</v>
      </c>
      <c r="D59" s="106">
        <f>'Pque N Mundo II'!D31</f>
        <v>1</v>
      </c>
      <c r="E59" s="106">
        <f>'Pque N Mundo II'!E31</f>
        <v>18</v>
      </c>
      <c r="F59" s="106">
        <f>'Pque N Mundo II'!F31</f>
        <v>20</v>
      </c>
      <c r="G59" s="106">
        <f>'Pque N Mundo II'!G31</f>
        <v>45</v>
      </c>
      <c r="H59" s="106">
        <f>'Pque N Mundo II'!H31</f>
        <v>76</v>
      </c>
      <c r="I59" s="106">
        <f>'Pque N Mundo II'!I31</f>
        <v>70</v>
      </c>
      <c r="J59" s="106">
        <f>'Pque N Mundo II'!J31</f>
        <v>34</v>
      </c>
      <c r="K59" s="106">
        <f>'Pque N Mundo II'!K31</f>
        <v>74</v>
      </c>
      <c r="L59" s="106">
        <f>'Pque N Mundo II'!L31</f>
        <v>67</v>
      </c>
      <c r="M59" s="106">
        <f>'Pque N Mundo II'!M31</f>
        <v>40</v>
      </c>
      <c r="N59" s="106">
        <f>'Pque N Mundo II'!N31</f>
        <v>13</v>
      </c>
      <c r="O59" s="106">
        <f>'Pque N Mundo II'!O31</f>
        <v>360</v>
      </c>
      <c r="P59" s="106">
        <f>'Pque N Mundo II'!P31</f>
        <v>475</v>
      </c>
      <c r="Q59" s="1004">
        <f>'Pque N Mundo II'!Q31</f>
        <v>1.3194444444444444</v>
      </c>
    </row>
    <row r="60" spans="1:17" x14ac:dyDescent="0.25">
      <c r="A60" s="228" t="str">
        <f>'Pque N Mundo II'!A32</f>
        <v>Fonoaudiólogo (consulta/ VD) - 40hrs</v>
      </c>
      <c r="B60" s="89">
        <f>'Pque N Mundo II'!B32</f>
        <v>60</v>
      </c>
      <c r="C60" s="106">
        <f>'Pque N Mundo II'!C32</f>
        <v>44</v>
      </c>
      <c r="D60" s="106">
        <f>'Pque N Mundo II'!D32</f>
        <v>32</v>
      </c>
      <c r="E60" s="106">
        <f>'Pque N Mundo II'!E32</f>
        <v>76</v>
      </c>
      <c r="F60" s="106">
        <f>'Pque N Mundo II'!F32</f>
        <v>73</v>
      </c>
      <c r="G60" s="106">
        <f>'Pque N Mundo II'!G32</f>
        <v>82</v>
      </c>
      <c r="H60" s="106">
        <f>'Pque N Mundo II'!H32</f>
        <v>57</v>
      </c>
      <c r="I60" s="106">
        <f>'Pque N Mundo II'!I32</f>
        <v>104</v>
      </c>
      <c r="J60" s="106">
        <f>'Pque N Mundo II'!J32</f>
        <v>18</v>
      </c>
      <c r="K60" s="106">
        <f>'Pque N Mundo II'!K32</f>
        <v>88</v>
      </c>
      <c r="L60" s="106">
        <f>'Pque N Mundo II'!L32</f>
        <v>44</v>
      </c>
      <c r="M60" s="106">
        <f>'Pque N Mundo II'!M32</f>
        <v>70</v>
      </c>
      <c r="N60" s="106">
        <f>'Pque N Mundo II'!N32</f>
        <v>63</v>
      </c>
      <c r="O60" s="106">
        <f>'Pque N Mundo II'!O32</f>
        <v>720</v>
      </c>
      <c r="P60" s="106">
        <f>'Pque N Mundo II'!P32</f>
        <v>751</v>
      </c>
      <c r="Q60" s="1004">
        <f>'Pque N Mundo II'!Q32</f>
        <v>1.0430555555555556</v>
      </c>
    </row>
    <row r="61" spans="1:17" x14ac:dyDescent="0.25">
      <c r="A61" s="228" t="str">
        <f>'Pque N Mundo II'!A33</f>
        <v>Fonoaudiólogo (nº grupos)</v>
      </c>
      <c r="B61" s="89">
        <f>'Pque N Mundo II'!B33</f>
        <v>40</v>
      </c>
      <c r="C61" s="106">
        <f>'Pque N Mundo II'!C33</f>
        <v>47</v>
      </c>
      <c r="D61" s="106">
        <f>'Pque N Mundo II'!D33</f>
        <v>55</v>
      </c>
      <c r="E61" s="106">
        <f>'Pque N Mundo II'!E33</f>
        <v>68</v>
      </c>
      <c r="F61" s="106">
        <f>'Pque N Mundo II'!F33</f>
        <v>36</v>
      </c>
      <c r="G61" s="106">
        <f>'Pque N Mundo II'!G33</f>
        <v>63</v>
      </c>
      <c r="H61" s="106">
        <f>'Pque N Mundo II'!H33</f>
        <v>73</v>
      </c>
      <c r="I61" s="106">
        <f>'Pque N Mundo II'!I33</f>
        <v>58</v>
      </c>
      <c r="J61" s="106">
        <f>'Pque N Mundo II'!J33</f>
        <v>37</v>
      </c>
      <c r="K61" s="106">
        <f>'Pque N Mundo II'!K33</f>
        <v>66</v>
      </c>
      <c r="L61" s="106">
        <f>'Pque N Mundo II'!L33</f>
        <v>32</v>
      </c>
      <c r="M61" s="106">
        <f>'Pque N Mundo II'!M33</f>
        <v>62</v>
      </c>
      <c r="N61" s="106">
        <f>'Pque N Mundo II'!N33</f>
        <v>51</v>
      </c>
      <c r="O61" s="106">
        <f>'Pque N Mundo II'!O33</f>
        <v>480</v>
      </c>
      <c r="P61" s="106">
        <f>'Pque N Mundo II'!P33</f>
        <v>648</v>
      </c>
      <c r="Q61" s="1004">
        <f>'Pque N Mundo II'!Q33</f>
        <v>1.35</v>
      </c>
    </row>
    <row r="62" spans="1:17" x14ac:dyDescent="0.25">
      <c r="A62" s="228" t="str">
        <f>'Pque N Mundo II'!A34</f>
        <v>Fisioterapeuta (consulta/ VD) - 30hrs</v>
      </c>
      <c r="B62" s="89">
        <f>'Pque N Mundo II'!B34</f>
        <v>46</v>
      </c>
      <c r="C62" s="106">
        <f>'Pque N Mundo II'!C34</f>
        <v>15</v>
      </c>
      <c r="D62" s="106">
        <f>'Pque N Mundo II'!D34</f>
        <v>25</v>
      </c>
      <c r="E62" s="106">
        <f>'Pque N Mundo II'!E34</f>
        <v>43</v>
      </c>
      <c r="F62" s="106">
        <f>'Pque N Mundo II'!F34</f>
        <v>22</v>
      </c>
      <c r="G62" s="106">
        <f>'Pque N Mundo II'!G34</f>
        <v>31</v>
      </c>
      <c r="H62" s="106">
        <f>'Pque N Mundo II'!H34</f>
        <v>11</v>
      </c>
      <c r="I62" s="106">
        <f>'Pque N Mundo II'!I34</f>
        <v>24</v>
      </c>
      <c r="J62" s="106">
        <f>'Pque N Mundo II'!J34</f>
        <v>28</v>
      </c>
      <c r="K62" s="106">
        <f>'Pque N Mundo II'!K34</f>
        <v>36</v>
      </c>
      <c r="L62" s="106">
        <f>'Pque N Mundo II'!L34</f>
        <v>19</v>
      </c>
      <c r="M62" s="106">
        <f>'Pque N Mundo II'!M34</f>
        <v>54</v>
      </c>
      <c r="N62" s="106">
        <f>'Pque N Mundo II'!N34</f>
        <v>51</v>
      </c>
      <c r="O62" s="106">
        <f>'Pque N Mundo II'!O34</f>
        <v>552</v>
      </c>
      <c r="P62" s="106">
        <f>'Pque N Mundo II'!P34</f>
        <v>359</v>
      </c>
      <c r="Q62" s="1004">
        <f>'Pque N Mundo II'!Q34</f>
        <v>0.65036231884057971</v>
      </c>
    </row>
    <row r="63" spans="1:17" x14ac:dyDescent="0.25">
      <c r="A63" s="228" t="str">
        <f>'Pque N Mundo II'!A35</f>
        <v>Fisioterapeuta (nº grupos)</v>
      </c>
      <c r="B63" s="89">
        <f>'Pque N Mundo II'!B35</f>
        <v>30</v>
      </c>
      <c r="C63" s="106">
        <f>'Pque N Mundo II'!C35</f>
        <v>51</v>
      </c>
      <c r="D63" s="106">
        <f>'Pque N Mundo II'!D35</f>
        <v>45</v>
      </c>
      <c r="E63" s="106">
        <f>'Pque N Mundo II'!E35</f>
        <v>53</v>
      </c>
      <c r="F63" s="106">
        <f>'Pque N Mundo II'!F35</f>
        <v>60</v>
      </c>
      <c r="G63" s="106">
        <f>'Pque N Mundo II'!G35</f>
        <v>54</v>
      </c>
      <c r="H63" s="106">
        <f>'Pque N Mundo II'!H35</f>
        <v>23</v>
      </c>
      <c r="I63" s="106">
        <f>'Pque N Mundo II'!I35</f>
        <v>51</v>
      </c>
      <c r="J63" s="106">
        <f>'Pque N Mundo II'!J35</f>
        <v>60</v>
      </c>
      <c r="K63" s="106">
        <f>'Pque N Mundo II'!K35</f>
        <v>46</v>
      </c>
      <c r="L63" s="106">
        <f>'Pque N Mundo II'!L35</f>
        <v>28</v>
      </c>
      <c r="M63" s="106">
        <f>'Pque N Mundo II'!M35</f>
        <v>60</v>
      </c>
      <c r="N63" s="106">
        <f>'Pque N Mundo II'!N35</f>
        <v>43</v>
      </c>
      <c r="O63" s="106">
        <f>'Pque N Mundo II'!O35</f>
        <v>360</v>
      </c>
      <c r="P63" s="106">
        <f>'Pque N Mundo II'!P35</f>
        <v>574</v>
      </c>
      <c r="Q63" s="1004">
        <f>'Pque N Mundo II'!Q35</f>
        <v>1.5944444444444446</v>
      </c>
    </row>
    <row r="64" spans="1:17" x14ac:dyDescent="0.25">
      <c r="A64" s="228" t="str">
        <f>'Pque N Mundo II'!A36</f>
        <v>Nutricionista (consulta) - 40hrs</v>
      </c>
      <c r="B64" s="89">
        <f>'Pque N Mundo II'!B36</f>
        <v>60</v>
      </c>
      <c r="C64" s="106">
        <f>'Pque N Mundo II'!C36</f>
        <v>145</v>
      </c>
      <c r="D64" s="106">
        <f>'Pque N Mundo II'!D36</f>
        <v>140</v>
      </c>
      <c r="E64" s="106">
        <f>'Pque N Mundo II'!E36</f>
        <v>156</v>
      </c>
      <c r="F64" s="106">
        <f>'Pque N Mundo II'!F36</f>
        <v>166</v>
      </c>
      <c r="G64" s="106">
        <f>'Pque N Mundo II'!G36</f>
        <v>39</v>
      </c>
      <c r="H64" s="106">
        <f>'Pque N Mundo II'!H36</f>
        <v>122</v>
      </c>
      <c r="I64" s="106">
        <f>'Pque N Mundo II'!I36</f>
        <v>105</v>
      </c>
      <c r="J64" s="106">
        <f>'Pque N Mundo II'!J36</f>
        <v>155</v>
      </c>
      <c r="K64" s="106">
        <f>'Pque N Mundo II'!K36</f>
        <v>165</v>
      </c>
      <c r="L64" s="106">
        <f>'Pque N Mundo II'!L36</f>
        <v>172</v>
      </c>
      <c r="M64" s="106">
        <f>'Pque N Mundo II'!M36</f>
        <v>179</v>
      </c>
      <c r="N64" s="106">
        <f>'Pque N Mundo II'!N36</f>
        <v>101</v>
      </c>
      <c r="O64" s="106">
        <f>'Pque N Mundo II'!O36</f>
        <v>720</v>
      </c>
      <c r="P64" s="106">
        <f>'Pque N Mundo II'!P36</f>
        <v>1645</v>
      </c>
      <c r="Q64" s="1004">
        <f>'Pque N Mundo II'!Q36</f>
        <v>2.2847222222222223</v>
      </c>
    </row>
    <row r="65" spans="1:17" x14ac:dyDescent="0.25">
      <c r="A65" s="228" t="str">
        <f>'Pque N Mundo II'!A37</f>
        <v xml:space="preserve">Nutricionista (nº grupos) </v>
      </c>
      <c r="B65" s="89">
        <f>'Pque N Mundo II'!B37</f>
        <v>40</v>
      </c>
      <c r="C65" s="106">
        <f>'Pque N Mundo II'!C37</f>
        <v>38</v>
      </c>
      <c r="D65" s="106">
        <f>'Pque N Mundo II'!D37</f>
        <v>51</v>
      </c>
      <c r="E65" s="106">
        <f>'Pque N Mundo II'!E37</f>
        <v>59</v>
      </c>
      <c r="F65" s="106">
        <f>'Pque N Mundo II'!F37</f>
        <v>76</v>
      </c>
      <c r="G65" s="106">
        <f>'Pque N Mundo II'!G37</f>
        <v>12</v>
      </c>
      <c r="H65" s="106">
        <f>'Pque N Mundo II'!H37</f>
        <v>56</v>
      </c>
      <c r="I65" s="106">
        <f>'Pque N Mundo II'!I37</f>
        <v>39</v>
      </c>
      <c r="J65" s="106">
        <f>'Pque N Mundo II'!J37</f>
        <v>49</v>
      </c>
      <c r="K65" s="106">
        <f>'Pque N Mundo II'!K37</f>
        <v>57</v>
      </c>
      <c r="L65" s="106">
        <f>'Pque N Mundo II'!L37</f>
        <v>62</v>
      </c>
      <c r="M65" s="106">
        <f>'Pque N Mundo II'!M37</f>
        <v>42</v>
      </c>
      <c r="N65" s="106">
        <f>'Pque N Mundo II'!N37</f>
        <v>43</v>
      </c>
      <c r="O65" s="106">
        <f>'Pque N Mundo II'!O37</f>
        <v>480</v>
      </c>
      <c r="P65" s="106">
        <f>'Pque N Mundo II'!P37</f>
        <v>584</v>
      </c>
      <c r="Q65" s="1004">
        <f>'Pque N Mundo II'!Q37</f>
        <v>1.2166666666666666</v>
      </c>
    </row>
    <row r="66" spans="1:17" x14ac:dyDescent="0.25">
      <c r="A66" s="228" t="str">
        <f>'Pque N Mundo II'!A38</f>
        <v>Psicólogo (consulta/ VD) - 30/40hrs</v>
      </c>
      <c r="B66" s="89">
        <f>'Pque N Mundo II'!B38</f>
        <v>152</v>
      </c>
      <c r="C66" s="106">
        <f>'Pque N Mundo II'!C38</f>
        <v>35</v>
      </c>
      <c r="D66" s="106">
        <f>'Pque N Mundo II'!D38</f>
        <v>113</v>
      </c>
      <c r="E66" s="106">
        <f>'Pque N Mundo II'!E38</f>
        <v>159</v>
      </c>
      <c r="F66" s="106">
        <f>'Pque N Mundo II'!F38</f>
        <v>190</v>
      </c>
      <c r="G66" s="106">
        <f>'Pque N Mundo II'!G38</f>
        <v>78</v>
      </c>
      <c r="H66" s="106">
        <f>'Pque N Mundo II'!H38</f>
        <v>114</v>
      </c>
      <c r="I66" s="106">
        <f>'Pque N Mundo II'!I38</f>
        <v>128</v>
      </c>
      <c r="J66" s="106">
        <f>'Pque N Mundo II'!J38</f>
        <v>141</v>
      </c>
      <c r="K66" s="106">
        <f>'Pque N Mundo II'!K38</f>
        <v>145</v>
      </c>
      <c r="L66" s="106">
        <f>'Pque N Mundo II'!L38</f>
        <v>213</v>
      </c>
      <c r="M66" s="106">
        <f>'Pque N Mundo II'!M38</f>
        <v>206</v>
      </c>
      <c r="N66" s="106">
        <f>'Pque N Mundo II'!N38</f>
        <v>188</v>
      </c>
      <c r="O66" s="106">
        <f>'Pque N Mundo II'!O38</f>
        <v>1824</v>
      </c>
      <c r="P66" s="106">
        <f>'Pque N Mundo II'!P38</f>
        <v>1710</v>
      </c>
      <c r="Q66" s="1004">
        <f>'Pque N Mundo II'!Q38</f>
        <v>0.9375</v>
      </c>
    </row>
    <row r="67" spans="1:17" x14ac:dyDescent="0.25">
      <c r="A67" s="228" t="str">
        <f>'Pque N Mundo II'!A39</f>
        <v>Psicólogo (nº grupos)</v>
      </c>
      <c r="B67" s="89">
        <f>'Pque N Mundo II'!B39</f>
        <v>100</v>
      </c>
      <c r="C67" s="106">
        <f>'Pque N Mundo II'!C39</f>
        <v>9</v>
      </c>
      <c r="D67" s="106">
        <f>'Pque N Mundo II'!D39</f>
        <v>6</v>
      </c>
      <c r="E67" s="106">
        <f>'Pque N Mundo II'!E39</f>
        <v>64</v>
      </c>
      <c r="F67" s="106">
        <f>'Pque N Mundo II'!F39</f>
        <v>58</v>
      </c>
      <c r="G67" s="106">
        <f>'Pque N Mundo II'!G39</f>
        <v>20</v>
      </c>
      <c r="H67" s="106">
        <f>'Pque N Mundo II'!H39</f>
        <v>37</v>
      </c>
      <c r="I67" s="106">
        <f>'Pque N Mundo II'!I39</f>
        <v>59</v>
      </c>
      <c r="J67" s="106">
        <f>'Pque N Mundo II'!J39</f>
        <v>59</v>
      </c>
      <c r="K67" s="106">
        <f>'Pque N Mundo II'!K39</f>
        <v>71</v>
      </c>
      <c r="L67" s="106">
        <f>'Pque N Mundo II'!L39</f>
        <v>103</v>
      </c>
      <c r="M67" s="106">
        <f>'Pque N Mundo II'!M39</f>
        <v>113</v>
      </c>
      <c r="N67" s="106">
        <f>'Pque N Mundo II'!N39</f>
        <v>112</v>
      </c>
      <c r="O67" s="106">
        <f>'Pque N Mundo II'!O39</f>
        <v>1200</v>
      </c>
      <c r="P67" s="106">
        <f>'Pque N Mundo II'!P39</f>
        <v>711</v>
      </c>
      <c r="Q67" s="1004">
        <f>'Pque N Mundo II'!Q39</f>
        <v>0.59250000000000003</v>
      </c>
    </row>
    <row r="68" spans="1:17" x14ac:dyDescent="0.25">
      <c r="A68" s="228" t="str">
        <f>'Pque N Mundo II'!A40</f>
        <v>Farmacêutico (consulta/ VD) - 40hrs</v>
      </c>
      <c r="B68" s="89">
        <f>'Pque N Mundo II'!B40</f>
        <v>96</v>
      </c>
      <c r="C68" s="106">
        <f>'Pque N Mundo II'!C40</f>
        <v>54</v>
      </c>
      <c r="D68" s="106">
        <f>'Pque N Mundo II'!D40</f>
        <v>33</v>
      </c>
      <c r="E68" s="106">
        <f>'Pque N Mundo II'!E40</f>
        <v>73</v>
      </c>
      <c r="F68" s="106">
        <f>'Pque N Mundo II'!F40</f>
        <v>81</v>
      </c>
      <c r="G68" s="106">
        <f>'Pque N Mundo II'!G40</f>
        <v>63</v>
      </c>
      <c r="H68" s="106">
        <f>'Pque N Mundo II'!H40</f>
        <v>28</v>
      </c>
      <c r="I68" s="106">
        <f>'Pque N Mundo II'!I40</f>
        <v>10</v>
      </c>
      <c r="J68" s="106">
        <f>'Pque N Mundo II'!J40</f>
        <v>17</v>
      </c>
      <c r="K68" s="106">
        <f>'Pque N Mundo II'!K40</f>
        <v>39</v>
      </c>
      <c r="L68" s="106">
        <f>'Pque N Mundo II'!L40</f>
        <v>90</v>
      </c>
      <c r="M68" s="106">
        <f>'Pque N Mundo II'!M40</f>
        <v>52</v>
      </c>
      <c r="N68" s="106">
        <f>'Pque N Mundo II'!N40</f>
        <v>94</v>
      </c>
      <c r="O68" s="106">
        <f>'Pque N Mundo II'!O40</f>
        <v>1152</v>
      </c>
      <c r="P68" s="106">
        <f>'Pque N Mundo II'!P40</f>
        <v>634</v>
      </c>
      <c r="Q68" s="1004">
        <f>'Pque N Mundo II'!Q40</f>
        <v>0.55034722222222221</v>
      </c>
    </row>
    <row r="69" spans="1:17" x14ac:dyDescent="0.25">
      <c r="A69" s="228" t="str">
        <f>'Pque N Mundo II'!A41</f>
        <v>Farmacêutico (nº grupos)</v>
      </c>
      <c r="B69" s="89">
        <f>'Pque N Mundo II'!B41</f>
        <v>16</v>
      </c>
      <c r="C69" s="106">
        <f>'Pque N Mundo II'!C41</f>
        <v>0</v>
      </c>
      <c r="D69" s="106">
        <f>'Pque N Mundo II'!D41</f>
        <v>7</v>
      </c>
      <c r="E69" s="106">
        <f>'Pque N Mundo II'!E41</f>
        <v>9</v>
      </c>
      <c r="F69" s="106">
        <f>'Pque N Mundo II'!F41</f>
        <v>8</v>
      </c>
      <c r="G69" s="106">
        <f>'Pque N Mundo II'!G41</f>
        <v>9</v>
      </c>
      <c r="H69" s="106">
        <f>'Pque N Mundo II'!H41</f>
        <v>8</v>
      </c>
      <c r="I69" s="106">
        <f>'Pque N Mundo II'!I41</f>
        <v>0</v>
      </c>
      <c r="J69" s="106">
        <f>'Pque N Mundo II'!J41</f>
        <v>4</v>
      </c>
      <c r="K69" s="106">
        <f>'Pque N Mundo II'!K41</f>
        <v>7</v>
      </c>
      <c r="L69" s="106">
        <f>'Pque N Mundo II'!L41</f>
        <v>18</v>
      </c>
      <c r="M69" s="106">
        <f>'Pque N Mundo II'!M41</f>
        <v>4</v>
      </c>
      <c r="N69" s="106">
        <f>'Pque N Mundo II'!N41</f>
        <v>12</v>
      </c>
      <c r="O69" s="106">
        <f>'Pque N Mundo II'!O41</f>
        <v>192</v>
      </c>
      <c r="P69" s="106">
        <f>'Pque N Mundo II'!P41</f>
        <v>86</v>
      </c>
      <c r="Q69" s="1004">
        <f>'Pque N Mundo II'!Q41</f>
        <v>0.44791666666666669</v>
      </c>
    </row>
    <row r="70" spans="1:17" x14ac:dyDescent="0.25">
      <c r="A70" s="228" t="str">
        <f>'Pque N Mundo II'!A42</f>
        <v>Aux/Técnico de Enfermagem (Visitas) - 30hrs</v>
      </c>
      <c r="B70" s="89">
        <f>'Pque N Mundo II'!B42</f>
        <v>120</v>
      </c>
      <c r="C70" s="106">
        <f>'Pque N Mundo II'!C42</f>
        <v>87</v>
      </c>
      <c r="D70" s="106">
        <f>'Pque N Mundo II'!D42</f>
        <v>64</v>
      </c>
      <c r="E70" s="106">
        <f>'Pque N Mundo II'!E42</f>
        <v>75</v>
      </c>
      <c r="F70" s="106">
        <f>'Pque N Mundo II'!F42</f>
        <v>72</v>
      </c>
      <c r="G70" s="106">
        <f>'Pque N Mundo II'!G42</f>
        <v>79</v>
      </c>
      <c r="H70" s="106">
        <f>'Pque N Mundo II'!H42</f>
        <v>103</v>
      </c>
      <c r="I70" s="106">
        <f>'Pque N Mundo II'!I42</f>
        <v>74</v>
      </c>
      <c r="J70" s="106">
        <f>'Pque N Mundo II'!J42</f>
        <v>161</v>
      </c>
      <c r="K70" s="106">
        <f>'Pque N Mundo II'!K42</f>
        <v>112</v>
      </c>
      <c r="L70" s="106">
        <f>'Pque N Mundo II'!L42</f>
        <v>117</v>
      </c>
      <c r="M70" s="106">
        <f>'Pque N Mundo II'!M42</f>
        <v>119</v>
      </c>
      <c r="N70" s="106">
        <f>'Pque N Mundo II'!N42</f>
        <v>133</v>
      </c>
      <c r="O70" s="106">
        <f>'Pque N Mundo II'!O42</f>
        <v>1440</v>
      </c>
      <c r="P70" s="106">
        <f>'Pque N Mundo II'!P42</f>
        <v>1196</v>
      </c>
      <c r="Q70" s="1004">
        <f>'Pque N Mundo II'!Q42</f>
        <v>0.8305555555555556</v>
      </c>
    </row>
    <row r="71" spans="1:17" x14ac:dyDescent="0.25">
      <c r="A71" s="228" t="str">
        <f>'Pque N Mundo II'!A43</f>
        <v>Técnico de Enfermagem (Visitas) - 40hrs</v>
      </c>
      <c r="B71" s="89">
        <f>'Pque N Mundo II'!B43</f>
        <v>320</v>
      </c>
      <c r="C71" s="106">
        <f>'Pque N Mundo II'!C43</f>
        <v>242</v>
      </c>
      <c r="D71" s="106">
        <f>'Pque N Mundo II'!D43</f>
        <v>249</v>
      </c>
      <c r="E71" s="106">
        <f>'Pque N Mundo II'!E43</f>
        <v>357</v>
      </c>
      <c r="F71" s="106">
        <f>'Pque N Mundo II'!F43</f>
        <v>290</v>
      </c>
      <c r="G71" s="106">
        <f>'Pque N Mundo II'!G43</f>
        <v>303</v>
      </c>
      <c r="H71" s="106">
        <f>'Pque N Mundo II'!H43</f>
        <v>297</v>
      </c>
      <c r="I71" s="106">
        <f>'Pque N Mundo II'!I43</f>
        <v>319</v>
      </c>
      <c r="J71" s="106">
        <f>'Pque N Mundo II'!J43</f>
        <v>332</v>
      </c>
      <c r="K71" s="106">
        <f>'Pque N Mundo II'!K43</f>
        <v>375</v>
      </c>
      <c r="L71" s="106">
        <f>'Pque N Mundo II'!L43</f>
        <v>371</v>
      </c>
      <c r="M71" s="106">
        <f>'Pque N Mundo II'!M43</f>
        <v>398</v>
      </c>
      <c r="N71" s="106">
        <f>'Pque N Mundo II'!N43</f>
        <v>339</v>
      </c>
      <c r="O71" s="106">
        <f>'Pque N Mundo II'!O43</f>
        <v>3840</v>
      </c>
      <c r="P71" s="106">
        <f>'Pque N Mundo II'!P43</f>
        <v>3872</v>
      </c>
      <c r="Q71" s="1004">
        <f>'Pque N Mundo II'!Q43</f>
        <v>1.0083333333333333</v>
      </c>
    </row>
    <row r="72" spans="1:17" x14ac:dyDescent="0.25">
      <c r="A72" s="946" t="str">
        <f>'Pque N Mundo II'!A44</f>
        <v>PICS - Atividades Coletivas</v>
      </c>
      <c r="B72" s="965">
        <f>'Pque N Mundo II'!B44</f>
        <v>35</v>
      </c>
      <c r="C72" s="967">
        <f>'Pque N Mundo II'!C44</f>
        <v>45</v>
      </c>
      <c r="D72" s="967">
        <f>'Pque N Mundo II'!D44</f>
        <v>57</v>
      </c>
      <c r="E72" s="967">
        <f>'Pque N Mundo II'!E44</f>
        <v>42</v>
      </c>
      <c r="F72" s="967">
        <f>'Pque N Mundo II'!F44</f>
        <v>48</v>
      </c>
      <c r="G72" s="967">
        <f>'Pque N Mundo II'!G44</f>
        <v>31</v>
      </c>
      <c r="H72" s="967">
        <f>'Pque N Mundo II'!H44</f>
        <v>26</v>
      </c>
      <c r="I72" s="967">
        <f>'Pque N Mundo II'!I44</f>
        <v>15</v>
      </c>
      <c r="J72" s="967">
        <f>'Pque N Mundo II'!J44</f>
        <v>31</v>
      </c>
      <c r="K72" s="967">
        <f>'Pque N Mundo II'!K44</f>
        <v>37</v>
      </c>
      <c r="L72" s="967">
        <f>'Pque N Mundo II'!L44</f>
        <v>39</v>
      </c>
      <c r="M72" s="967">
        <f>'Pque N Mundo II'!M44</f>
        <v>22</v>
      </c>
      <c r="N72" s="967">
        <f>'Pque N Mundo II'!N44</f>
        <v>5</v>
      </c>
      <c r="O72" s="966">
        <f>'Pque N Mundo II'!O44</f>
        <v>420</v>
      </c>
      <c r="P72" s="966">
        <f>'Pque N Mundo II'!P44</f>
        <v>398</v>
      </c>
      <c r="Q72" s="1007">
        <f>'Pque N Mundo II'!Q44</f>
        <v>0.94761904761904758</v>
      </c>
    </row>
    <row r="73" spans="1:17" ht="15.75" thickBot="1" x14ac:dyDescent="0.3">
      <c r="A73" s="946" t="str">
        <f>'Pque N Mundo II'!A45</f>
        <v>PICS - Atividades Individuais</v>
      </c>
      <c r="B73" s="965">
        <f>'Pque N Mundo II'!B45</f>
        <v>50</v>
      </c>
      <c r="C73" s="967">
        <f>'Pque N Mundo II'!C45</f>
        <v>189</v>
      </c>
      <c r="D73" s="967">
        <f>'Pque N Mundo II'!D45</f>
        <v>193</v>
      </c>
      <c r="E73" s="967">
        <f>'Pque N Mundo II'!E45</f>
        <v>234</v>
      </c>
      <c r="F73" s="967">
        <f>'Pque N Mundo II'!F45</f>
        <v>169</v>
      </c>
      <c r="G73" s="967">
        <f>'Pque N Mundo II'!G45</f>
        <v>78</v>
      </c>
      <c r="H73" s="967">
        <f>'Pque N Mundo II'!H45</f>
        <v>123</v>
      </c>
      <c r="I73" s="967">
        <f>'Pque N Mundo II'!I45</f>
        <v>86</v>
      </c>
      <c r="J73" s="967">
        <f>'Pque N Mundo II'!J45</f>
        <v>88</v>
      </c>
      <c r="K73" s="967">
        <f>'Pque N Mundo II'!K45</f>
        <v>108</v>
      </c>
      <c r="L73" s="967">
        <f>'Pque N Mundo II'!L45</f>
        <v>144</v>
      </c>
      <c r="M73" s="967">
        <f>'Pque N Mundo II'!M45</f>
        <v>71</v>
      </c>
      <c r="N73" s="967">
        <f>'Pque N Mundo II'!N45</f>
        <v>51</v>
      </c>
      <c r="O73" s="966">
        <f>'Pque N Mundo II'!O45</f>
        <v>600</v>
      </c>
      <c r="P73" s="966">
        <f>'Pque N Mundo II'!P45</f>
        <v>1534</v>
      </c>
      <c r="Q73" s="1007">
        <f>'Pque N Mundo II'!Q45</f>
        <v>2.5566666666666666</v>
      </c>
    </row>
    <row r="74" spans="1:17" ht="15.75" thickBot="1" x14ac:dyDescent="0.3">
      <c r="A74" s="904" t="str">
        <f>'Pque N Mundo II'!A46</f>
        <v>TOTAL</v>
      </c>
      <c r="B74" s="910">
        <f>'Pque N Mundo II'!B46</f>
        <v>13411</v>
      </c>
      <c r="C74" s="906">
        <f>'Pque N Mundo II'!C46</f>
        <v>9526</v>
      </c>
      <c r="D74" s="906">
        <f>'Pque N Mundo II'!D46</f>
        <v>10141</v>
      </c>
      <c r="E74" s="906">
        <f>'Pque N Mundo II'!E46</f>
        <v>12178</v>
      </c>
      <c r="F74" s="906">
        <f>'Pque N Mundo II'!F46</f>
        <v>14609</v>
      </c>
      <c r="G74" s="906">
        <f>'Pque N Mundo II'!G46</f>
        <v>13393</v>
      </c>
      <c r="H74" s="906">
        <f>'Pque N Mundo II'!H46</f>
        <v>11849</v>
      </c>
      <c r="I74" s="906">
        <f>'Pque N Mundo II'!I46</f>
        <v>12502</v>
      </c>
      <c r="J74" s="906">
        <f>'Pque N Mundo II'!J46</f>
        <v>11635</v>
      </c>
      <c r="K74" s="906">
        <f>'Pque N Mundo II'!K46</f>
        <v>12273</v>
      </c>
      <c r="L74" s="906">
        <f>'Pque N Mundo II'!L46</f>
        <v>13336</v>
      </c>
      <c r="M74" s="906">
        <f>'Pque N Mundo II'!M46</f>
        <v>13341</v>
      </c>
      <c r="N74" s="906">
        <f>'Pque N Mundo II'!N46</f>
        <v>12939</v>
      </c>
      <c r="O74" s="908">
        <f>'Pque N Mundo II'!O46</f>
        <v>160932</v>
      </c>
      <c r="P74" s="908">
        <f>'Pque N Mundo II'!P46</f>
        <v>147722</v>
      </c>
      <c r="Q74" s="1006">
        <f>'Pque N Mundo II'!Q46</f>
        <v>0.91791564138890958</v>
      </c>
    </row>
    <row r="76" spans="1:17" ht="15.75" x14ac:dyDescent="0.25">
      <c r="A76" s="1047" t="s">
        <v>657</v>
      </c>
      <c r="B76" s="1048"/>
      <c r="C76" s="1048"/>
      <c r="D76" s="1048"/>
      <c r="E76" s="1048"/>
      <c r="F76" s="1048"/>
      <c r="G76" s="1048"/>
      <c r="H76" s="1048"/>
      <c r="I76" s="1048"/>
      <c r="J76" s="1048"/>
      <c r="K76" s="1048"/>
      <c r="L76" s="1048"/>
      <c r="M76" s="1048"/>
      <c r="N76" s="1048"/>
      <c r="O76" s="1048"/>
      <c r="P76" s="1048"/>
      <c r="Q76" s="1048"/>
    </row>
    <row r="77" spans="1:17" ht="24.75" thickBot="1" x14ac:dyDescent="0.3">
      <c r="A77" s="902" t="s">
        <v>14</v>
      </c>
      <c r="B77" s="911" t="s">
        <v>15</v>
      </c>
      <c r="C77" s="909" t="s">
        <v>514</v>
      </c>
      <c r="D77" s="909" t="s">
        <v>515</v>
      </c>
      <c r="E77" s="909" t="s">
        <v>516</v>
      </c>
      <c r="F77" s="909" t="s">
        <v>517</v>
      </c>
      <c r="G77" s="909" t="s">
        <v>518</v>
      </c>
      <c r="H77" s="909" t="s">
        <v>519</v>
      </c>
      <c r="I77" s="909" t="s">
        <v>520</v>
      </c>
      <c r="J77" s="909" t="s">
        <v>521</v>
      </c>
      <c r="K77" s="909" t="s">
        <v>522</v>
      </c>
      <c r="L77" s="909" t="s">
        <v>523</v>
      </c>
      <c r="M77" s="909" t="s">
        <v>524</v>
      </c>
      <c r="N77" s="909" t="s">
        <v>525</v>
      </c>
      <c r="O77" s="909" t="s">
        <v>530</v>
      </c>
      <c r="P77" s="909" t="s">
        <v>531</v>
      </c>
      <c r="Q77" s="1002" t="s">
        <v>1</v>
      </c>
    </row>
    <row r="78" spans="1:17" ht="15.75" thickTop="1" x14ac:dyDescent="0.25">
      <c r="A78" s="228" t="str">
        <f>'AMA_UBS J Brasil'!A9</f>
        <v>ACS (Visita Domiciliar) - ESF - 40hrs</v>
      </c>
      <c r="B78" s="89">
        <f>'AMA_UBS J Brasil'!B9</f>
        <v>7200</v>
      </c>
      <c r="C78" s="106">
        <f>'AMA_UBS J Brasil'!C9</f>
        <v>6587</v>
      </c>
      <c r="D78" s="106">
        <f>'AMA_UBS J Brasil'!D9</f>
        <v>6675</v>
      </c>
      <c r="E78" s="106">
        <f>'AMA_UBS J Brasil'!E9</f>
        <v>6929</v>
      </c>
      <c r="F78" s="106">
        <f>'AMA_UBS J Brasil'!F9</f>
        <v>7225</v>
      </c>
      <c r="G78" s="106">
        <f>'AMA_UBS J Brasil'!G9</f>
        <v>5836</v>
      </c>
      <c r="H78" s="106">
        <f>'AMA_UBS J Brasil'!H9</f>
        <v>6463</v>
      </c>
      <c r="I78" s="106">
        <f>'AMA_UBS J Brasil'!I9</f>
        <v>6462</v>
      </c>
      <c r="J78" s="106">
        <f>'AMA_UBS J Brasil'!J9</f>
        <v>6631</v>
      </c>
      <c r="K78" s="106">
        <f>'AMA_UBS J Brasil'!K9</f>
        <v>6114</v>
      </c>
      <c r="L78" s="106">
        <f>'AMA_UBS J Brasil'!L9</f>
        <v>9370</v>
      </c>
      <c r="M78" s="106">
        <f>'AMA_UBS J Brasil'!M9</f>
        <v>8708</v>
      </c>
      <c r="N78" s="106">
        <f>'AMA_UBS J Brasil'!N9</f>
        <v>8829</v>
      </c>
      <c r="O78" s="106">
        <f>'AMA_UBS J Brasil'!O9</f>
        <v>86400</v>
      </c>
      <c r="P78" s="106">
        <f>'AMA_UBS J Brasil'!P9</f>
        <v>85829</v>
      </c>
      <c r="Q78" s="1004">
        <f>'AMA_UBS J Brasil'!Q9</f>
        <v>0.99339120370370371</v>
      </c>
    </row>
    <row r="79" spans="1:17" x14ac:dyDescent="0.25">
      <c r="A79" s="228" t="str">
        <f>'AMA_UBS J Brasil'!A10</f>
        <v>Médico Generelista (consulta) - ESF - 40hrs</v>
      </c>
      <c r="B79" s="89">
        <f>'AMA_UBS J Brasil'!B10</f>
        <v>2496</v>
      </c>
      <c r="C79" s="106">
        <f>'AMA_UBS J Brasil'!C10</f>
        <v>2089</v>
      </c>
      <c r="D79" s="106">
        <f>'AMA_UBS J Brasil'!D10</f>
        <v>1703</v>
      </c>
      <c r="E79" s="106">
        <f>'AMA_UBS J Brasil'!E10</f>
        <v>1891</v>
      </c>
      <c r="F79" s="106">
        <f>'AMA_UBS J Brasil'!F10</f>
        <v>1956</v>
      </c>
      <c r="G79" s="106">
        <f>'AMA_UBS J Brasil'!G10</f>
        <v>1725</v>
      </c>
      <c r="H79" s="106">
        <f>'AMA_UBS J Brasil'!H10</f>
        <v>2174</v>
      </c>
      <c r="I79" s="106">
        <f>'AMA_UBS J Brasil'!I10</f>
        <v>1893</v>
      </c>
      <c r="J79" s="106">
        <f>'AMA_UBS J Brasil'!J10</f>
        <v>1996</v>
      </c>
      <c r="K79" s="106">
        <f>'AMA_UBS J Brasil'!K10</f>
        <v>2096</v>
      </c>
      <c r="L79" s="106">
        <f>'AMA_UBS J Brasil'!L10</f>
        <v>2385</v>
      </c>
      <c r="M79" s="106">
        <f>'AMA_UBS J Brasil'!M10</f>
        <v>2138</v>
      </c>
      <c r="N79" s="106">
        <f>'AMA_UBS J Brasil'!N10</f>
        <v>1865</v>
      </c>
      <c r="O79" s="106">
        <f>'AMA_UBS J Brasil'!O10</f>
        <v>29952</v>
      </c>
      <c r="P79" s="106">
        <f>'AMA_UBS J Brasil'!P10</f>
        <v>23911</v>
      </c>
      <c r="Q79" s="1004">
        <f>'AMA_UBS J Brasil'!Q10</f>
        <v>0.79831063034188032</v>
      </c>
    </row>
    <row r="80" spans="1:17" x14ac:dyDescent="0.25">
      <c r="A80" s="228" t="str">
        <f>'AMA_UBS J Brasil'!A11</f>
        <v>Médico Generelista (VD) - ESF</v>
      </c>
      <c r="B80" s="89">
        <f>'AMA_UBS J Brasil'!B11</f>
        <v>96</v>
      </c>
      <c r="C80" s="106">
        <f>'AMA_UBS J Brasil'!C11</f>
        <v>110</v>
      </c>
      <c r="D80" s="106">
        <f>'AMA_UBS J Brasil'!D11</f>
        <v>86</v>
      </c>
      <c r="E80" s="106">
        <f>'AMA_UBS J Brasil'!E11</f>
        <v>55</v>
      </c>
      <c r="F80" s="106">
        <f>'AMA_UBS J Brasil'!F11</f>
        <v>57</v>
      </c>
      <c r="G80" s="106">
        <f>'AMA_UBS J Brasil'!G11</f>
        <v>17</v>
      </c>
      <c r="H80" s="106">
        <f>'AMA_UBS J Brasil'!H11</f>
        <v>108</v>
      </c>
      <c r="I80" s="106">
        <f>'AMA_UBS J Brasil'!I11</f>
        <v>124</v>
      </c>
      <c r="J80" s="106">
        <f>'AMA_UBS J Brasil'!J11</f>
        <v>78</v>
      </c>
      <c r="K80" s="106">
        <f>'AMA_UBS J Brasil'!K11</f>
        <v>97</v>
      </c>
      <c r="L80" s="106">
        <f>'AMA_UBS J Brasil'!L11</f>
        <v>99</v>
      </c>
      <c r="M80" s="106">
        <f>'AMA_UBS J Brasil'!M11</f>
        <v>102</v>
      </c>
      <c r="N80" s="106">
        <f>'AMA_UBS J Brasil'!N11</f>
        <v>88</v>
      </c>
      <c r="O80" s="106">
        <f>'AMA_UBS J Brasil'!O11</f>
        <v>1152</v>
      </c>
      <c r="P80" s="106">
        <f>'AMA_UBS J Brasil'!P11</f>
        <v>1021</v>
      </c>
      <c r="Q80" s="1004">
        <f>'AMA_UBS J Brasil'!Q11</f>
        <v>0.88628472222222221</v>
      </c>
    </row>
    <row r="81" spans="1:17" x14ac:dyDescent="0.25">
      <c r="A81" s="228" t="str">
        <f>'AMA_UBS J Brasil'!A12</f>
        <v>Enfermeiro (consulta) - ESF - 40hrs</v>
      </c>
      <c r="B81" s="89">
        <f>'AMA_UBS J Brasil'!B12</f>
        <v>1080</v>
      </c>
      <c r="C81" s="106">
        <f>'AMA_UBS J Brasil'!C12</f>
        <v>991</v>
      </c>
      <c r="D81" s="106">
        <f>'AMA_UBS J Brasil'!D12</f>
        <v>1003</v>
      </c>
      <c r="E81" s="106">
        <f>'AMA_UBS J Brasil'!E12</f>
        <v>1113</v>
      </c>
      <c r="F81" s="106">
        <f>'AMA_UBS J Brasil'!F12</f>
        <v>765</v>
      </c>
      <c r="G81" s="106">
        <f>'AMA_UBS J Brasil'!G12</f>
        <v>928</v>
      </c>
      <c r="H81" s="106">
        <f>'AMA_UBS J Brasil'!H12</f>
        <v>839</v>
      </c>
      <c r="I81" s="106">
        <f>'AMA_UBS J Brasil'!I12</f>
        <v>1008</v>
      </c>
      <c r="J81" s="106">
        <f>'AMA_UBS J Brasil'!J12</f>
        <v>971</v>
      </c>
      <c r="K81" s="106">
        <f>'AMA_UBS J Brasil'!K12</f>
        <v>834</v>
      </c>
      <c r="L81" s="106">
        <f>'AMA_UBS J Brasil'!L12</f>
        <v>1058</v>
      </c>
      <c r="M81" s="106">
        <f>'AMA_UBS J Brasil'!M12</f>
        <v>1145</v>
      </c>
      <c r="N81" s="106">
        <f>'AMA_UBS J Brasil'!N12</f>
        <v>1181</v>
      </c>
      <c r="O81" s="106">
        <f>'AMA_UBS J Brasil'!O12</f>
        <v>12960</v>
      </c>
      <c r="P81" s="106">
        <f>'AMA_UBS J Brasil'!P12</f>
        <v>11836</v>
      </c>
      <c r="Q81" s="1004">
        <f>'AMA_UBS J Brasil'!Q12</f>
        <v>0.91327160493827164</v>
      </c>
    </row>
    <row r="82" spans="1:17" x14ac:dyDescent="0.25">
      <c r="A82" s="228" t="str">
        <f>'AMA_UBS J Brasil'!A13</f>
        <v>Enfermeiro (VD) - ESF</v>
      </c>
      <c r="B82" s="89">
        <f>'AMA_UBS J Brasil'!B13</f>
        <v>96</v>
      </c>
      <c r="C82" s="106">
        <f>'AMA_UBS J Brasil'!C13</f>
        <v>104</v>
      </c>
      <c r="D82" s="106">
        <f>'AMA_UBS J Brasil'!D13</f>
        <v>85</v>
      </c>
      <c r="E82" s="106">
        <f>'AMA_UBS J Brasil'!E13</f>
        <v>135</v>
      </c>
      <c r="F82" s="106">
        <f>'AMA_UBS J Brasil'!F13</f>
        <v>78</v>
      </c>
      <c r="G82" s="106">
        <f>'AMA_UBS J Brasil'!G13</f>
        <v>71</v>
      </c>
      <c r="H82" s="106">
        <f>'AMA_UBS J Brasil'!H13</f>
        <v>94</v>
      </c>
      <c r="I82" s="106">
        <f>'AMA_UBS J Brasil'!I13</f>
        <v>106</v>
      </c>
      <c r="J82" s="106">
        <f>'AMA_UBS J Brasil'!J13</f>
        <v>101</v>
      </c>
      <c r="K82" s="106">
        <f>'AMA_UBS J Brasil'!K13</f>
        <v>68</v>
      </c>
      <c r="L82" s="106">
        <f>'AMA_UBS J Brasil'!L13</f>
        <v>89</v>
      </c>
      <c r="M82" s="106">
        <f>'AMA_UBS J Brasil'!M13</f>
        <v>109</v>
      </c>
      <c r="N82" s="106">
        <f>'AMA_UBS J Brasil'!N13</f>
        <v>103</v>
      </c>
      <c r="O82" s="106">
        <f>'AMA_UBS J Brasil'!O13</f>
        <v>1152</v>
      </c>
      <c r="P82" s="106">
        <f>'AMA_UBS J Brasil'!P13</f>
        <v>1143</v>
      </c>
      <c r="Q82" s="1004">
        <f>'AMA_UBS J Brasil'!Q13</f>
        <v>0.9921875</v>
      </c>
    </row>
    <row r="83" spans="1:17" x14ac:dyDescent="0.25">
      <c r="A83" s="228" t="str">
        <f>'AMA_UBS J Brasil'!A14</f>
        <v>Cirurgião Dentista (consulta/ atendimento) ESF - 40hrs</v>
      </c>
      <c r="B83" s="89">
        <f>'AMA_UBS J Brasil'!B14</f>
        <v>384</v>
      </c>
      <c r="C83" s="106">
        <f>'AMA_UBS J Brasil'!C14</f>
        <v>443</v>
      </c>
      <c r="D83" s="106">
        <f>'AMA_UBS J Brasil'!D14</f>
        <v>430</v>
      </c>
      <c r="E83" s="106">
        <f>'AMA_UBS J Brasil'!E14</f>
        <v>514</v>
      </c>
      <c r="F83" s="106">
        <f>'AMA_UBS J Brasil'!F14</f>
        <v>611</v>
      </c>
      <c r="G83" s="106">
        <f>'AMA_UBS J Brasil'!G14</f>
        <v>485</v>
      </c>
      <c r="H83" s="106">
        <f>'AMA_UBS J Brasil'!H14</f>
        <v>379</v>
      </c>
      <c r="I83" s="106">
        <f>'AMA_UBS J Brasil'!I14</f>
        <v>276</v>
      </c>
      <c r="J83" s="106">
        <f>'AMA_UBS J Brasil'!J14</f>
        <v>583</v>
      </c>
      <c r="K83" s="106">
        <f>'AMA_UBS J Brasil'!K14</f>
        <v>598</v>
      </c>
      <c r="L83" s="106">
        <f>'AMA_UBS J Brasil'!L14</f>
        <v>541</v>
      </c>
      <c r="M83" s="106">
        <f>'AMA_UBS J Brasil'!M14</f>
        <v>531</v>
      </c>
      <c r="N83" s="106">
        <f>'AMA_UBS J Brasil'!N14</f>
        <v>486</v>
      </c>
      <c r="O83" s="106">
        <f>'AMA_UBS J Brasil'!O14</f>
        <v>4608</v>
      </c>
      <c r="P83" s="106">
        <f>'AMA_UBS J Brasil'!P14</f>
        <v>5877</v>
      </c>
      <c r="Q83" s="1004">
        <f>'AMA_UBS J Brasil'!Q14</f>
        <v>1.275390625</v>
      </c>
    </row>
    <row r="84" spans="1:17" x14ac:dyDescent="0.25">
      <c r="A84" s="228" t="str">
        <f>'AMA_UBS J Brasil'!A15</f>
        <v>Cirurgião Dentista (TI clínico restaurador)  ESF - 40hrs</v>
      </c>
      <c r="B84" s="89">
        <f>'AMA_UBS J Brasil'!B15</f>
        <v>58</v>
      </c>
      <c r="C84" s="106">
        <f>'AMA_UBS J Brasil'!C15</f>
        <v>66</v>
      </c>
      <c r="D84" s="106">
        <f>'AMA_UBS J Brasil'!D15</f>
        <v>57</v>
      </c>
      <c r="E84" s="106">
        <f>'AMA_UBS J Brasil'!E15</f>
        <v>75</v>
      </c>
      <c r="F84" s="106">
        <f>'AMA_UBS J Brasil'!F15</f>
        <v>62</v>
      </c>
      <c r="G84" s="106">
        <f>'AMA_UBS J Brasil'!G15</f>
        <v>66</v>
      </c>
      <c r="H84" s="106">
        <f>'AMA_UBS J Brasil'!H15</f>
        <v>51</v>
      </c>
      <c r="I84" s="106">
        <f>'AMA_UBS J Brasil'!I15</f>
        <v>33</v>
      </c>
      <c r="J84" s="106">
        <f>'AMA_UBS J Brasil'!J15</f>
        <v>62</v>
      </c>
      <c r="K84" s="106">
        <f>'AMA_UBS J Brasil'!K15</f>
        <v>59</v>
      </c>
      <c r="L84" s="106">
        <f>'AMA_UBS J Brasil'!L15</f>
        <v>67</v>
      </c>
      <c r="M84" s="106">
        <f>'AMA_UBS J Brasil'!M15</f>
        <v>61</v>
      </c>
      <c r="N84" s="106">
        <f>'AMA_UBS J Brasil'!N15</f>
        <v>58</v>
      </c>
      <c r="O84" s="106">
        <f>'AMA_UBS J Brasil'!O15</f>
        <v>696</v>
      </c>
      <c r="P84" s="106">
        <f>'AMA_UBS J Brasil'!P15</f>
        <v>717</v>
      </c>
      <c r="Q84" s="1004">
        <f>'AMA_UBS J Brasil'!Q15</f>
        <v>1.0301724137931034</v>
      </c>
    </row>
    <row r="85" spans="1:17" x14ac:dyDescent="0.25">
      <c r="A85" s="228" t="str">
        <f>'AMA_UBS J Brasil'!A16</f>
        <v>Cirurgião Dentista (TI prótese) ESF - 40hrs</v>
      </c>
      <c r="B85" s="89">
        <f>'AMA_UBS J Brasil'!B16</f>
        <v>16</v>
      </c>
      <c r="C85" s="106">
        <f>'AMA_UBS J Brasil'!C16</f>
        <v>15</v>
      </c>
      <c r="D85" s="106">
        <f>'AMA_UBS J Brasil'!D16</f>
        <v>17</v>
      </c>
      <c r="E85" s="106">
        <f>'AMA_UBS J Brasil'!E16</f>
        <v>17</v>
      </c>
      <c r="F85" s="106">
        <f>'AMA_UBS J Brasil'!F16</f>
        <v>17</v>
      </c>
      <c r="G85" s="106">
        <f>'AMA_UBS J Brasil'!G16</f>
        <v>15</v>
      </c>
      <c r="H85" s="106">
        <f>'AMA_UBS J Brasil'!H16</f>
        <v>17</v>
      </c>
      <c r="I85" s="106">
        <f>'AMA_UBS J Brasil'!I16</f>
        <v>8</v>
      </c>
      <c r="J85" s="106">
        <f>'AMA_UBS J Brasil'!J16</f>
        <v>18</v>
      </c>
      <c r="K85" s="106">
        <f>'AMA_UBS J Brasil'!K16</f>
        <v>18</v>
      </c>
      <c r="L85" s="106">
        <f>'AMA_UBS J Brasil'!L16</f>
        <v>16</v>
      </c>
      <c r="M85" s="106">
        <f>'AMA_UBS J Brasil'!M16</f>
        <v>16</v>
      </c>
      <c r="N85" s="106">
        <f>'AMA_UBS J Brasil'!N16</f>
        <v>16</v>
      </c>
      <c r="O85" s="106">
        <f>'AMA_UBS J Brasil'!O16</f>
        <v>192</v>
      </c>
      <c r="P85" s="106">
        <f>'AMA_UBS J Brasil'!P16</f>
        <v>190</v>
      </c>
      <c r="Q85" s="1004">
        <f>'AMA_UBS J Brasil'!Q16</f>
        <v>0.98958333333333337</v>
      </c>
    </row>
    <row r="86" spans="1:17" x14ac:dyDescent="0.25">
      <c r="A86" s="228" t="str">
        <f>'AMA_UBS J Brasil'!A17</f>
        <v>Cirurgião Dentista (consulta /atendimento) - 20hrs</v>
      </c>
      <c r="B86" s="89">
        <f>'AMA_UBS J Brasil'!B17</f>
        <v>435</v>
      </c>
      <c r="C86" s="106">
        <f>'AMA_UBS J Brasil'!C17</f>
        <v>453</v>
      </c>
      <c r="D86" s="106">
        <f>'AMA_UBS J Brasil'!D17</f>
        <v>497</v>
      </c>
      <c r="E86" s="106">
        <f>'AMA_UBS J Brasil'!E17</f>
        <v>539</v>
      </c>
      <c r="F86" s="106">
        <f>'AMA_UBS J Brasil'!F17</f>
        <v>654</v>
      </c>
      <c r="G86" s="106">
        <f>'AMA_UBS J Brasil'!G17</f>
        <v>462</v>
      </c>
      <c r="H86" s="106">
        <f>'AMA_UBS J Brasil'!H17</f>
        <v>509</v>
      </c>
      <c r="I86" s="106">
        <f>'AMA_UBS J Brasil'!I17</f>
        <v>601</v>
      </c>
      <c r="J86" s="106">
        <f>'AMA_UBS J Brasil'!J17</f>
        <v>573</v>
      </c>
      <c r="K86" s="106">
        <f>'AMA_UBS J Brasil'!K17</f>
        <v>462</v>
      </c>
      <c r="L86" s="106">
        <f>'AMA_UBS J Brasil'!L17</f>
        <v>570</v>
      </c>
      <c r="M86" s="106">
        <f>'AMA_UBS J Brasil'!M17</f>
        <v>490</v>
      </c>
      <c r="N86" s="106">
        <f>'AMA_UBS J Brasil'!N17</f>
        <v>369</v>
      </c>
      <c r="O86" s="106">
        <f>'AMA_UBS J Brasil'!O17</f>
        <v>5220</v>
      </c>
      <c r="P86" s="106">
        <f>'AMA_UBS J Brasil'!P17</f>
        <v>6179</v>
      </c>
      <c r="Q86" s="1004">
        <f>'AMA_UBS J Brasil'!Q17</f>
        <v>1.1837164750957854</v>
      </c>
    </row>
    <row r="87" spans="1:17" x14ac:dyDescent="0.25">
      <c r="A87" s="228" t="str">
        <f>'AMA_UBS J Brasil'!A18</f>
        <v>Cirurgião Dentista (TI clínico restaurador) - 20hrs</v>
      </c>
      <c r="B87" s="89">
        <f>'AMA_UBS J Brasil'!B18</f>
        <v>65</v>
      </c>
      <c r="C87" s="106">
        <f>'AMA_UBS J Brasil'!C18</f>
        <v>111</v>
      </c>
      <c r="D87" s="106">
        <f>'AMA_UBS J Brasil'!D18</f>
        <v>83</v>
      </c>
      <c r="E87" s="106">
        <f>'AMA_UBS J Brasil'!E18</f>
        <v>86</v>
      </c>
      <c r="F87" s="106">
        <f>'AMA_UBS J Brasil'!F18</f>
        <v>99</v>
      </c>
      <c r="G87" s="106">
        <f>'AMA_UBS J Brasil'!G18</f>
        <v>71</v>
      </c>
      <c r="H87" s="106">
        <f>'AMA_UBS J Brasil'!H18</f>
        <v>79</v>
      </c>
      <c r="I87" s="106">
        <f>'AMA_UBS J Brasil'!I18</f>
        <v>85</v>
      </c>
      <c r="J87" s="106">
        <f>'AMA_UBS J Brasil'!J18</f>
        <v>74</v>
      </c>
      <c r="K87" s="106">
        <f>'AMA_UBS J Brasil'!K18</f>
        <v>67</v>
      </c>
      <c r="L87" s="106">
        <f>'AMA_UBS J Brasil'!L18</f>
        <v>66</v>
      </c>
      <c r="M87" s="106">
        <f>'AMA_UBS J Brasil'!M18</f>
        <v>66</v>
      </c>
      <c r="N87" s="106">
        <f>'AMA_UBS J Brasil'!N18</f>
        <v>49</v>
      </c>
      <c r="O87" s="106">
        <f>'AMA_UBS J Brasil'!O18</f>
        <v>780</v>
      </c>
      <c r="P87" s="106">
        <f>'AMA_UBS J Brasil'!P18</f>
        <v>936</v>
      </c>
      <c r="Q87" s="1004">
        <f>'AMA_UBS J Brasil'!Q18</f>
        <v>1.2</v>
      </c>
    </row>
    <row r="88" spans="1:17" x14ac:dyDescent="0.25">
      <c r="A88" s="228" t="str">
        <f>'AMA_UBS J Brasil'!A19</f>
        <v>Cirurgião Dentista (TI prótese) - 20hrs</v>
      </c>
      <c r="B88" s="89">
        <f>'AMA_UBS J Brasil'!B19</f>
        <v>20</v>
      </c>
      <c r="C88" s="106">
        <f>'AMA_UBS J Brasil'!C19</f>
        <v>16</v>
      </c>
      <c r="D88" s="106">
        <f>'AMA_UBS J Brasil'!D19</f>
        <v>22</v>
      </c>
      <c r="E88" s="106">
        <f>'AMA_UBS J Brasil'!E19</f>
        <v>19</v>
      </c>
      <c r="F88" s="106">
        <f>'AMA_UBS J Brasil'!F19</f>
        <v>21</v>
      </c>
      <c r="G88" s="106">
        <f>'AMA_UBS J Brasil'!G19</f>
        <v>19</v>
      </c>
      <c r="H88" s="106">
        <f>'AMA_UBS J Brasil'!H19</f>
        <v>17</v>
      </c>
      <c r="I88" s="106">
        <f>'AMA_UBS J Brasil'!I19</f>
        <v>13</v>
      </c>
      <c r="J88" s="106">
        <f>'AMA_UBS J Brasil'!J19</f>
        <v>16</v>
      </c>
      <c r="K88" s="106">
        <f>'AMA_UBS J Brasil'!K19</f>
        <v>14</v>
      </c>
      <c r="L88" s="106">
        <f>'AMA_UBS J Brasil'!L19</f>
        <v>20</v>
      </c>
      <c r="M88" s="106">
        <f>'AMA_UBS J Brasil'!M19</f>
        <v>18</v>
      </c>
      <c r="N88" s="106">
        <f>'AMA_UBS J Brasil'!N19</f>
        <v>11</v>
      </c>
      <c r="O88" s="106">
        <f>'AMA_UBS J Brasil'!O19</f>
        <v>240</v>
      </c>
      <c r="P88" s="106">
        <f>'AMA_UBS J Brasil'!P19</f>
        <v>206</v>
      </c>
      <c r="Q88" s="1004">
        <f>'AMA_UBS J Brasil'!Q19</f>
        <v>0.85833333333333328</v>
      </c>
    </row>
    <row r="89" spans="1:17" x14ac:dyDescent="0.25">
      <c r="A89" s="228" t="str">
        <f>'AMA_UBS J Brasil'!A20</f>
        <v>Médico Clínico (consulta) - 20hrs</v>
      </c>
      <c r="B89" s="89">
        <f>'AMA_UBS J Brasil'!B20</f>
        <v>792</v>
      </c>
      <c r="C89" s="106">
        <f>'AMA_UBS J Brasil'!C20</f>
        <v>555</v>
      </c>
      <c r="D89" s="106">
        <f>'AMA_UBS J Brasil'!D20</f>
        <v>654</v>
      </c>
      <c r="E89" s="106">
        <f>'AMA_UBS J Brasil'!E20</f>
        <v>523</v>
      </c>
      <c r="F89" s="106">
        <f>'AMA_UBS J Brasil'!F20</f>
        <v>821</v>
      </c>
      <c r="G89" s="106">
        <f>'AMA_UBS J Brasil'!G20</f>
        <v>735</v>
      </c>
      <c r="H89" s="106">
        <f>'AMA_UBS J Brasil'!H20</f>
        <v>683</v>
      </c>
      <c r="I89" s="106">
        <f>'AMA_UBS J Brasil'!I20</f>
        <v>635</v>
      </c>
      <c r="J89" s="106">
        <f>'AMA_UBS J Brasil'!J20</f>
        <v>733</v>
      </c>
      <c r="K89" s="106">
        <f>'AMA_UBS J Brasil'!K20</f>
        <v>697</v>
      </c>
      <c r="L89" s="106">
        <f>'AMA_UBS J Brasil'!L20</f>
        <v>894</v>
      </c>
      <c r="M89" s="106">
        <f>'AMA_UBS J Brasil'!M20</f>
        <v>610</v>
      </c>
      <c r="N89" s="106">
        <f>'AMA_UBS J Brasil'!N20</f>
        <v>735</v>
      </c>
      <c r="O89" s="106">
        <f>'AMA_UBS J Brasil'!O20</f>
        <v>9504</v>
      </c>
      <c r="P89" s="106">
        <f>'AMA_UBS J Brasil'!P20</f>
        <v>8275</v>
      </c>
      <c r="Q89" s="1004">
        <f>'AMA_UBS J Brasil'!Q20</f>
        <v>0.87068602693602692</v>
      </c>
    </row>
    <row r="90" spans="1:17" x14ac:dyDescent="0.25">
      <c r="A90" s="228" t="str">
        <f>'AMA_UBS J Brasil'!A21</f>
        <v>Médico Pediatra (consulta) - 20hrs</v>
      </c>
      <c r="B90" s="89">
        <f>'AMA_UBS J Brasil'!B21</f>
        <v>528</v>
      </c>
      <c r="C90" s="106">
        <f>'AMA_UBS J Brasil'!C21</f>
        <v>299</v>
      </c>
      <c r="D90" s="106">
        <f>'AMA_UBS J Brasil'!D21</f>
        <v>195</v>
      </c>
      <c r="E90" s="106">
        <f>'AMA_UBS J Brasil'!E21</f>
        <v>386</v>
      </c>
      <c r="F90" s="106">
        <f>'AMA_UBS J Brasil'!F21</f>
        <v>326</v>
      </c>
      <c r="G90" s="106">
        <f>'AMA_UBS J Brasil'!G21</f>
        <v>366</v>
      </c>
      <c r="H90" s="106">
        <f>'AMA_UBS J Brasil'!H21</f>
        <v>362</v>
      </c>
      <c r="I90" s="106">
        <f>'AMA_UBS J Brasil'!I21</f>
        <v>219</v>
      </c>
      <c r="J90" s="106">
        <f>'AMA_UBS J Brasil'!J21</f>
        <v>323</v>
      </c>
      <c r="K90" s="106">
        <f>'AMA_UBS J Brasil'!K21</f>
        <v>321</v>
      </c>
      <c r="L90" s="106">
        <f>'AMA_UBS J Brasil'!L21</f>
        <v>250</v>
      </c>
      <c r="M90" s="106">
        <f>'AMA_UBS J Brasil'!M21</f>
        <v>369</v>
      </c>
      <c r="N90" s="106">
        <f>'AMA_UBS J Brasil'!N21</f>
        <v>217</v>
      </c>
      <c r="O90" s="106">
        <f>'AMA_UBS J Brasil'!O21</f>
        <v>6336</v>
      </c>
      <c r="P90" s="106">
        <f>'AMA_UBS J Brasil'!P21</f>
        <v>3633</v>
      </c>
      <c r="Q90" s="1004">
        <f>'AMA_UBS J Brasil'!Q21</f>
        <v>0.57339015151515149</v>
      </c>
    </row>
    <row r="91" spans="1:17" x14ac:dyDescent="0.25">
      <c r="A91" s="228" t="str">
        <f>'AMA_UBS J Brasil'!A22</f>
        <v>Médico Psiquiatra (consulta) - 20hrs</v>
      </c>
      <c r="B91" s="89">
        <f>'AMA_UBS J Brasil'!B22</f>
        <v>160</v>
      </c>
      <c r="C91" s="106">
        <f>'AMA_UBS J Brasil'!C22</f>
        <v>145</v>
      </c>
      <c r="D91" s="106">
        <f>'AMA_UBS J Brasil'!D22</f>
        <v>43</v>
      </c>
      <c r="E91" s="106">
        <f>'AMA_UBS J Brasil'!E22</f>
        <v>0</v>
      </c>
      <c r="F91" s="106">
        <f>'AMA_UBS J Brasil'!F22</f>
        <v>34</v>
      </c>
      <c r="G91" s="106">
        <f>'AMA_UBS J Brasil'!G22</f>
        <v>36</v>
      </c>
      <c r="H91" s="106">
        <f>'AMA_UBS J Brasil'!H22</f>
        <v>0</v>
      </c>
      <c r="I91" s="106">
        <f>'AMA_UBS J Brasil'!I22</f>
        <v>160</v>
      </c>
      <c r="J91" s="106">
        <f>'AMA_UBS J Brasil'!J22</f>
        <v>128</v>
      </c>
      <c r="K91" s="106">
        <f>'AMA_UBS J Brasil'!K22</f>
        <v>150</v>
      </c>
      <c r="L91" s="106">
        <f>'AMA_UBS J Brasil'!L22</f>
        <v>135</v>
      </c>
      <c r="M91" s="106">
        <f>'AMA_UBS J Brasil'!M22</f>
        <v>0</v>
      </c>
      <c r="N91" s="106">
        <f>'AMA_UBS J Brasil'!N22</f>
        <v>191</v>
      </c>
      <c r="O91" s="106">
        <f>'AMA_UBS J Brasil'!O22</f>
        <v>1920</v>
      </c>
      <c r="P91" s="106">
        <f>'AMA_UBS J Brasil'!P22</f>
        <v>1022</v>
      </c>
      <c r="Q91" s="1004">
        <f>'AMA_UBS J Brasil'!Q22</f>
        <v>0.53229166666666672</v>
      </c>
    </row>
    <row r="92" spans="1:17" x14ac:dyDescent="0.25">
      <c r="A92" s="228" t="str">
        <f>'AMA_UBS J Brasil'!A23</f>
        <v>Médico Psiquiatria EMULTI (consulta) - 20hrs</v>
      </c>
      <c r="B92" s="89">
        <f>'AMA_UBS J Brasil'!B23</f>
        <v>110</v>
      </c>
      <c r="C92" s="106">
        <f>'AMA_UBS J Brasil'!C23</f>
        <v>0</v>
      </c>
      <c r="D92" s="106">
        <f>'AMA_UBS J Brasil'!D23</f>
        <v>57</v>
      </c>
      <c r="E92" s="106">
        <f>'AMA_UBS J Brasil'!E23</f>
        <v>121</v>
      </c>
      <c r="F92" s="106">
        <f>'AMA_UBS J Brasil'!F23</f>
        <v>136</v>
      </c>
      <c r="G92" s="106">
        <f>'AMA_UBS J Brasil'!G23</f>
        <v>216</v>
      </c>
      <c r="H92" s="106">
        <f>'AMA_UBS J Brasil'!H23</f>
        <v>257</v>
      </c>
      <c r="I92" s="106">
        <f>'AMA_UBS J Brasil'!I23</f>
        <v>126</v>
      </c>
      <c r="J92" s="106">
        <f>'AMA_UBS J Brasil'!J23</f>
        <v>110</v>
      </c>
      <c r="K92" s="106">
        <f>'AMA_UBS J Brasil'!K23</f>
        <v>105</v>
      </c>
      <c r="L92" s="106">
        <f>'AMA_UBS J Brasil'!L23</f>
        <v>99</v>
      </c>
      <c r="M92" s="106">
        <f>'AMA_UBS J Brasil'!M23</f>
        <v>353</v>
      </c>
      <c r="N92" s="106">
        <f>'AMA_UBS J Brasil'!N23</f>
        <v>172</v>
      </c>
      <c r="O92" s="106">
        <f>'AMA_UBS J Brasil'!O23</f>
        <v>1320</v>
      </c>
      <c r="P92" s="106">
        <f>'AMA_UBS J Brasil'!P23</f>
        <v>1752</v>
      </c>
      <c r="Q92" s="1004">
        <f>'AMA_UBS J Brasil'!Q23</f>
        <v>1.3272727272727274</v>
      </c>
    </row>
    <row r="93" spans="1:17" x14ac:dyDescent="0.25">
      <c r="A93" s="228" t="str">
        <f>'AMA_UBS J Brasil'!A24</f>
        <v>Médico Psiquiatria EMULTI (nº grupos) - 20hrs</v>
      </c>
      <c r="B93" s="89">
        <f>'AMA_UBS J Brasil'!B24</f>
        <v>4</v>
      </c>
      <c r="C93" s="106">
        <f>'AMA_UBS J Brasil'!C24</f>
        <v>0</v>
      </c>
      <c r="D93" s="106">
        <f>'AMA_UBS J Brasil'!D24</f>
        <v>1</v>
      </c>
      <c r="E93" s="106">
        <f>'AMA_UBS J Brasil'!E24</f>
        <v>4</v>
      </c>
      <c r="F93" s="106">
        <f>'AMA_UBS J Brasil'!F24</f>
        <v>4</v>
      </c>
      <c r="G93" s="106">
        <f>'AMA_UBS J Brasil'!G24</f>
        <v>9</v>
      </c>
      <c r="H93" s="106">
        <f>'AMA_UBS J Brasil'!H24</f>
        <v>5</v>
      </c>
      <c r="I93" s="106">
        <f>'AMA_UBS J Brasil'!I24</f>
        <v>5</v>
      </c>
      <c r="J93" s="106">
        <f>'AMA_UBS J Brasil'!J24</f>
        <v>5</v>
      </c>
      <c r="K93" s="106">
        <f>'AMA_UBS J Brasil'!K24</f>
        <v>6</v>
      </c>
      <c r="L93" s="106">
        <f>'AMA_UBS J Brasil'!L24</f>
        <v>5</v>
      </c>
      <c r="M93" s="106">
        <f>'AMA_UBS J Brasil'!M24</f>
        <v>5</v>
      </c>
      <c r="N93" s="106">
        <f>'AMA_UBS J Brasil'!N24</f>
        <v>7</v>
      </c>
      <c r="O93" s="106">
        <f>'AMA_UBS J Brasil'!O24</f>
        <v>48</v>
      </c>
      <c r="P93" s="106">
        <f>'AMA_UBS J Brasil'!P24</f>
        <v>56</v>
      </c>
      <c r="Q93" s="1004">
        <f>'AMA_UBS J Brasil'!Q24</f>
        <v>1.1666666666666667</v>
      </c>
    </row>
    <row r="94" spans="1:17" x14ac:dyDescent="0.25">
      <c r="A94" s="228" t="str">
        <f>'AMA_UBS J Brasil'!A25</f>
        <v>Médico Ginecologista (consulta) - 20hrs</v>
      </c>
      <c r="B94" s="89">
        <f>'AMA_UBS J Brasil'!B25</f>
        <v>792</v>
      </c>
      <c r="C94" s="106">
        <f>'AMA_UBS J Brasil'!C25</f>
        <v>529</v>
      </c>
      <c r="D94" s="106">
        <f>'AMA_UBS J Brasil'!D25</f>
        <v>420</v>
      </c>
      <c r="E94" s="106">
        <f>'AMA_UBS J Brasil'!E25</f>
        <v>504</v>
      </c>
      <c r="F94" s="106">
        <f>'AMA_UBS J Brasil'!F25</f>
        <v>497</v>
      </c>
      <c r="G94" s="106">
        <f>'AMA_UBS J Brasil'!G25</f>
        <v>485</v>
      </c>
      <c r="H94" s="106">
        <f>'AMA_UBS J Brasil'!H25</f>
        <v>484</v>
      </c>
      <c r="I94" s="106">
        <f>'AMA_UBS J Brasil'!I25</f>
        <v>438</v>
      </c>
      <c r="J94" s="106">
        <f>'AMA_UBS J Brasil'!J25</f>
        <v>365</v>
      </c>
      <c r="K94" s="106">
        <f>'AMA_UBS J Brasil'!K25</f>
        <v>365</v>
      </c>
      <c r="L94" s="106">
        <f>'AMA_UBS J Brasil'!L25</f>
        <v>458</v>
      </c>
      <c r="M94" s="106">
        <f>'AMA_UBS J Brasil'!M25</f>
        <v>345</v>
      </c>
      <c r="N94" s="106">
        <f>'AMA_UBS J Brasil'!N25</f>
        <v>325</v>
      </c>
      <c r="O94" s="106">
        <f>'AMA_UBS J Brasil'!O25</f>
        <v>9504</v>
      </c>
      <c r="P94" s="106">
        <f>'AMA_UBS J Brasil'!P25</f>
        <v>5215</v>
      </c>
      <c r="Q94" s="1004">
        <f>'AMA_UBS J Brasil'!Q25</f>
        <v>0.54871632996633002</v>
      </c>
    </row>
    <row r="95" spans="1:17" x14ac:dyDescent="0.25">
      <c r="A95" s="228" t="str">
        <f>'AMA_UBS J Brasil'!A26</f>
        <v>Enfermeiro (consulta) - 30hrs</v>
      </c>
      <c r="B95" s="89">
        <f>'AMA_UBS J Brasil'!B26</f>
        <v>432</v>
      </c>
      <c r="C95" s="106">
        <f>'AMA_UBS J Brasil'!C26</f>
        <v>349</v>
      </c>
      <c r="D95" s="106">
        <f>'AMA_UBS J Brasil'!D26</f>
        <v>325</v>
      </c>
      <c r="E95" s="106">
        <f>'AMA_UBS J Brasil'!E26</f>
        <v>306</v>
      </c>
      <c r="F95" s="106">
        <f>'AMA_UBS J Brasil'!F26</f>
        <v>412</v>
      </c>
      <c r="G95" s="106">
        <f>'AMA_UBS J Brasil'!G26</f>
        <v>378</v>
      </c>
      <c r="H95" s="106">
        <f>'AMA_UBS J Brasil'!H26</f>
        <v>268</v>
      </c>
      <c r="I95" s="106">
        <f>'AMA_UBS J Brasil'!I26</f>
        <v>434</v>
      </c>
      <c r="J95" s="106">
        <f>'AMA_UBS J Brasil'!J26</f>
        <v>362</v>
      </c>
      <c r="K95" s="106">
        <f>'AMA_UBS J Brasil'!K26</f>
        <v>392</v>
      </c>
      <c r="L95" s="106">
        <f>'AMA_UBS J Brasil'!L26</f>
        <v>508</v>
      </c>
      <c r="M95" s="106">
        <f>'AMA_UBS J Brasil'!M26</f>
        <v>403</v>
      </c>
      <c r="N95" s="106">
        <f>'AMA_UBS J Brasil'!N26</f>
        <v>230</v>
      </c>
      <c r="O95" s="106">
        <f>'AMA_UBS J Brasil'!O26</f>
        <v>5184</v>
      </c>
      <c r="P95" s="106">
        <f>'AMA_UBS J Brasil'!P26</f>
        <v>4367</v>
      </c>
      <c r="Q95" s="1004">
        <f>'AMA_UBS J Brasil'!Q26</f>
        <v>0.84239969135802473</v>
      </c>
    </row>
    <row r="96" spans="1:17" x14ac:dyDescent="0.25">
      <c r="A96" s="228" t="str">
        <f>'AMA_UBS J Brasil'!A27</f>
        <v>Enfermeiro (visita) - 30hrs</v>
      </c>
      <c r="B96" s="89">
        <f>'AMA_UBS J Brasil'!B27</f>
        <v>24</v>
      </c>
      <c r="C96" s="106">
        <f>'AMA_UBS J Brasil'!C27</f>
        <v>86</v>
      </c>
      <c r="D96" s="106">
        <f>'AMA_UBS J Brasil'!D27</f>
        <v>67</v>
      </c>
      <c r="E96" s="106">
        <f>'AMA_UBS J Brasil'!E27</f>
        <v>71</v>
      </c>
      <c r="F96" s="106">
        <f>'AMA_UBS J Brasil'!F27</f>
        <v>59</v>
      </c>
      <c r="G96" s="106">
        <f>'AMA_UBS J Brasil'!G27</f>
        <v>40</v>
      </c>
      <c r="H96" s="106">
        <f>'AMA_UBS J Brasil'!H27</f>
        <v>47</v>
      </c>
      <c r="I96" s="106">
        <f>'AMA_UBS J Brasil'!I27</f>
        <v>84</v>
      </c>
      <c r="J96" s="106">
        <f>'AMA_UBS J Brasil'!J27</f>
        <v>51</v>
      </c>
      <c r="K96" s="106">
        <f>'AMA_UBS J Brasil'!K27</f>
        <v>48</v>
      </c>
      <c r="L96" s="106">
        <f>'AMA_UBS J Brasil'!L27</f>
        <v>42</v>
      </c>
      <c r="M96" s="106">
        <f>'AMA_UBS J Brasil'!M27</f>
        <v>55</v>
      </c>
      <c r="N96" s="106">
        <f>'AMA_UBS J Brasil'!N27</f>
        <v>20</v>
      </c>
      <c r="O96" s="106">
        <f>'AMA_UBS J Brasil'!O27</f>
        <v>288</v>
      </c>
      <c r="P96" s="106">
        <f>'AMA_UBS J Brasil'!P27</f>
        <v>670</v>
      </c>
      <c r="Q96" s="1004">
        <f>'AMA_UBS J Brasil'!Q27</f>
        <v>2.3263888888888888</v>
      </c>
    </row>
    <row r="97" spans="1:17" x14ac:dyDescent="0.25">
      <c r="A97" s="228" t="str">
        <f>'AMA_UBS J Brasil'!A28</f>
        <v>Assistente Social (consulta/ VD) - 30hrs</v>
      </c>
      <c r="B97" s="89">
        <f>'AMA_UBS J Brasil'!B28</f>
        <v>183</v>
      </c>
      <c r="C97" s="106">
        <f>'AMA_UBS J Brasil'!C28</f>
        <v>145</v>
      </c>
      <c r="D97" s="106">
        <f>'AMA_UBS J Brasil'!D28</f>
        <v>233</v>
      </c>
      <c r="E97" s="106">
        <f>'AMA_UBS J Brasil'!E28</f>
        <v>214</v>
      </c>
      <c r="F97" s="106">
        <f>'AMA_UBS J Brasil'!F28</f>
        <v>156</v>
      </c>
      <c r="G97" s="106">
        <f>'AMA_UBS J Brasil'!G28</f>
        <v>111</v>
      </c>
      <c r="H97" s="106">
        <f>'AMA_UBS J Brasil'!H28</f>
        <v>381</v>
      </c>
      <c r="I97" s="106">
        <f>'AMA_UBS J Brasil'!I28</f>
        <v>134</v>
      </c>
      <c r="J97" s="106">
        <f>'AMA_UBS J Brasil'!J28</f>
        <v>148</v>
      </c>
      <c r="K97" s="106">
        <f>'AMA_UBS J Brasil'!K28</f>
        <v>141</v>
      </c>
      <c r="L97" s="106">
        <f>'AMA_UBS J Brasil'!L28</f>
        <v>119</v>
      </c>
      <c r="M97" s="106">
        <f>'AMA_UBS J Brasil'!M28</f>
        <v>114</v>
      </c>
      <c r="N97" s="106">
        <f>'AMA_UBS J Brasil'!N28</f>
        <v>141</v>
      </c>
      <c r="O97" s="106">
        <f>'AMA_UBS J Brasil'!O28</f>
        <v>2196</v>
      </c>
      <c r="P97" s="106">
        <f>'AMA_UBS J Brasil'!P28</f>
        <v>2037</v>
      </c>
      <c r="Q97" s="1004">
        <f>'AMA_UBS J Brasil'!Q28</f>
        <v>0.92759562841530052</v>
      </c>
    </row>
    <row r="98" spans="1:17" x14ac:dyDescent="0.25">
      <c r="A98" s="228" t="str">
        <f>'AMA_UBS J Brasil'!A29</f>
        <v>Assistente Social (nº grupos)</v>
      </c>
      <c r="B98" s="89">
        <f>'AMA_UBS J Brasil'!B29</f>
        <v>45</v>
      </c>
      <c r="C98" s="106">
        <f>'AMA_UBS J Brasil'!C29</f>
        <v>58</v>
      </c>
      <c r="D98" s="106">
        <f>'AMA_UBS J Brasil'!D29</f>
        <v>69</v>
      </c>
      <c r="E98" s="106">
        <f>'AMA_UBS J Brasil'!E29</f>
        <v>71</v>
      </c>
      <c r="F98" s="106">
        <f>'AMA_UBS J Brasil'!F29</f>
        <v>40</v>
      </c>
      <c r="G98" s="106">
        <f>'AMA_UBS J Brasil'!G29</f>
        <v>50</v>
      </c>
      <c r="H98" s="106">
        <f>'AMA_UBS J Brasil'!H29</f>
        <v>45</v>
      </c>
      <c r="I98" s="106">
        <f>'AMA_UBS J Brasil'!I29</f>
        <v>34</v>
      </c>
      <c r="J98" s="106">
        <f>'AMA_UBS J Brasil'!J29</f>
        <v>41</v>
      </c>
      <c r="K98" s="106">
        <f>'AMA_UBS J Brasil'!K29</f>
        <v>42</v>
      </c>
      <c r="L98" s="106">
        <f>'AMA_UBS J Brasil'!L29</f>
        <v>41</v>
      </c>
      <c r="M98" s="106">
        <f>'AMA_UBS J Brasil'!M29</f>
        <v>21</v>
      </c>
      <c r="N98" s="106">
        <f>'AMA_UBS J Brasil'!N29</f>
        <v>35</v>
      </c>
      <c r="O98" s="106">
        <f>'AMA_UBS J Brasil'!O29</f>
        <v>540</v>
      </c>
      <c r="P98" s="106">
        <f>'AMA_UBS J Brasil'!P29</f>
        <v>547</v>
      </c>
      <c r="Q98" s="1004">
        <f>'AMA_UBS J Brasil'!Q29</f>
        <v>1.0129629629629631</v>
      </c>
    </row>
    <row r="99" spans="1:17" x14ac:dyDescent="0.25">
      <c r="A99" s="228" t="str">
        <f>'AMA_UBS J Brasil'!A30</f>
        <v>Educador Fisico (consulta/ VD) - 30hrs</v>
      </c>
      <c r="B99" s="89">
        <f>'AMA_UBS J Brasil'!B30</f>
        <v>15</v>
      </c>
      <c r="C99" s="106">
        <f>'AMA_UBS J Brasil'!C30</f>
        <v>17</v>
      </c>
      <c r="D99" s="106">
        <f>'AMA_UBS J Brasil'!D30</f>
        <v>33</v>
      </c>
      <c r="E99" s="106">
        <f>'AMA_UBS J Brasil'!E30</f>
        <v>32</v>
      </c>
      <c r="F99" s="106">
        <f>'AMA_UBS J Brasil'!F30</f>
        <v>10</v>
      </c>
      <c r="G99" s="106">
        <f>'AMA_UBS J Brasil'!G30</f>
        <v>30</v>
      </c>
      <c r="H99" s="106">
        <f>'AMA_UBS J Brasil'!H30</f>
        <v>48</v>
      </c>
      <c r="I99" s="106">
        <f>'AMA_UBS J Brasil'!I30</f>
        <v>41</v>
      </c>
      <c r="J99" s="106">
        <f>'AMA_UBS J Brasil'!J30</f>
        <v>45</v>
      </c>
      <c r="K99" s="106">
        <f>'AMA_UBS J Brasil'!K30</f>
        <v>17</v>
      </c>
      <c r="L99" s="106">
        <f>'AMA_UBS J Brasil'!L30</f>
        <v>35</v>
      </c>
      <c r="M99" s="106">
        <f>'AMA_UBS J Brasil'!M30</f>
        <v>37</v>
      </c>
      <c r="N99" s="106">
        <f>'AMA_UBS J Brasil'!N30</f>
        <v>30</v>
      </c>
      <c r="O99" s="106">
        <f>'AMA_UBS J Brasil'!O30</f>
        <v>180</v>
      </c>
      <c r="P99" s="106">
        <f>'AMA_UBS J Brasil'!P30</f>
        <v>375</v>
      </c>
      <c r="Q99" s="1004">
        <f>'AMA_UBS J Brasil'!Q30</f>
        <v>2.0833333333333335</v>
      </c>
    </row>
    <row r="100" spans="1:17" x14ac:dyDescent="0.25">
      <c r="A100" s="228" t="str">
        <f>'AMA_UBS J Brasil'!A31</f>
        <v>Educador Físico (nº grupos)</v>
      </c>
      <c r="B100" s="89">
        <f>'AMA_UBS J Brasil'!B31</f>
        <v>61</v>
      </c>
      <c r="C100" s="106">
        <f>'AMA_UBS J Brasil'!C31</f>
        <v>55</v>
      </c>
      <c r="D100" s="106">
        <f>'AMA_UBS J Brasil'!D31</f>
        <v>117</v>
      </c>
      <c r="E100" s="106">
        <f>'AMA_UBS J Brasil'!E31</f>
        <v>86</v>
      </c>
      <c r="F100" s="106">
        <f>'AMA_UBS J Brasil'!F31</f>
        <v>39</v>
      </c>
      <c r="G100" s="106">
        <f>'AMA_UBS J Brasil'!G31</f>
        <v>81</v>
      </c>
      <c r="H100" s="106">
        <f>'AMA_UBS J Brasil'!H31</f>
        <v>101</v>
      </c>
      <c r="I100" s="106">
        <f>'AMA_UBS J Brasil'!I31</f>
        <v>106</v>
      </c>
      <c r="J100" s="106">
        <f>'AMA_UBS J Brasil'!J31</f>
        <v>58</v>
      </c>
      <c r="K100" s="106">
        <f>'AMA_UBS J Brasil'!K31</f>
        <v>89</v>
      </c>
      <c r="L100" s="106">
        <f>'AMA_UBS J Brasil'!L31</f>
        <v>96</v>
      </c>
      <c r="M100" s="106">
        <f>'AMA_UBS J Brasil'!M31</f>
        <v>73</v>
      </c>
      <c r="N100" s="106">
        <f>'AMA_UBS J Brasil'!N31</f>
        <v>70</v>
      </c>
      <c r="O100" s="106">
        <f>'AMA_UBS J Brasil'!O31</f>
        <v>732</v>
      </c>
      <c r="P100" s="106">
        <f>'AMA_UBS J Brasil'!P31</f>
        <v>971</v>
      </c>
      <c r="Q100" s="1004">
        <f>'AMA_UBS J Brasil'!Q31</f>
        <v>1.3265027322404372</v>
      </c>
    </row>
    <row r="101" spans="1:17" x14ac:dyDescent="0.25">
      <c r="A101" s="228" t="str">
        <f>'AMA_UBS J Brasil'!A32</f>
        <v>Psicólogo (consulta/ VD) - 30hrs</v>
      </c>
      <c r="B101" s="89">
        <f>'AMA_UBS J Brasil'!B32</f>
        <v>184</v>
      </c>
      <c r="C101" s="106">
        <f>'AMA_UBS J Brasil'!C32</f>
        <v>143</v>
      </c>
      <c r="D101" s="106">
        <f>'AMA_UBS J Brasil'!D32</f>
        <v>118</v>
      </c>
      <c r="E101" s="106">
        <f>'AMA_UBS J Brasil'!E32</f>
        <v>196</v>
      </c>
      <c r="F101" s="106">
        <f>'AMA_UBS J Brasil'!F32</f>
        <v>205</v>
      </c>
      <c r="G101" s="106">
        <f>'AMA_UBS J Brasil'!G32</f>
        <v>191</v>
      </c>
      <c r="H101" s="106">
        <f>'AMA_UBS J Brasil'!H32</f>
        <v>173</v>
      </c>
      <c r="I101" s="106">
        <f>'AMA_UBS J Brasil'!I32</f>
        <v>205</v>
      </c>
      <c r="J101" s="106">
        <f>'AMA_UBS J Brasil'!J32</f>
        <v>182</v>
      </c>
      <c r="K101" s="106">
        <f>'AMA_UBS J Brasil'!K32</f>
        <v>147</v>
      </c>
      <c r="L101" s="106">
        <f>'AMA_UBS J Brasil'!L32</f>
        <v>153</v>
      </c>
      <c r="M101" s="106">
        <f>'AMA_UBS J Brasil'!M32</f>
        <v>135</v>
      </c>
      <c r="N101" s="106">
        <f>'AMA_UBS J Brasil'!N32</f>
        <v>130</v>
      </c>
      <c r="O101" s="106">
        <f>'AMA_UBS J Brasil'!O32</f>
        <v>2208</v>
      </c>
      <c r="P101" s="106">
        <f>'AMA_UBS J Brasil'!P32</f>
        <v>1978</v>
      </c>
      <c r="Q101" s="1004">
        <f>'AMA_UBS J Brasil'!Q32</f>
        <v>0.89583333333333337</v>
      </c>
    </row>
    <row r="102" spans="1:17" x14ac:dyDescent="0.25">
      <c r="A102" s="228" t="str">
        <f>'AMA_UBS J Brasil'!A33</f>
        <v>Psicólogo (nº grupos)</v>
      </c>
      <c r="B102" s="89">
        <f>'AMA_UBS J Brasil'!B33</f>
        <v>120</v>
      </c>
      <c r="C102" s="106">
        <f>'AMA_UBS J Brasil'!C33</f>
        <v>130</v>
      </c>
      <c r="D102" s="106">
        <f>'AMA_UBS J Brasil'!D33</f>
        <v>114</v>
      </c>
      <c r="E102" s="106">
        <f>'AMA_UBS J Brasil'!E33</f>
        <v>165</v>
      </c>
      <c r="F102" s="106">
        <f>'AMA_UBS J Brasil'!F33</f>
        <v>160</v>
      </c>
      <c r="G102" s="106">
        <f>'AMA_UBS J Brasil'!G33</f>
        <v>171</v>
      </c>
      <c r="H102" s="106">
        <f>'AMA_UBS J Brasil'!H33</f>
        <v>126</v>
      </c>
      <c r="I102" s="106">
        <f>'AMA_UBS J Brasil'!I33</f>
        <v>157</v>
      </c>
      <c r="J102" s="106">
        <f>'AMA_UBS J Brasil'!J33</f>
        <v>148</v>
      </c>
      <c r="K102" s="106">
        <f>'AMA_UBS J Brasil'!K33</f>
        <v>121</v>
      </c>
      <c r="L102" s="106">
        <f>'AMA_UBS J Brasil'!L33</f>
        <v>116</v>
      </c>
      <c r="M102" s="106">
        <f>'AMA_UBS J Brasil'!M33</f>
        <v>95</v>
      </c>
      <c r="N102" s="106">
        <f>'AMA_UBS J Brasil'!N33</f>
        <v>103</v>
      </c>
      <c r="O102" s="106">
        <f>'AMA_UBS J Brasil'!O33</f>
        <v>1440</v>
      </c>
      <c r="P102" s="106">
        <f>'AMA_UBS J Brasil'!P33</f>
        <v>1606</v>
      </c>
      <c r="Q102" s="1004">
        <f>'AMA_UBS J Brasil'!Q33</f>
        <v>1.1152777777777778</v>
      </c>
    </row>
    <row r="103" spans="1:17" x14ac:dyDescent="0.25">
      <c r="A103" s="228" t="str">
        <f>'AMA_UBS J Brasil'!A34</f>
        <v>Farmacêutico (consulta/ VD) - 44hrs</v>
      </c>
      <c r="B103" s="89">
        <f>'AMA_UBS J Brasil'!B34</f>
        <v>106</v>
      </c>
      <c r="C103" s="106">
        <f>'AMA_UBS J Brasil'!C34</f>
        <v>115</v>
      </c>
      <c r="D103" s="106">
        <f>'AMA_UBS J Brasil'!D34</f>
        <v>108</v>
      </c>
      <c r="E103" s="106">
        <f>'AMA_UBS J Brasil'!E34</f>
        <v>109</v>
      </c>
      <c r="F103" s="106">
        <f>'AMA_UBS J Brasil'!F34</f>
        <v>86</v>
      </c>
      <c r="G103" s="106">
        <f>'AMA_UBS J Brasil'!G34</f>
        <v>105</v>
      </c>
      <c r="H103" s="106">
        <f>'AMA_UBS J Brasil'!H34</f>
        <v>101</v>
      </c>
      <c r="I103" s="106">
        <f>'AMA_UBS J Brasil'!I34</f>
        <v>78</v>
      </c>
      <c r="J103" s="106">
        <f>'AMA_UBS J Brasil'!J34</f>
        <v>71</v>
      </c>
      <c r="K103" s="106">
        <f>'AMA_UBS J Brasil'!K34</f>
        <v>107</v>
      </c>
      <c r="L103" s="106">
        <f>'AMA_UBS J Brasil'!L34</f>
        <v>114</v>
      </c>
      <c r="M103" s="106">
        <f>'AMA_UBS J Brasil'!M34</f>
        <v>105</v>
      </c>
      <c r="N103" s="106">
        <f>'AMA_UBS J Brasil'!N34</f>
        <v>108</v>
      </c>
      <c r="O103" s="106">
        <f>'AMA_UBS J Brasil'!O34</f>
        <v>1272</v>
      </c>
      <c r="P103" s="106">
        <f>'AMA_UBS J Brasil'!P34</f>
        <v>1207</v>
      </c>
      <c r="Q103" s="1004">
        <f>'AMA_UBS J Brasil'!Q34</f>
        <v>0.94889937106918243</v>
      </c>
    </row>
    <row r="104" spans="1:17" x14ac:dyDescent="0.25">
      <c r="A104" s="228" t="str">
        <f>'AMA_UBS J Brasil'!A35</f>
        <v>Farmacêutico (nº grupos)</v>
      </c>
      <c r="B104" s="89">
        <f>'AMA_UBS J Brasil'!B35</f>
        <v>18</v>
      </c>
      <c r="C104" s="106">
        <f>'AMA_UBS J Brasil'!C35</f>
        <v>16</v>
      </c>
      <c r="D104" s="106">
        <f>'AMA_UBS J Brasil'!D35</f>
        <v>6</v>
      </c>
      <c r="E104" s="106">
        <f>'AMA_UBS J Brasil'!E35</f>
        <v>17</v>
      </c>
      <c r="F104" s="106">
        <f>'AMA_UBS J Brasil'!F35</f>
        <v>13</v>
      </c>
      <c r="G104" s="106">
        <f>'AMA_UBS J Brasil'!G35</f>
        <v>18</v>
      </c>
      <c r="H104" s="106">
        <f>'AMA_UBS J Brasil'!H35</f>
        <v>13</v>
      </c>
      <c r="I104" s="106">
        <f>'AMA_UBS J Brasil'!I35</f>
        <v>13</v>
      </c>
      <c r="J104" s="106">
        <f>'AMA_UBS J Brasil'!J35</f>
        <v>12</v>
      </c>
      <c r="K104" s="106">
        <f>'AMA_UBS J Brasil'!K35</f>
        <v>18</v>
      </c>
      <c r="L104" s="106">
        <f>'AMA_UBS J Brasil'!L35</f>
        <v>20</v>
      </c>
      <c r="M104" s="106">
        <f>'AMA_UBS J Brasil'!M35</f>
        <v>22</v>
      </c>
      <c r="N104" s="106">
        <f>'AMA_UBS J Brasil'!N35</f>
        <v>24</v>
      </c>
      <c r="O104" s="106">
        <f>'AMA_UBS J Brasil'!O35</f>
        <v>216</v>
      </c>
      <c r="P104" s="106">
        <f>'AMA_UBS J Brasil'!P35</f>
        <v>192</v>
      </c>
      <c r="Q104" s="1004">
        <f>'AMA_UBS J Brasil'!Q35</f>
        <v>0.88888888888888884</v>
      </c>
    </row>
    <row r="105" spans="1:17" x14ac:dyDescent="0.25">
      <c r="A105" s="228" t="str">
        <f>'AMA_UBS J Brasil'!A36</f>
        <v>Fisioterapeuta (consulta/ VD) - 30hrs</v>
      </c>
      <c r="B105" s="89">
        <f>'AMA_UBS J Brasil'!B36</f>
        <v>46</v>
      </c>
      <c r="C105" s="106">
        <f>'AMA_UBS J Brasil'!C36</f>
        <v>120</v>
      </c>
      <c r="D105" s="106">
        <f>'AMA_UBS J Brasil'!D36</f>
        <v>132</v>
      </c>
      <c r="E105" s="106">
        <f>'AMA_UBS J Brasil'!E36</f>
        <v>116</v>
      </c>
      <c r="F105" s="106">
        <f>'AMA_UBS J Brasil'!F36</f>
        <v>59</v>
      </c>
      <c r="G105" s="106">
        <f>'AMA_UBS J Brasil'!G36</f>
        <v>123</v>
      </c>
      <c r="H105" s="106">
        <f>'AMA_UBS J Brasil'!H36</f>
        <v>40</v>
      </c>
      <c r="I105" s="106">
        <f>'AMA_UBS J Brasil'!I36</f>
        <v>132</v>
      </c>
      <c r="J105" s="106">
        <f>'AMA_UBS J Brasil'!J36</f>
        <v>150</v>
      </c>
      <c r="K105" s="106">
        <f>'AMA_UBS J Brasil'!K36</f>
        <v>75</v>
      </c>
      <c r="L105" s="106">
        <f>'AMA_UBS J Brasil'!L36</f>
        <v>47</v>
      </c>
      <c r="M105" s="106">
        <f>'AMA_UBS J Brasil'!M36</f>
        <v>92</v>
      </c>
      <c r="N105" s="106">
        <f>'AMA_UBS J Brasil'!N36</f>
        <v>92</v>
      </c>
      <c r="O105" s="106">
        <f>'AMA_UBS J Brasil'!O36</f>
        <v>552</v>
      </c>
      <c r="P105" s="106">
        <f>'AMA_UBS J Brasil'!P36</f>
        <v>1178</v>
      </c>
      <c r="Q105" s="1004">
        <f>'AMA_UBS J Brasil'!Q36</f>
        <v>2.1340579710144927</v>
      </c>
    </row>
    <row r="106" spans="1:17" x14ac:dyDescent="0.25">
      <c r="A106" s="228" t="str">
        <f>'AMA_UBS J Brasil'!A37</f>
        <v>Fisioterapeuta (nº grupos)</v>
      </c>
      <c r="B106" s="89">
        <f>'AMA_UBS J Brasil'!B37</f>
        <v>30</v>
      </c>
      <c r="C106" s="106">
        <f>'AMA_UBS J Brasil'!C37</f>
        <v>65</v>
      </c>
      <c r="D106" s="106">
        <f>'AMA_UBS J Brasil'!D37</f>
        <v>55</v>
      </c>
      <c r="E106" s="106">
        <f>'AMA_UBS J Brasil'!E37</f>
        <v>52</v>
      </c>
      <c r="F106" s="106">
        <f>'AMA_UBS J Brasil'!F37</f>
        <v>43</v>
      </c>
      <c r="G106" s="106">
        <f>'AMA_UBS J Brasil'!G37</f>
        <v>53</v>
      </c>
      <c r="H106" s="106">
        <f>'AMA_UBS J Brasil'!H37</f>
        <v>20</v>
      </c>
      <c r="I106" s="106">
        <f>'AMA_UBS J Brasil'!I37</f>
        <v>56</v>
      </c>
      <c r="J106" s="106">
        <f>'AMA_UBS J Brasil'!J37</f>
        <v>51</v>
      </c>
      <c r="K106" s="106">
        <f>'AMA_UBS J Brasil'!K37</f>
        <v>44</v>
      </c>
      <c r="L106" s="106">
        <f>'AMA_UBS J Brasil'!L37</f>
        <v>16</v>
      </c>
      <c r="M106" s="106">
        <f>'AMA_UBS J Brasil'!M37</f>
        <v>53</v>
      </c>
      <c r="N106" s="106">
        <f>'AMA_UBS J Brasil'!N37</f>
        <v>41</v>
      </c>
      <c r="O106" s="106">
        <f>'AMA_UBS J Brasil'!O37</f>
        <v>360</v>
      </c>
      <c r="P106" s="106">
        <f>'AMA_UBS J Brasil'!P37</f>
        <v>549</v>
      </c>
      <c r="Q106" s="1004">
        <f>'AMA_UBS J Brasil'!Q37</f>
        <v>1.5249999999999999</v>
      </c>
    </row>
    <row r="107" spans="1:17" x14ac:dyDescent="0.25">
      <c r="A107" s="228" t="str">
        <f>'AMA_UBS J Brasil'!A38</f>
        <v>Fonoaudiólogo (consulta/ VD) - 20hrs</v>
      </c>
      <c r="B107" s="89">
        <f>'AMA_UBS J Brasil'!B38</f>
        <v>32</v>
      </c>
      <c r="C107" s="106">
        <f>'AMA_UBS J Brasil'!C38</f>
        <v>0</v>
      </c>
      <c r="D107" s="106">
        <f>'AMA_UBS J Brasil'!D38</f>
        <v>0</v>
      </c>
      <c r="E107" s="106">
        <f>'AMA_UBS J Brasil'!E38</f>
        <v>0</v>
      </c>
      <c r="F107" s="106">
        <f>'AMA_UBS J Brasil'!F38</f>
        <v>0</v>
      </c>
      <c r="G107" s="106">
        <f>'AMA_UBS J Brasil'!G38</f>
        <v>0</v>
      </c>
      <c r="H107" s="106">
        <f>'AMA_UBS J Brasil'!H38</f>
        <v>0</v>
      </c>
      <c r="I107" s="106">
        <f>'AMA_UBS J Brasil'!I38</f>
        <v>115</v>
      </c>
      <c r="J107" s="106">
        <f>'AMA_UBS J Brasil'!J38</f>
        <v>65</v>
      </c>
      <c r="K107" s="106">
        <f>'AMA_UBS J Brasil'!K38</f>
        <v>104</v>
      </c>
      <c r="L107" s="106">
        <f>'AMA_UBS J Brasil'!L38</f>
        <v>72</v>
      </c>
      <c r="M107" s="106">
        <f>'AMA_UBS J Brasil'!M38</f>
        <v>58</v>
      </c>
      <c r="N107" s="106">
        <f>'AMA_UBS J Brasil'!N38</f>
        <v>24</v>
      </c>
      <c r="O107" s="106">
        <f>'AMA_UBS J Brasil'!O38</f>
        <v>384</v>
      </c>
      <c r="P107" s="106">
        <f>'AMA_UBS J Brasil'!P38</f>
        <v>438</v>
      </c>
      <c r="Q107" s="1004">
        <f>'AMA_UBS J Brasil'!Q38</f>
        <v>1.140625</v>
      </c>
    </row>
    <row r="108" spans="1:17" x14ac:dyDescent="0.25">
      <c r="A108" s="228" t="str">
        <f>'AMA_UBS J Brasil'!A39</f>
        <v>Fonoaudiólogo (nº grupos)</v>
      </c>
      <c r="B108" s="89">
        <f>'AMA_UBS J Brasil'!B39</f>
        <v>20</v>
      </c>
      <c r="C108" s="106">
        <f>'AMA_UBS J Brasil'!C39</f>
        <v>0</v>
      </c>
      <c r="D108" s="106">
        <f>'AMA_UBS J Brasil'!D39</f>
        <v>0</v>
      </c>
      <c r="E108" s="106">
        <f>'AMA_UBS J Brasil'!E39</f>
        <v>0</v>
      </c>
      <c r="F108" s="106">
        <f>'AMA_UBS J Brasil'!F39</f>
        <v>0</v>
      </c>
      <c r="G108" s="106">
        <f>'AMA_UBS J Brasil'!G39</f>
        <v>0</v>
      </c>
      <c r="H108" s="106">
        <f>'AMA_UBS J Brasil'!H39</f>
        <v>0</v>
      </c>
      <c r="I108" s="106">
        <f>'AMA_UBS J Brasil'!I39</f>
        <v>0</v>
      </c>
      <c r="J108" s="106">
        <f>'AMA_UBS J Brasil'!J39</f>
        <v>70</v>
      </c>
      <c r="K108" s="106">
        <f>'AMA_UBS J Brasil'!K39</f>
        <v>33</v>
      </c>
      <c r="L108" s="106">
        <f>'AMA_UBS J Brasil'!L39</f>
        <v>55</v>
      </c>
      <c r="M108" s="106">
        <f>'AMA_UBS J Brasil'!M39</f>
        <v>45</v>
      </c>
      <c r="N108" s="106">
        <f>'AMA_UBS J Brasil'!N39</f>
        <v>36</v>
      </c>
      <c r="O108" s="106">
        <f>'AMA_UBS J Brasil'!O39</f>
        <v>240</v>
      </c>
      <c r="P108" s="106">
        <f>'AMA_UBS J Brasil'!P39</f>
        <v>239</v>
      </c>
      <c r="Q108" s="1004">
        <f>'AMA_UBS J Brasil'!Q39</f>
        <v>0.99583333333333335</v>
      </c>
    </row>
    <row r="109" spans="1:17" x14ac:dyDescent="0.25">
      <c r="A109" s="228" t="str">
        <f>'AMA_UBS J Brasil'!A40</f>
        <v>Nutricionista (consulta) - 40hrs</v>
      </c>
      <c r="B109" s="89">
        <f>'AMA_UBS J Brasil'!B40</f>
        <v>60</v>
      </c>
      <c r="C109" s="106">
        <f>'AMA_UBS J Brasil'!C40</f>
        <v>58</v>
      </c>
      <c r="D109" s="106">
        <f>'AMA_UBS J Brasil'!D40</f>
        <v>38</v>
      </c>
      <c r="E109" s="106">
        <f>'AMA_UBS J Brasil'!E40</f>
        <v>57</v>
      </c>
      <c r="F109" s="106">
        <f>'AMA_UBS J Brasil'!F40</f>
        <v>61</v>
      </c>
      <c r="G109" s="106">
        <f>'AMA_UBS J Brasil'!G40</f>
        <v>49</v>
      </c>
      <c r="H109" s="106">
        <f>'AMA_UBS J Brasil'!H40</f>
        <v>59</v>
      </c>
      <c r="I109" s="106">
        <f>'AMA_UBS J Brasil'!I40</f>
        <v>68</v>
      </c>
      <c r="J109" s="106">
        <f>'AMA_UBS J Brasil'!J40</f>
        <v>86</v>
      </c>
      <c r="K109" s="106">
        <f>'AMA_UBS J Brasil'!K40</f>
        <v>44</v>
      </c>
      <c r="L109" s="106">
        <f>'AMA_UBS J Brasil'!L40</f>
        <v>82</v>
      </c>
      <c r="M109" s="106">
        <f>'AMA_UBS J Brasil'!M40</f>
        <v>57</v>
      </c>
      <c r="N109" s="106">
        <f>'AMA_UBS J Brasil'!N40</f>
        <v>53</v>
      </c>
      <c r="O109" s="106">
        <f>'AMA_UBS J Brasil'!O40</f>
        <v>720</v>
      </c>
      <c r="P109" s="106">
        <f>'AMA_UBS J Brasil'!P40</f>
        <v>712</v>
      </c>
      <c r="Q109" s="1004">
        <f>'AMA_UBS J Brasil'!Q40</f>
        <v>0.98888888888888893</v>
      </c>
    </row>
    <row r="110" spans="1:17" x14ac:dyDescent="0.25">
      <c r="A110" s="228" t="str">
        <f>'AMA_UBS J Brasil'!A41</f>
        <v>Nutricionista (nº grupos)</v>
      </c>
      <c r="B110" s="89">
        <f>'AMA_UBS J Brasil'!B41</f>
        <v>40</v>
      </c>
      <c r="C110" s="106">
        <f>'AMA_UBS J Brasil'!C41</f>
        <v>58</v>
      </c>
      <c r="D110" s="106">
        <f>'AMA_UBS J Brasil'!D41</f>
        <v>28</v>
      </c>
      <c r="E110" s="106">
        <f>'AMA_UBS J Brasil'!E41</f>
        <v>57</v>
      </c>
      <c r="F110" s="106">
        <f>'AMA_UBS J Brasil'!F41</f>
        <v>39</v>
      </c>
      <c r="G110" s="106">
        <f>'AMA_UBS J Brasil'!G41</f>
        <v>44</v>
      </c>
      <c r="H110" s="106">
        <f>'AMA_UBS J Brasil'!H41</f>
        <v>39</v>
      </c>
      <c r="I110" s="106">
        <f>'AMA_UBS J Brasil'!I41</f>
        <v>46</v>
      </c>
      <c r="J110" s="106">
        <f>'AMA_UBS J Brasil'!J41</f>
        <v>46</v>
      </c>
      <c r="K110" s="106">
        <f>'AMA_UBS J Brasil'!K41</f>
        <v>27</v>
      </c>
      <c r="L110" s="106">
        <f>'AMA_UBS J Brasil'!L41</f>
        <v>45</v>
      </c>
      <c r="M110" s="106">
        <f>'AMA_UBS J Brasil'!M41</f>
        <v>39</v>
      </c>
      <c r="N110" s="106">
        <f>'AMA_UBS J Brasil'!N41</f>
        <v>48</v>
      </c>
      <c r="O110" s="106">
        <f>'AMA_UBS J Brasil'!O41</f>
        <v>480</v>
      </c>
      <c r="P110" s="106">
        <f>'AMA_UBS J Brasil'!P41</f>
        <v>516</v>
      </c>
      <c r="Q110" s="1004">
        <f>'AMA_UBS J Brasil'!Q41</f>
        <v>1.075</v>
      </c>
    </row>
    <row r="111" spans="1:17" x14ac:dyDescent="0.25">
      <c r="A111" s="228" t="str">
        <f>'AMA_UBS J Brasil'!A42</f>
        <v>Aux/Técnico de Enfermagem (Visitas) - 30hrs</v>
      </c>
      <c r="B111" s="89">
        <f>'AMA_UBS J Brasil'!B42</f>
        <v>60</v>
      </c>
      <c r="C111" s="106">
        <f>'AMA_UBS J Brasil'!C42</f>
        <v>86</v>
      </c>
      <c r="D111" s="106">
        <f>'AMA_UBS J Brasil'!D42</f>
        <v>63</v>
      </c>
      <c r="E111" s="106">
        <f>'AMA_UBS J Brasil'!E42</f>
        <v>50</v>
      </c>
      <c r="F111" s="106">
        <f>'AMA_UBS J Brasil'!F42</f>
        <v>125</v>
      </c>
      <c r="G111" s="106">
        <f>'AMA_UBS J Brasil'!G42</f>
        <v>52</v>
      </c>
      <c r="H111" s="106">
        <f>'AMA_UBS J Brasil'!H42</f>
        <v>41</v>
      </c>
      <c r="I111" s="106">
        <f>'AMA_UBS J Brasil'!I42</f>
        <v>65</v>
      </c>
      <c r="J111" s="106">
        <f>'AMA_UBS J Brasil'!J42</f>
        <v>47</v>
      </c>
      <c r="K111" s="106">
        <f>'AMA_UBS J Brasil'!K42</f>
        <v>55</v>
      </c>
      <c r="L111" s="106">
        <f>'AMA_UBS J Brasil'!L42</f>
        <v>54</v>
      </c>
      <c r="M111" s="106">
        <f>'AMA_UBS J Brasil'!M42</f>
        <v>42</v>
      </c>
      <c r="N111" s="106">
        <f>'AMA_UBS J Brasil'!N42</f>
        <v>28</v>
      </c>
      <c r="O111" s="106">
        <f>'AMA_UBS J Brasil'!O42</f>
        <v>720</v>
      </c>
      <c r="P111" s="106">
        <f>'AMA_UBS J Brasil'!P42</f>
        <v>708</v>
      </c>
      <c r="Q111" s="1004">
        <f>'AMA_UBS J Brasil'!Q42</f>
        <v>0.98333333333333328</v>
      </c>
    </row>
    <row r="112" spans="1:17" x14ac:dyDescent="0.25">
      <c r="A112" s="228" t="str">
        <f>'AMA_UBS J Brasil'!A43</f>
        <v>Técnico de Enfermagem (Visitas) - 40hrs</v>
      </c>
      <c r="B112" s="89">
        <f>'AMA_UBS J Brasil'!B43</f>
        <v>384</v>
      </c>
      <c r="C112" s="106">
        <f>'AMA_UBS J Brasil'!C43</f>
        <v>498</v>
      </c>
      <c r="D112" s="106">
        <f>'AMA_UBS J Brasil'!D43</f>
        <v>429</v>
      </c>
      <c r="E112" s="106">
        <f>'AMA_UBS J Brasil'!E43</f>
        <v>437</v>
      </c>
      <c r="F112" s="106">
        <f>'AMA_UBS J Brasil'!F43</f>
        <v>449</v>
      </c>
      <c r="G112" s="106">
        <f>'AMA_UBS J Brasil'!G43</f>
        <v>354</v>
      </c>
      <c r="H112" s="106">
        <f>'AMA_UBS J Brasil'!H43</f>
        <v>314</v>
      </c>
      <c r="I112" s="106">
        <f>'AMA_UBS J Brasil'!I43</f>
        <v>410</v>
      </c>
      <c r="J112" s="106">
        <f>'AMA_UBS J Brasil'!J43</f>
        <v>454</v>
      </c>
      <c r="K112" s="106">
        <f>'AMA_UBS J Brasil'!K43</f>
        <v>424</v>
      </c>
      <c r="L112" s="106">
        <f>'AMA_UBS J Brasil'!L43</f>
        <v>398</v>
      </c>
      <c r="M112" s="106">
        <f>'AMA_UBS J Brasil'!M43</f>
        <v>432</v>
      </c>
      <c r="N112" s="106">
        <f>'AMA_UBS J Brasil'!N43</f>
        <v>403</v>
      </c>
      <c r="O112" s="106">
        <f>'AMA_UBS J Brasil'!O43</f>
        <v>4608</v>
      </c>
      <c r="P112" s="106">
        <f>'AMA_UBS J Brasil'!P43</f>
        <v>5002</v>
      </c>
      <c r="Q112" s="1004">
        <f>'AMA_UBS J Brasil'!Q43</f>
        <v>1.0855034722222223</v>
      </c>
    </row>
    <row r="113" spans="1:17" x14ac:dyDescent="0.25">
      <c r="A113" s="228" t="str">
        <f>'AMA_UBS J Brasil'!A44</f>
        <v>PICS - Atividades Coletivas</v>
      </c>
      <c r="B113" s="89">
        <f>'AMA_UBS J Brasil'!B44</f>
        <v>40</v>
      </c>
      <c r="C113" s="106">
        <f>'AMA_UBS J Brasil'!C44</f>
        <v>19</v>
      </c>
      <c r="D113" s="106">
        <f>'AMA_UBS J Brasil'!D44</f>
        <v>58</v>
      </c>
      <c r="E113" s="106">
        <f>'AMA_UBS J Brasil'!E44</f>
        <v>16</v>
      </c>
      <c r="F113" s="106">
        <f>'AMA_UBS J Brasil'!F44</f>
        <v>12</v>
      </c>
      <c r="G113" s="106">
        <f>'AMA_UBS J Brasil'!G44</f>
        <v>55</v>
      </c>
      <c r="H113" s="106">
        <f>'AMA_UBS J Brasil'!H44</f>
        <v>60</v>
      </c>
      <c r="I113" s="106">
        <f>'AMA_UBS J Brasil'!I44</f>
        <v>63</v>
      </c>
      <c r="J113" s="106">
        <f>'AMA_UBS J Brasil'!J44</f>
        <v>62</v>
      </c>
      <c r="K113" s="106">
        <f>'AMA_UBS J Brasil'!K44</f>
        <v>59</v>
      </c>
      <c r="L113" s="106">
        <f>'AMA_UBS J Brasil'!L44</f>
        <v>77</v>
      </c>
      <c r="M113" s="106">
        <f>'AMA_UBS J Brasil'!M44</f>
        <v>53</v>
      </c>
      <c r="N113" s="106">
        <f>'AMA_UBS J Brasil'!N44</f>
        <v>45</v>
      </c>
      <c r="O113" s="106">
        <f>'AMA_UBS J Brasil'!O44</f>
        <v>480</v>
      </c>
      <c r="P113" s="106">
        <f>'AMA_UBS J Brasil'!P44</f>
        <v>579</v>
      </c>
      <c r="Q113" s="1004">
        <f>'AMA_UBS J Brasil'!Q44</f>
        <v>1.20625</v>
      </c>
    </row>
    <row r="114" spans="1:17" ht="15.75" thickBot="1" x14ac:dyDescent="0.3">
      <c r="A114" s="228" t="str">
        <f>'AMA_UBS J Brasil'!A45</f>
        <v>PICS - Atividades Individuais</v>
      </c>
      <c r="B114" s="89">
        <f>'AMA_UBS J Brasil'!B45</f>
        <v>60</v>
      </c>
      <c r="C114" s="106">
        <f>'AMA_UBS J Brasil'!C45</f>
        <v>34</v>
      </c>
      <c r="D114" s="106">
        <f>'AMA_UBS J Brasil'!D45</f>
        <v>95</v>
      </c>
      <c r="E114" s="106">
        <f>'AMA_UBS J Brasil'!E45</f>
        <v>83</v>
      </c>
      <c r="F114" s="106">
        <f>'AMA_UBS J Brasil'!F45</f>
        <v>31</v>
      </c>
      <c r="G114" s="106">
        <f>'AMA_UBS J Brasil'!G45</f>
        <v>62</v>
      </c>
      <c r="H114" s="106">
        <f>'AMA_UBS J Brasil'!H45</f>
        <v>68</v>
      </c>
      <c r="I114" s="106">
        <f>'AMA_UBS J Brasil'!I45</f>
        <v>90</v>
      </c>
      <c r="J114" s="106">
        <f>'AMA_UBS J Brasil'!J45</f>
        <v>138</v>
      </c>
      <c r="K114" s="106">
        <f>'AMA_UBS J Brasil'!K45</f>
        <v>53</v>
      </c>
      <c r="L114" s="106">
        <f>'AMA_UBS J Brasil'!L45</f>
        <v>91</v>
      </c>
      <c r="M114" s="106">
        <f>'AMA_UBS J Brasil'!M45</f>
        <v>78</v>
      </c>
      <c r="N114" s="106">
        <f>'AMA_UBS J Brasil'!N45</f>
        <v>41</v>
      </c>
      <c r="O114" s="106">
        <f>'AMA_UBS J Brasil'!O45</f>
        <v>720</v>
      </c>
      <c r="P114" s="106">
        <f>'AMA_UBS J Brasil'!P45</f>
        <v>864</v>
      </c>
      <c r="Q114" s="1004">
        <f>'AMA_UBS J Brasil'!Q45</f>
        <v>1.2</v>
      </c>
    </row>
    <row r="115" spans="1:17" ht="15.75" thickBot="1" x14ac:dyDescent="0.3">
      <c r="A115" s="904" t="str">
        <f>'AMA_UBS J Brasil'!A46</f>
        <v>TOTAL</v>
      </c>
      <c r="B115" s="910">
        <f>'AMA_UBS J Brasil'!B46</f>
        <v>16292</v>
      </c>
      <c r="C115" s="906">
        <f>'AMA_UBS J Brasil'!C46</f>
        <v>14565</v>
      </c>
      <c r="D115" s="906">
        <f>'AMA_UBS J Brasil'!D46</f>
        <v>14116</v>
      </c>
      <c r="E115" s="906">
        <f>'AMA_UBS J Brasil'!E46</f>
        <v>15046</v>
      </c>
      <c r="F115" s="906">
        <f>'AMA_UBS J Brasil'!F46</f>
        <v>15362</v>
      </c>
      <c r="G115" s="906">
        <f>'AMA_UBS J Brasil'!G46</f>
        <v>13509</v>
      </c>
      <c r="H115" s="906">
        <f>'AMA_UBS J Brasil'!H46</f>
        <v>14465</v>
      </c>
      <c r="I115" s="906">
        <f>'AMA_UBS J Brasil'!I46</f>
        <v>14523</v>
      </c>
      <c r="J115" s="906">
        <f>'AMA_UBS J Brasil'!J46</f>
        <v>15054</v>
      </c>
      <c r="K115" s="906">
        <f>'AMA_UBS J Brasil'!K46</f>
        <v>14111</v>
      </c>
      <c r="L115" s="906">
        <f>'AMA_UBS J Brasil'!L46</f>
        <v>18303</v>
      </c>
      <c r="M115" s="906">
        <f>'AMA_UBS J Brasil'!M46</f>
        <v>17075</v>
      </c>
      <c r="N115" s="906">
        <f>'AMA_UBS J Brasil'!N46</f>
        <v>16404</v>
      </c>
      <c r="O115" s="908">
        <f>'AMA_UBS J Brasil'!O46</f>
        <v>195504</v>
      </c>
      <c r="P115" s="908">
        <f>'AMA_UBS J Brasil'!P46</f>
        <v>182533</v>
      </c>
      <c r="Q115" s="1006">
        <f>'AMA_UBS J Brasil'!Q46</f>
        <v>0.93365353138554708</v>
      </c>
    </row>
    <row r="117" spans="1:17" ht="15.75" x14ac:dyDescent="0.25">
      <c r="A117" s="1047" t="s">
        <v>658</v>
      </c>
      <c r="B117" s="1048"/>
      <c r="C117" s="1048"/>
      <c r="D117" s="1048"/>
      <c r="E117" s="1048"/>
      <c r="F117" s="1048"/>
      <c r="G117" s="1048"/>
      <c r="H117" s="1048"/>
      <c r="I117" s="1048"/>
      <c r="J117" s="1048"/>
      <c r="K117" s="1048"/>
      <c r="L117" s="1048"/>
      <c r="M117" s="1048"/>
      <c r="N117" s="1048"/>
      <c r="O117" s="1048"/>
      <c r="P117" s="1048"/>
      <c r="Q117" s="1048"/>
    </row>
    <row r="118" spans="1:17" ht="24.75" thickBot="1" x14ac:dyDescent="0.3">
      <c r="A118" s="902" t="s">
        <v>14</v>
      </c>
      <c r="B118" s="911" t="s">
        <v>15</v>
      </c>
      <c r="C118" s="909" t="s">
        <v>514</v>
      </c>
      <c r="D118" s="909" t="s">
        <v>515</v>
      </c>
      <c r="E118" s="909" t="s">
        <v>516</v>
      </c>
      <c r="F118" s="909" t="s">
        <v>517</v>
      </c>
      <c r="G118" s="909" t="s">
        <v>518</v>
      </c>
      <c r="H118" s="909" t="s">
        <v>519</v>
      </c>
      <c r="I118" s="909" t="s">
        <v>520</v>
      </c>
      <c r="J118" s="909" t="s">
        <v>521</v>
      </c>
      <c r="K118" s="909" t="s">
        <v>522</v>
      </c>
      <c r="L118" s="909" t="s">
        <v>523</v>
      </c>
      <c r="M118" s="909" t="s">
        <v>524</v>
      </c>
      <c r="N118" s="909" t="s">
        <v>525</v>
      </c>
      <c r="O118" s="909" t="s">
        <v>530</v>
      </c>
      <c r="P118" s="909" t="s">
        <v>531</v>
      </c>
      <c r="Q118" s="1002" t="s">
        <v>1</v>
      </c>
    </row>
    <row r="119" spans="1:17" ht="15.75" thickTop="1" x14ac:dyDescent="0.25">
      <c r="A119" s="832" t="s">
        <v>729</v>
      </c>
      <c r="B119" s="996">
        <f>'UBS V Guilherme'!B9</f>
        <v>540</v>
      </c>
      <c r="C119" s="997">
        <f>'UBS V Guilherme'!C9</f>
        <v>0</v>
      </c>
      <c r="D119" s="997">
        <f>'UBS V Guilherme'!D9</f>
        <v>0</v>
      </c>
      <c r="E119" s="997">
        <f>'UBS V Guilherme'!E9</f>
        <v>0</v>
      </c>
      <c r="F119" s="997">
        <f>'UBS V Guilherme'!F9</f>
        <v>0</v>
      </c>
      <c r="G119" s="997">
        <f>'UBS V Guilherme'!G9</f>
        <v>0</v>
      </c>
      <c r="H119" s="997">
        <f>'UBS V Guilherme'!H9</f>
        <v>0</v>
      </c>
      <c r="I119" s="997">
        <f>'UBS V Guilherme'!I9</f>
        <v>0</v>
      </c>
      <c r="J119" s="997">
        <f>'UBS V Guilherme'!J9</f>
        <v>0</v>
      </c>
      <c r="K119" s="997">
        <f>'UBS V Guilherme'!K9</f>
        <v>0</v>
      </c>
      <c r="L119" s="997">
        <f>'UBS V Guilherme'!L9</f>
        <v>0</v>
      </c>
      <c r="M119" s="997">
        <f>'UBS V Guilherme'!M9</f>
        <v>0</v>
      </c>
      <c r="N119" s="835">
        <f>'UBS V Guilherme'!N9</f>
        <v>117</v>
      </c>
      <c r="O119" s="998">
        <f>'UBS V Guilherme'!O9</f>
        <v>540</v>
      </c>
      <c r="P119" s="998">
        <f>'UBS V Guilherme'!P9</f>
        <v>117</v>
      </c>
      <c r="Q119" s="839">
        <f>'UBS V Guilherme'!Q9</f>
        <v>0.21666666666666667</v>
      </c>
    </row>
    <row r="120" spans="1:17" x14ac:dyDescent="0.25">
      <c r="A120" s="832" t="s">
        <v>677</v>
      </c>
      <c r="B120" s="996">
        <f>'UBS V Guilherme'!B10</f>
        <v>81</v>
      </c>
      <c r="C120" s="997">
        <f>'UBS V Guilherme'!C10</f>
        <v>0</v>
      </c>
      <c r="D120" s="997">
        <f>'UBS V Guilherme'!D10</f>
        <v>0</v>
      </c>
      <c r="E120" s="997">
        <f>'UBS V Guilherme'!E10</f>
        <v>0</v>
      </c>
      <c r="F120" s="997">
        <f>'UBS V Guilherme'!F10</f>
        <v>0</v>
      </c>
      <c r="G120" s="997">
        <f>'UBS V Guilherme'!G10</f>
        <v>0</v>
      </c>
      <c r="H120" s="997">
        <f>'UBS V Guilherme'!H10</f>
        <v>0</v>
      </c>
      <c r="I120" s="997">
        <f>'UBS V Guilherme'!I10</f>
        <v>0</v>
      </c>
      <c r="J120" s="997">
        <f>'UBS V Guilherme'!J10</f>
        <v>0</v>
      </c>
      <c r="K120" s="997">
        <f>'UBS V Guilherme'!K10</f>
        <v>0</v>
      </c>
      <c r="L120" s="997">
        <f>'UBS V Guilherme'!L10</f>
        <v>0</v>
      </c>
      <c r="M120" s="997">
        <f>'UBS V Guilherme'!M10</f>
        <v>0</v>
      </c>
      <c r="N120" s="835">
        <f>'UBS V Guilherme'!N10</f>
        <v>41</v>
      </c>
      <c r="O120" s="998">
        <f>'UBS V Guilherme'!O10</f>
        <v>81</v>
      </c>
      <c r="P120" s="998">
        <f>'UBS V Guilherme'!P10</f>
        <v>41</v>
      </c>
      <c r="Q120" s="839">
        <f>'UBS V Guilherme'!Q10</f>
        <v>0.50617283950617287</v>
      </c>
    </row>
    <row r="121" spans="1:17" x14ac:dyDescent="0.25">
      <c r="A121" s="832" t="s">
        <v>548</v>
      </c>
      <c r="B121" s="999">
        <f>'UBS V Guilherme'!B11</f>
        <v>24</v>
      </c>
      <c r="C121" s="997">
        <f>'UBS V Guilherme'!C11</f>
        <v>0</v>
      </c>
      <c r="D121" s="997">
        <f>'UBS V Guilherme'!D11</f>
        <v>0</v>
      </c>
      <c r="E121" s="997">
        <f>'UBS V Guilherme'!E11</f>
        <v>0</v>
      </c>
      <c r="F121" s="997">
        <f>'UBS V Guilherme'!F11</f>
        <v>0</v>
      </c>
      <c r="G121" s="997">
        <f>'UBS V Guilherme'!G11</f>
        <v>0</v>
      </c>
      <c r="H121" s="997">
        <f>'UBS V Guilherme'!H11</f>
        <v>0</v>
      </c>
      <c r="I121" s="997">
        <f>'UBS V Guilherme'!I11</f>
        <v>0</v>
      </c>
      <c r="J121" s="997">
        <f>'UBS V Guilherme'!J11</f>
        <v>0</v>
      </c>
      <c r="K121" s="997">
        <f>'UBS V Guilherme'!K11</f>
        <v>0</v>
      </c>
      <c r="L121" s="997">
        <f>'UBS V Guilherme'!L11</f>
        <v>0</v>
      </c>
      <c r="M121" s="997">
        <f>'UBS V Guilherme'!M11</f>
        <v>0</v>
      </c>
      <c r="N121" s="1000">
        <f>'UBS V Guilherme'!N11</f>
        <v>8</v>
      </c>
      <c r="O121" s="998">
        <f>'UBS V Guilherme'!O11</f>
        <v>24</v>
      </c>
      <c r="P121" s="998">
        <f>'UBS V Guilherme'!P11</f>
        <v>8</v>
      </c>
      <c r="Q121" s="839">
        <f>'UBS V Guilherme'!Q11</f>
        <v>0.33333333333333331</v>
      </c>
    </row>
    <row r="122" spans="1:17" x14ac:dyDescent="0.25">
      <c r="A122" s="228" t="str">
        <f>'UBS V Guilherme'!A12</f>
        <v>Médico Clínico (consulta) - 20hrs</v>
      </c>
      <c r="B122" s="89">
        <f>'UBS V Guilherme'!B12</f>
        <v>660</v>
      </c>
      <c r="C122" s="106">
        <f>'UBS V Guilherme'!C12</f>
        <v>622</v>
      </c>
      <c r="D122" s="106">
        <f>'UBS V Guilherme'!D12</f>
        <v>580</v>
      </c>
      <c r="E122" s="106">
        <f>'UBS V Guilherme'!E12</f>
        <v>689</v>
      </c>
      <c r="F122" s="106">
        <f>'UBS V Guilherme'!F12</f>
        <v>788</v>
      </c>
      <c r="G122" s="106">
        <f>'UBS V Guilherme'!G12</f>
        <v>555</v>
      </c>
      <c r="H122" s="106">
        <f>'UBS V Guilherme'!H12</f>
        <v>714</v>
      </c>
      <c r="I122" s="106">
        <f>'UBS V Guilherme'!I12</f>
        <v>332</v>
      </c>
      <c r="J122" s="106">
        <f>'UBS V Guilherme'!J12</f>
        <v>339</v>
      </c>
      <c r="K122" s="106">
        <f>'UBS V Guilherme'!K12</f>
        <v>579</v>
      </c>
      <c r="L122" s="106">
        <f>'UBS V Guilherme'!L12</f>
        <v>656</v>
      </c>
      <c r="M122" s="106">
        <f>'UBS V Guilherme'!M12</f>
        <v>624</v>
      </c>
      <c r="N122" s="106">
        <f>'UBS V Guilherme'!N12</f>
        <v>598</v>
      </c>
      <c r="O122" s="106">
        <f>'UBS V Guilherme'!O12</f>
        <v>7920</v>
      </c>
      <c r="P122" s="106">
        <f>'UBS V Guilherme'!P12</f>
        <v>7076</v>
      </c>
      <c r="Q122" s="1004">
        <f>'UBS V Guilherme'!Q12</f>
        <v>0.89343434343434347</v>
      </c>
    </row>
    <row r="123" spans="1:17" x14ac:dyDescent="0.25">
      <c r="A123" s="228" t="str">
        <f>'UBS V Guilherme'!A13</f>
        <v>Médico Pediatra (consulta) - 20hrs</v>
      </c>
      <c r="B123" s="89">
        <f>'UBS V Guilherme'!B13</f>
        <v>528</v>
      </c>
      <c r="C123" s="106">
        <f>'UBS V Guilherme'!C13</f>
        <v>453</v>
      </c>
      <c r="D123" s="106">
        <f>'UBS V Guilherme'!D13</f>
        <v>484</v>
      </c>
      <c r="E123" s="106">
        <f>'UBS V Guilherme'!E13</f>
        <v>25</v>
      </c>
      <c r="F123" s="106">
        <f>'UBS V Guilherme'!F13</f>
        <v>557</v>
      </c>
      <c r="G123" s="106">
        <f>'UBS V Guilherme'!G13</f>
        <v>408</v>
      </c>
      <c r="H123" s="106">
        <f>'UBS V Guilherme'!H13</f>
        <v>502</v>
      </c>
      <c r="I123" s="106">
        <f>'UBS V Guilherme'!I13</f>
        <v>507</v>
      </c>
      <c r="J123" s="106">
        <f>'UBS V Guilherme'!J13</f>
        <v>529</v>
      </c>
      <c r="K123" s="106">
        <f>'UBS V Guilherme'!K13</f>
        <v>467</v>
      </c>
      <c r="L123" s="106">
        <f>'UBS V Guilherme'!L13</f>
        <v>510</v>
      </c>
      <c r="M123" s="106">
        <f>'UBS V Guilherme'!M13</f>
        <v>444</v>
      </c>
      <c r="N123" s="106">
        <f>'UBS V Guilherme'!N13</f>
        <v>399</v>
      </c>
      <c r="O123" s="106">
        <f>'UBS V Guilherme'!O13</f>
        <v>6336</v>
      </c>
      <c r="P123" s="106">
        <f>'UBS V Guilherme'!P13</f>
        <v>5285</v>
      </c>
      <c r="Q123" s="1004">
        <f>'UBS V Guilherme'!Q13</f>
        <v>0.8341224747474747</v>
      </c>
    </row>
    <row r="124" spans="1:17" x14ac:dyDescent="0.25">
      <c r="A124" s="228" t="str">
        <f>'UBS V Guilherme'!A14</f>
        <v>Médico Psiquiatra (consulta) - 20hrs</v>
      </c>
      <c r="B124" s="89">
        <f>'UBS V Guilherme'!B14</f>
        <v>160</v>
      </c>
      <c r="C124" s="106">
        <f>'UBS V Guilherme'!C14</f>
        <v>109</v>
      </c>
      <c r="D124" s="106">
        <f>'UBS V Guilherme'!D14</f>
        <v>194</v>
      </c>
      <c r="E124" s="106">
        <f>'UBS V Guilherme'!E14</f>
        <v>121</v>
      </c>
      <c r="F124" s="106">
        <f>'UBS V Guilherme'!F14</f>
        <v>189</v>
      </c>
      <c r="G124" s="106">
        <f>'UBS V Guilherme'!G14</f>
        <v>165</v>
      </c>
      <c r="H124" s="106">
        <f>'UBS V Guilherme'!H14</f>
        <v>149</v>
      </c>
      <c r="I124" s="106">
        <f>'UBS V Guilherme'!I14</f>
        <v>168</v>
      </c>
      <c r="J124" s="106">
        <f>'UBS V Guilherme'!J14</f>
        <v>196</v>
      </c>
      <c r="K124" s="106">
        <f>'UBS V Guilherme'!K14</f>
        <v>102</v>
      </c>
      <c r="L124" s="106">
        <f>'UBS V Guilherme'!L14</f>
        <v>110</v>
      </c>
      <c r="M124" s="106">
        <f>'UBS V Guilherme'!M14</f>
        <v>50</v>
      </c>
      <c r="N124" s="106">
        <f>'UBS V Guilherme'!N14</f>
        <v>0</v>
      </c>
      <c r="O124" s="106">
        <f>'UBS V Guilherme'!O14</f>
        <v>1920</v>
      </c>
      <c r="P124" s="106">
        <f>'UBS V Guilherme'!P14</f>
        <v>1553</v>
      </c>
      <c r="Q124" s="1004">
        <f>'UBS V Guilherme'!Q14</f>
        <v>0.80885416666666665</v>
      </c>
    </row>
    <row r="125" spans="1:17" x14ac:dyDescent="0.25">
      <c r="A125" s="228" t="str">
        <f>'UBS V Guilherme'!A15</f>
        <v>Médico Ginecologista (consulta) - 20hrs</v>
      </c>
      <c r="B125" s="89">
        <f>'UBS V Guilherme'!B15</f>
        <v>554</v>
      </c>
      <c r="C125" s="106">
        <f>'UBS V Guilherme'!C15</f>
        <v>302</v>
      </c>
      <c r="D125" s="106">
        <f>'UBS V Guilherme'!D15</f>
        <v>444</v>
      </c>
      <c r="E125" s="106">
        <f>'UBS V Guilherme'!E15</f>
        <v>385</v>
      </c>
      <c r="F125" s="106">
        <f>'UBS V Guilherme'!F15</f>
        <v>565</v>
      </c>
      <c r="G125" s="106">
        <f>'UBS V Guilherme'!G15</f>
        <v>480</v>
      </c>
      <c r="H125" s="106">
        <f>'UBS V Guilherme'!H15</f>
        <v>506</v>
      </c>
      <c r="I125" s="106">
        <f>'UBS V Guilherme'!I15</f>
        <v>575</v>
      </c>
      <c r="J125" s="106">
        <f>'UBS V Guilherme'!J15</f>
        <v>546</v>
      </c>
      <c r="K125" s="106">
        <f>'UBS V Guilherme'!K15</f>
        <v>516</v>
      </c>
      <c r="L125" s="106">
        <f>'UBS V Guilherme'!L15</f>
        <v>476</v>
      </c>
      <c r="M125" s="106">
        <f>'UBS V Guilherme'!M15</f>
        <v>446</v>
      </c>
      <c r="N125" s="106">
        <f>'UBS V Guilherme'!N15</f>
        <v>447</v>
      </c>
      <c r="O125" s="106">
        <f>'UBS V Guilherme'!O15</f>
        <v>6648</v>
      </c>
      <c r="P125" s="106">
        <f>'UBS V Guilherme'!P15</f>
        <v>5688</v>
      </c>
      <c r="Q125" s="1004">
        <f>'UBS V Guilherme'!Q15</f>
        <v>0.85559566787003605</v>
      </c>
    </row>
    <row r="126" spans="1:17" x14ac:dyDescent="0.25">
      <c r="A126" s="228" t="str">
        <f>'UBS V Guilherme'!A16</f>
        <v>Médico Gastroenterologista (consulta) - 12hrs</v>
      </c>
      <c r="B126" s="89">
        <f>'UBS V Guilherme'!B16</f>
        <v>132</v>
      </c>
      <c r="C126" s="106">
        <f>'UBS V Guilherme'!C16</f>
        <v>159</v>
      </c>
      <c r="D126" s="106">
        <f>'UBS V Guilherme'!D16</f>
        <v>109</v>
      </c>
      <c r="E126" s="106">
        <f>'UBS V Guilherme'!E16</f>
        <v>89</v>
      </c>
      <c r="F126" s="106">
        <f>'UBS V Guilherme'!F16</f>
        <v>126</v>
      </c>
      <c r="G126" s="106">
        <f>'UBS V Guilherme'!G16</f>
        <v>131</v>
      </c>
      <c r="H126" s="106">
        <f>'UBS V Guilherme'!H16</f>
        <v>123</v>
      </c>
      <c r="I126" s="106">
        <f>'UBS V Guilherme'!I16</f>
        <v>145</v>
      </c>
      <c r="J126" s="106">
        <f>'UBS V Guilherme'!J16</f>
        <v>133</v>
      </c>
      <c r="K126" s="106">
        <f>'UBS V Guilherme'!K16</f>
        <v>0</v>
      </c>
      <c r="L126" s="106">
        <f>'UBS V Guilherme'!L16</f>
        <v>0</v>
      </c>
      <c r="M126" s="106">
        <f>'UBS V Guilherme'!M16</f>
        <v>0</v>
      </c>
      <c r="N126" s="106">
        <f>'UBS V Guilherme'!N16</f>
        <v>0</v>
      </c>
      <c r="O126" s="106">
        <f>'UBS V Guilherme'!O16</f>
        <v>1056</v>
      </c>
      <c r="P126" s="106">
        <f>'UBS V Guilherme'!P16</f>
        <v>1015</v>
      </c>
      <c r="Q126" s="1004">
        <f>'UBS V Guilherme'!Q16</f>
        <v>0.96117424242424243</v>
      </c>
    </row>
    <row r="127" spans="1:17" ht="18.75" customHeight="1" x14ac:dyDescent="0.25">
      <c r="A127" s="228" t="str">
        <f>'UBS V Guilherme'!A17</f>
        <v>Médico Urologista (consulta) - 12hrs</v>
      </c>
      <c r="B127" s="89">
        <f>'UBS V Guilherme'!B17</f>
        <v>396</v>
      </c>
      <c r="C127" s="106">
        <f>'UBS V Guilherme'!C17</f>
        <v>358</v>
      </c>
      <c r="D127" s="106">
        <f>'UBS V Guilherme'!D17</f>
        <v>430</v>
      </c>
      <c r="E127" s="106">
        <f>'UBS V Guilherme'!E17</f>
        <v>401</v>
      </c>
      <c r="F127" s="106">
        <f>'UBS V Guilherme'!F17</f>
        <v>441</v>
      </c>
      <c r="G127" s="106">
        <f>'UBS V Guilherme'!G17</f>
        <v>418</v>
      </c>
      <c r="H127" s="106">
        <f>'UBS V Guilherme'!H17</f>
        <v>442</v>
      </c>
      <c r="I127" s="106">
        <f>'UBS V Guilherme'!I17</f>
        <v>213</v>
      </c>
      <c r="J127" s="106">
        <f>'UBS V Guilherme'!J17</f>
        <v>543</v>
      </c>
      <c r="K127" s="106">
        <f>'UBS V Guilherme'!K17</f>
        <v>0</v>
      </c>
      <c r="L127" s="106">
        <f>'UBS V Guilherme'!L17</f>
        <v>0</v>
      </c>
      <c r="M127" s="106">
        <f>'UBS V Guilherme'!M17</f>
        <v>0</v>
      </c>
      <c r="N127" s="106">
        <f>'UBS V Guilherme'!N17</f>
        <v>0</v>
      </c>
      <c r="O127" s="106">
        <f>'UBS V Guilherme'!O17</f>
        <v>3168</v>
      </c>
      <c r="P127" s="106">
        <f>'UBS V Guilherme'!P17</f>
        <v>3246</v>
      </c>
      <c r="Q127" s="1004">
        <f>'UBS V Guilherme'!Q17</f>
        <v>1.0246212121212122</v>
      </c>
    </row>
    <row r="128" spans="1:17" x14ac:dyDescent="0.25">
      <c r="A128" s="228" t="str">
        <f>'UBS V Guilherme'!A18</f>
        <v>Enfermeiro (consulta) - 30hrs</v>
      </c>
      <c r="B128" s="89">
        <f>'UBS V Guilherme'!B18</f>
        <v>648</v>
      </c>
      <c r="C128" s="106">
        <f>'UBS V Guilherme'!C18</f>
        <v>673</v>
      </c>
      <c r="D128" s="106">
        <f>'UBS V Guilherme'!D18</f>
        <v>528</v>
      </c>
      <c r="E128" s="106">
        <f>'UBS V Guilherme'!E18</f>
        <v>703</v>
      </c>
      <c r="F128" s="106">
        <f>'UBS V Guilherme'!F18</f>
        <v>705</v>
      </c>
      <c r="G128" s="106">
        <f>'UBS V Guilherme'!G18</f>
        <v>597</v>
      </c>
      <c r="H128" s="106">
        <f>'UBS V Guilherme'!H18</f>
        <v>476</v>
      </c>
      <c r="I128" s="106">
        <f>'UBS V Guilherme'!I18</f>
        <v>545</v>
      </c>
      <c r="J128" s="106">
        <f>'UBS V Guilherme'!J18</f>
        <v>559</v>
      </c>
      <c r="K128" s="106">
        <f>'UBS V Guilherme'!K18</f>
        <v>430</v>
      </c>
      <c r="L128" s="106">
        <f>'UBS V Guilherme'!L18</f>
        <v>563</v>
      </c>
      <c r="M128" s="106">
        <f>'UBS V Guilherme'!M18</f>
        <v>496</v>
      </c>
      <c r="N128" s="106">
        <f>'UBS V Guilherme'!N18</f>
        <v>521</v>
      </c>
      <c r="O128" s="106">
        <f>'UBS V Guilherme'!O18</f>
        <v>7776</v>
      </c>
      <c r="P128" s="106">
        <f>'UBS V Guilherme'!P18</f>
        <v>6796</v>
      </c>
      <c r="Q128" s="1004">
        <f>'UBS V Guilherme'!Q18</f>
        <v>0.87397119341563789</v>
      </c>
    </row>
    <row r="129" spans="1:17" x14ac:dyDescent="0.25">
      <c r="A129" s="228" t="str">
        <f>'UBS V Guilherme'!A19</f>
        <v>Enfermeiro (visita) - 30hrs</v>
      </c>
      <c r="B129" s="89">
        <f>'UBS V Guilherme'!B19</f>
        <v>36</v>
      </c>
      <c r="C129" s="106">
        <f>'UBS V Guilherme'!C19</f>
        <v>51</v>
      </c>
      <c r="D129" s="106">
        <f>'UBS V Guilherme'!D19</f>
        <v>50</v>
      </c>
      <c r="E129" s="106">
        <f>'UBS V Guilherme'!E19</f>
        <v>25</v>
      </c>
      <c r="F129" s="106">
        <f>'UBS V Guilherme'!F19</f>
        <v>52</v>
      </c>
      <c r="G129" s="106">
        <f>'UBS V Guilherme'!G19</f>
        <v>65</v>
      </c>
      <c r="H129" s="106">
        <f>'UBS V Guilherme'!H19</f>
        <v>42</v>
      </c>
      <c r="I129" s="106">
        <f>'UBS V Guilherme'!I19</f>
        <v>59</v>
      </c>
      <c r="J129" s="106">
        <f>'UBS V Guilherme'!J19</f>
        <v>41</v>
      </c>
      <c r="K129" s="106">
        <f>'UBS V Guilherme'!K19</f>
        <v>21</v>
      </c>
      <c r="L129" s="106">
        <f>'UBS V Guilherme'!L19</f>
        <v>29</v>
      </c>
      <c r="M129" s="106">
        <f>'UBS V Guilherme'!M19</f>
        <v>29</v>
      </c>
      <c r="N129" s="106">
        <f>'UBS V Guilherme'!N19</f>
        <v>31</v>
      </c>
      <c r="O129" s="106">
        <f>'UBS V Guilherme'!O19</f>
        <v>432</v>
      </c>
      <c r="P129" s="106">
        <f>'UBS V Guilherme'!P19</f>
        <v>495</v>
      </c>
      <c r="Q129" s="1004">
        <f>'UBS V Guilherme'!Q19</f>
        <v>1.1458333333333333</v>
      </c>
    </row>
    <row r="130" spans="1:17" x14ac:dyDescent="0.25">
      <c r="A130" s="228" t="str">
        <f>'UBS V Guilherme'!A20</f>
        <v>Assistente Social (consulta/ VD) - 30hrs</v>
      </c>
      <c r="B130" s="89">
        <f>'UBS V Guilherme'!B20</f>
        <v>122</v>
      </c>
      <c r="C130" s="106">
        <f>'UBS V Guilherme'!C20</f>
        <v>190</v>
      </c>
      <c r="D130" s="106">
        <f>'UBS V Guilherme'!D20</f>
        <v>125</v>
      </c>
      <c r="E130" s="106">
        <f>'UBS V Guilherme'!E20</f>
        <v>87</v>
      </c>
      <c r="F130" s="106">
        <f>'UBS V Guilherme'!F20</f>
        <v>101</v>
      </c>
      <c r="G130" s="106">
        <f>'UBS V Guilherme'!G20</f>
        <v>88</v>
      </c>
      <c r="H130" s="106">
        <f>'UBS V Guilherme'!H20</f>
        <v>179</v>
      </c>
      <c r="I130" s="106">
        <f>'UBS V Guilherme'!I20</f>
        <v>106</v>
      </c>
      <c r="J130" s="106">
        <f>'UBS V Guilherme'!J20</f>
        <v>130</v>
      </c>
      <c r="K130" s="106">
        <f>'UBS V Guilherme'!K20</f>
        <v>87</v>
      </c>
      <c r="L130" s="106">
        <f>'UBS V Guilherme'!L20</f>
        <v>44</v>
      </c>
      <c r="M130" s="106">
        <f>'UBS V Guilherme'!M20</f>
        <v>208</v>
      </c>
      <c r="N130" s="106">
        <f>'UBS V Guilherme'!N20</f>
        <v>169</v>
      </c>
      <c r="O130" s="106">
        <f>'UBS V Guilherme'!O20</f>
        <v>1464</v>
      </c>
      <c r="P130" s="106">
        <f>'UBS V Guilherme'!P20</f>
        <v>1514</v>
      </c>
      <c r="Q130" s="1004">
        <f>'UBS V Guilherme'!Q20</f>
        <v>1.034153005464481</v>
      </c>
    </row>
    <row r="131" spans="1:17" x14ac:dyDescent="0.25">
      <c r="A131" s="228" t="str">
        <f>'UBS V Guilherme'!A21</f>
        <v>Assistente Social (nº grupos)</v>
      </c>
      <c r="B131" s="89">
        <f>'UBS V Guilherme'!B21</f>
        <v>30</v>
      </c>
      <c r="C131" s="106">
        <f>'UBS V Guilherme'!C21</f>
        <v>39</v>
      </c>
      <c r="D131" s="106">
        <f>'UBS V Guilherme'!D21</f>
        <v>24</v>
      </c>
      <c r="E131" s="106">
        <f>'UBS V Guilherme'!E21</f>
        <v>19</v>
      </c>
      <c r="F131" s="106">
        <f>'UBS V Guilherme'!F21</f>
        <v>29</v>
      </c>
      <c r="G131" s="106">
        <f>'UBS V Guilherme'!G21</f>
        <v>18</v>
      </c>
      <c r="H131" s="106">
        <f>'UBS V Guilherme'!H21</f>
        <v>19</v>
      </c>
      <c r="I131" s="106">
        <f>'UBS V Guilherme'!I21</f>
        <v>19</v>
      </c>
      <c r="J131" s="106">
        <f>'UBS V Guilherme'!J21</f>
        <v>19</v>
      </c>
      <c r="K131" s="106">
        <f>'UBS V Guilherme'!K21</f>
        <v>16</v>
      </c>
      <c r="L131" s="106">
        <f>'UBS V Guilherme'!L21</f>
        <v>4</v>
      </c>
      <c r="M131" s="106">
        <f>'UBS V Guilherme'!M21</f>
        <v>28</v>
      </c>
      <c r="N131" s="106">
        <f>'UBS V Guilherme'!N21</f>
        <v>39</v>
      </c>
      <c r="O131" s="106">
        <f>'UBS V Guilherme'!O21</f>
        <v>360</v>
      </c>
      <c r="P131" s="106">
        <f>'UBS V Guilherme'!P21</f>
        <v>273</v>
      </c>
      <c r="Q131" s="1004">
        <f>'UBS V Guilherme'!Q21</f>
        <v>0.7583333333333333</v>
      </c>
    </row>
    <row r="132" spans="1:17" x14ac:dyDescent="0.25">
      <c r="A132" s="228" t="str">
        <f>'UBS V Guilherme'!A22</f>
        <v>Farmacêutico (consulta/ VD) - 40hrs</v>
      </c>
      <c r="B132" s="89">
        <f>'UBS V Guilherme'!B22</f>
        <v>96</v>
      </c>
      <c r="C132" s="106">
        <f>'UBS V Guilherme'!C22</f>
        <v>59</v>
      </c>
      <c r="D132" s="106">
        <f>'UBS V Guilherme'!D22</f>
        <v>75</v>
      </c>
      <c r="E132" s="106">
        <f>'UBS V Guilherme'!E22</f>
        <v>100</v>
      </c>
      <c r="F132" s="106">
        <f>'UBS V Guilherme'!F22</f>
        <v>121</v>
      </c>
      <c r="G132" s="106">
        <f>'UBS V Guilherme'!G22</f>
        <v>107</v>
      </c>
      <c r="H132" s="106">
        <f>'UBS V Guilherme'!H22</f>
        <v>96</v>
      </c>
      <c r="I132" s="106">
        <f>'UBS V Guilherme'!I22</f>
        <v>99</v>
      </c>
      <c r="J132" s="106">
        <f>'UBS V Guilherme'!J22</f>
        <v>148</v>
      </c>
      <c r="K132" s="106">
        <f>'UBS V Guilherme'!K22</f>
        <v>149</v>
      </c>
      <c r="L132" s="106">
        <f>'UBS V Guilherme'!L22</f>
        <v>120</v>
      </c>
      <c r="M132" s="106">
        <f>'UBS V Guilherme'!M22</f>
        <v>124</v>
      </c>
      <c r="N132" s="106">
        <f>'UBS V Guilherme'!N22</f>
        <v>79</v>
      </c>
      <c r="O132" s="106">
        <f>'UBS V Guilherme'!O22</f>
        <v>1152</v>
      </c>
      <c r="P132" s="106">
        <f>'UBS V Guilherme'!P22</f>
        <v>1277</v>
      </c>
      <c r="Q132" s="1004">
        <f>'UBS V Guilherme'!Q22</f>
        <v>1.1085069444444444</v>
      </c>
    </row>
    <row r="133" spans="1:17" x14ac:dyDescent="0.25">
      <c r="A133" s="228" t="str">
        <f>'UBS V Guilherme'!A23</f>
        <v>Farmacêutico (nº grupos)</v>
      </c>
      <c r="B133" s="89">
        <f>'UBS V Guilherme'!B23</f>
        <v>16</v>
      </c>
      <c r="C133" s="106">
        <f>'UBS V Guilherme'!C23</f>
        <v>13</v>
      </c>
      <c r="D133" s="106">
        <f>'UBS V Guilherme'!D23</f>
        <v>15</v>
      </c>
      <c r="E133" s="106">
        <f>'UBS V Guilherme'!E23</f>
        <v>15</v>
      </c>
      <c r="F133" s="106">
        <f>'UBS V Guilherme'!F23</f>
        <v>29</v>
      </c>
      <c r="G133" s="106">
        <f>'UBS V Guilherme'!G23</f>
        <v>23</v>
      </c>
      <c r="H133" s="106">
        <f>'UBS V Guilherme'!H23</f>
        <v>20</v>
      </c>
      <c r="I133" s="106">
        <f>'UBS V Guilherme'!I23</f>
        <v>21</v>
      </c>
      <c r="J133" s="106">
        <f>'UBS V Guilherme'!J23</f>
        <v>21</v>
      </c>
      <c r="K133" s="106">
        <f>'UBS V Guilherme'!K23</f>
        <v>20</v>
      </c>
      <c r="L133" s="106">
        <f>'UBS V Guilherme'!L23</f>
        <v>23</v>
      </c>
      <c r="M133" s="106">
        <f>'UBS V Guilherme'!M23</f>
        <v>17</v>
      </c>
      <c r="N133" s="106">
        <f>'UBS V Guilherme'!N23</f>
        <v>12</v>
      </c>
      <c r="O133" s="106">
        <f>'UBS V Guilherme'!O23</f>
        <v>192</v>
      </c>
      <c r="P133" s="106">
        <f>'UBS V Guilherme'!P23</f>
        <v>229</v>
      </c>
      <c r="Q133" s="1004">
        <f>'UBS V Guilherme'!Q23</f>
        <v>1.1927083333333333</v>
      </c>
    </row>
    <row r="134" spans="1:17" x14ac:dyDescent="0.25">
      <c r="A134" s="228" t="str">
        <f>'UBS V Guilherme'!A24</f>
        <v>Nutricionista (consulta/ VD) - 40hrs</v>
      </c>
      <c r="B134" s="89">
        <f>'UBS V Guilherme'!B24</f>
        <v>60</v>
      </c>
      <c r="C134" s="106">
        <f>'UBS V Guilherme'!C24</f>
        <v>46</v>
      </c>
      <c r="D134" s="106">
        <f>'UBS V Guilherme'!D24</f>
        <v>73</v>
      </c>
      <c r="E134" s="106">
        <f>'UBS V Guilherme'!E24</f>
        <v>41</v>
      </c>
      <c r="F134" s="106">
        <f>'UBS V Guilherme'!F24</f>
        <v>1</v>
      </c>
      <c r="G134" s="106">
        <f>'UBS V Guilherme'!G24</f>
        <v>72</v>
      </c>
      <c r="H134" s="106">
        <f>'UBS V Guilherme'!H24</f>
        <v>63</v>
      </c>
      <c r="I134" s="106">
        <f>'UBS V Guilherme'!I24</f>
        <v>77</v>
      </c>
      <c r="J134" s="106">
        <f>'UBS V Guilherme'!J24</f>
        <v>77</v>
      </c>
      <c r="K134" s="106">
        <f>'UBS V Guilherme'!K24</f>
        <v>2</v>
      </c>
      <c r="L134" s="106">
        <f>'UBS V Guilherme'!L24</f>
        <v>0</v>
      </c>
      <c r="M134" s="106">
        <f>'UBS V Guilherme'!M24</f>
        <v>14</v>
      </c>
      <c r="N134" s="106">
        <f>'UBS V Guilherme'!N24</f>
        <v>15</v>
      </c>
      <c r="O134" s="106">
        <f>'UBS V Guilherme'!O24</f>
        <v>720</v>
      </c>
      <c r="P134" s="106">
        <f>'UBS V Guilherme'!P24</f>
        <v>481</v>
      </c>
      <c r="Q134" s="1004">
        <f>'UBS V Guilherme'!Q24</f>
        <v>0.66805555555555551</v>
      </c>
    </row>
    <row r="135" spans="1:17" x14ac:dyDescent="0.25">
      <c r="A135" s="228" t="str">
        <f>'UBS V Guilherme'!A25</f>
        <v>Nutricionista (nº grupos)</v>
      </c>
      <c r="B135" s="89">
        <f>'UBS V Guilherme'!B25</f>
        <v>40</v>
      </c>
      <c r="C135" s="106">
        <f>'UBS V Guilherme'!C25</f>
        <v>22</v>
      </c>
      <c r="D135" s="106">
        <f>'UBS V Guilherme'!D25</f>
        <v>38</v>
      </c>
      <c r="E135" s="106">
        <f>'UBS V Guilherme'!E25</f>
        <v>11</v>
      </c>
      <c r="F135" s="106">
        <f>'UBS V Guilherme'!F25</f>
        <v>0</v>
      </c>
      <c r="G135" s="106">
        <f>'UBS V Guilherme'!G25</f>
        <v>42</v>
      </c>
      <c r="H135" s="106">
        <f>'UBS V Guilherme'!H25</f>
        <v>40</v>
      </c>
      <c r="I135" s="106">
        <f>'UBS V Guilherme'!I25</f>
        <v>43</v>
      </c>
      <c r="J135" s="106">
        <f>'UBS V Guilherme'!J25</f>
        <v>19</v>
      </c>
      <c r="K135" s="106">
        <f>'UBS V Guilherme'!K25</f>
        <v>0</v>
      </c>
      <c r="L135" s="106">
        <f>'UBS V Guilherme'!L25</f>
        <v>0</v>
      </c>
      <c r="M135" s="106">
        <f>'UBS V Guilherme'!M25</f>
        <v>0</v>
      </c>
      <c r="N135" s="106">
        <f>'UBS V Guilherme'!N25</f>
        <v>0</v>
      </c>
      <c r="O135" s="106">
        <f>'UBS V Guilherme'!O25</f>
        <v>480</v>
      </c>
      <c r="P135" s="106">
        <f>'UBS V Guilherme'!P25</f>
        <v>215</v>
      </c>
      <c r="Q135" s="1004">
        <f>'UBS V Guilherme'!Q25</f>
        <v>0.44791666666666669</v>
      </c>
    </row>
    <row r="136" spans="1:17" x14ac:dyDescent="0.25">
      <c r="A136" s="228" t="str">
        <f>'UBS V Guilherme'!A26</f>
        <v>Fonoaudiólogo (consulta/ VD) - 8hrs</v>
      </c>
      <c r="B136" s="89">
        <f>'UBS V Guilherme'!B26</f>
        <v>12</v>
      </c>
      <c r="C136" s="106">
        <f>'UBS V Guilherme'!C26</f>
        <v>0</v>
      </c>
      <c r="D136" s="106">
        <f>'UBS V Guilherme'!D26</f>
        <v>17</v>
      </c>
      <c r="E136" s="106">
        <f>'UBS V Guilherme'!E26</f>
        <v>13</v>
      </c>
      <c r="F136" s="106">
        <f>'UBS V Guilherme'!F26</f>
        <v>17</v>
      </c>
      <c r="G136" s="106">
        <f>'UBS V Guilherme'!G26</f>
        <v>13</v>
      </c>
      <c r="H136" s="106">
        <f>'UBS V Guilherme'!H26</f>
        <v>17</v>
      </c>
      <c r="I136" s="106">
        <f>'UBS V Guilherme'!I26</f>
        <v>14</v>
      </c>
      <c r="J136" s="106">
        <f>'UBS V Guilherme'!J26</f>
        <v>15</v>
      </c>
      <c r="K136" s="106">
        <f>'UBS V Guilherme'!K26</f>
        <v>17</v>
      </c>
      <c r="L136" s="106">
        <f>'UBS V Guilherme'!L26</f>
        <v>15</v>
      </c>
      <c r="M136" s="106">
        <f>'UBS V Guilherme'!M26</f>
        <v>10</v>
      </c>
      <c r="N136" s="106">
        <f>'UBS V Guilherme'!N26</f>
        <v>12</v>
      </c>
      <c r="O136" s="106">
        <f>'UBS V Guilherme'!O26</f>
        <v>144</v>
      </c>
      <c r="P136" s="106">
        <f>'UBS V Guilherme'!P26</f>
        <v>160</v>
      </c>
      <c r="Q136" s="1004">
        <f>'UBS V Guilherme'!Q26</f>
        <v>1.1111111111111112</v>
      </c>
    </row>
    <row r="137" spans="1:17" x14ac:dyDescent="0.25">
      <c r="A137" s="228" t="str">
        <f>'UBS V Guilherme'!A27</f>
        <v>Fonoaudiólogo (nº grupos)</v>
      </c>
      <c r="B137" s="89">
        <f>'UBS V Guilherme'!B27</f>
        <v>8</v>
      </c>
      <c r="C137" s="106">
        <f>'UBS V Guilherme'!C27</f>
        <v>0</v>
      </c>
      <c r="D137" s="106">
        <f>'UBS V Guilherme'!D27</f>
        <v>16</v>
      </c>
      <c r="E137" s="106">
        <f>'UBS V Guilherme'!E27</f>
        <v>6</v>
      </c>
      <c r="F137" s="106">
        <f>'UBS V Guilherme'!F27</f>
        <v>8</v>
      </c>
      <c r="G137" s="106">
        <f>'UBS V Guilherme'!G27</f>
        <v>8</v>
      </c>
      <c r="H137" s="106">
        <f>'UBS V Guilherme'!H27</f>
        <v>7</v>
      </c>
      <c r="I137" s="106">
        <f>'UBS V Guilherme'!I27</f>
        <v>6</v>
      </c>
      <c r="J137" s="106">
        <f>'UBS V Guilherme'!J27</f>
        <v>8</v>
      </c>
      <c r="K137" s="106">
        <f>'UBS V Guilherme'!K27</f>
        <v>8</v>
      </c>
      <c r="L137" s="106">
        <f>'UBS V Guilherme'!L27</f>
        <v>9</v>
      </c>
      <c r="M137" s="106">
        <f>'UBS V Guilherme'!M27</f>
        <v>11</v>
      </c>
      <c r="N137" s="106">
        <f>'UBS V Guilherme'!N27</f>
        <v>12</v>
      </c>
      <c r="O137" s="106">
        <f>'UBS V Guilherme'!O27</f>
        <v>96</v>
      </c>
      <c r="P137" s="106">
        <f>'UBS V Guilherme'!P27</f>
        <v>99</v>
      </c>
      <c r="Q137" s="1004">
        <f>'UBS V Guilherme'!Q27</f>
        <v>1.03125</v>
      </c>
    </row>
    <row r="138" spans="1:17" x14ac:dyDescent="0.25">
      <c r="A138" s="228" t="str">
        <f>'UBS V Guilherme'!A28</f>
        <v>Psicólogo (consulta/ VD) - 30hrs</v>
      </c>
      <c r="B138" s="89">
        <f>'UBS V Guilherme'!B28</f>
        <v>92</v>
      </c>
      <c r="C138" s="106">
        <f>'UBS V Guilherme'!C28</f>
        <v>86</v>
      </c>
      <c r="D138" s="106">
        <f>'UBS V Guilherme'!D28</f>
        <v>103</v>
      </c>
      <c r="E138" s="106">
        <f>'UBS V Guilherme'!E28</f>
        <v>72</v>
      </c>
      <c r="F138" s="106">
        <f>'UBS V Guilherme'!F28</f>
        <v>117</v>
      </c>
      <c r="G138" s="106">
        <f>'UBS V Guilherme'!G28</f>
        <v>112</v>
      </c>
      <c r="H138" s="106">
        <f>'UBS V Guilherme'!H28</f>
        <v>99</v>
      </c>
      <c r="I138" s="106">
        <f>'UBS V Guilherme'!I28</f>
        <v>115</v>
      </c>
      <c r="J138" s="106">
        <f>'UBS V Guilherme'!J28</f>
        <v>87</v>
      </c>
      <c r="K138" s="106">
        <f>'UBS V Guilherme'!K28</f>
        <v>138</v>
      </c>
      <c r="L138" s="106">
        <f>'UBS V Guilherme'!L28</f>
        <v>145</v>
      </c>
      <c r="M138" s="106">
        <f>'UBS V Guilherme'!M28</f>
        <v>131</v>
      </c>
      <c r="N138" s="106">
        <f>'UBS V Guilherme'!N28</f>
        <v>103</v>
      </c>
      <c r="O138" s="106">
        <f>'UBS V Guilherme'!O28</f>
        <v>1104</v>
      </c>
      <c r="P138" s="106">
        <f>'UBS V Guilherme'!P28</f>
        <v>1308</v>
      </c>
      <c r="Q138" s="1004">
        <f>'UBS V Guilherme'!Q28</f>
        <v>1.1847826086956521</v>
      </c>
    </row>
    <row r="139" spans="1:17" x14ac:dyDescent="0.25">
      <c r="A139" s="228" t="str">
        <f>'UBS V Guilherme'!A29</f>
        <v>Psicólogo (nº grupos)</v>
      </c>
      <c r="B139" s="89">
        <f>'UBS V Guilherme'!B29</f>
        <v>60</v>
      </c>
      <c r="C139" s="106">
        <f>'UBS V Guilherme'!C29</f>
        <v>50</v>
      </c>
      <c r="D139" s="106">
        <f>'UBS V Guilherme'!D29</f>
        <v>70</v>
      </c>
      <c r="E139" s="106">
        <f>'UBS V Guilherme'!E29</f>
        <v>38</v>
      </c>
      <c r="F139" s="106">
        <f>'UBS V Guilherme'!F29</f>
        <v>66</v>
      </c>
      <c r="G139" s="106">
        <f>'UBS V Guilherme'!G29</f>
        <v>84</v>
      </c>
      <c r="H139" s="106">
        <f>'UBS V Guilherme'!H29</f>
        <v>73</v>
      </c>
      <c r="I139" s="106">
        <f>'UBS V Guilherme'!I29</f>
        <v>73</v>
      </c>
      <c r="J139" s="106">
        <f>'UBS V Guilherme'!J29</f>
        <v>65</v>
      </c>
      <c r="K139" s="106">
        <f>'UBS V Guilherme'!K29</f>
        <v>66</v>
      </c>
      <c r="L139" s="106">
        <f>'UBS V Guilherme'!L29</f>
        <v>75</v>
      </c>
      <c r="M139" s="106">
        <f>'UBS V Guilherme'!M29</f>
        <v>57</v>
      </c>
      <c r="N139" s="106">
        <f>'UBS V Guilherme'!N29</f>
        <v>55</v>
      </c>
      <c r="O139" s="106">
        <f>'UBS V Guilherme'!O29</f>
        <v>720</v>
      </c>
      <c r="P139" s="106">
        <f>'UBS V Guilherme'!P29</f>
        <v>772</v>
      </c>
      <c r="Q139" s="1004">
        <f>'UBS V Guilherme'!Q29</f>
        <v>1.0722222222222222</v>
      </c>
    </row>
    <row r="140" spans="1:17" x14ac:dyDescent="0.25">
      <c r="A140" s="228" t="str">
        <f>'UBS V Guilherme'!A30</f>
        <v>Técnico de Enfermagem (Visitas) - 30hrs</v>
      </c>
      <c r="B140" s="89">
        <f>'UBS V Guilherme'!B30</f>
        <v>120</v>
      </c>
      <c r="C140" s="106">
        <f>'UBS V Guilherme'!C30</f>
        <v>109</v>
      </c>
      <c r="D140" s="106">
        <f>'UBS V Guilherme'!D30</f>
        <v>125</v>
      </c>
      <c r="E140" s="106">
        <f>'UBS V Guilherme'!E30</f>
        <v>104</v>
      </c>
      <c r="F140" s="106">
        <f>'UBS V Guilherme'!F30</f>
        <v>108</v>
      </c>
      <c r="G140" s="106">
        <f>'UBS V Guilherme'!G30</f>
        <v>123</v>
      </c>
      <c r="H140" s="106">
        <f>'UBS V Guilherme'!H30</f>
        <v>130</v>
      </c>
      <c r="I140" s="106">
        <f>'UBS V Guilherme'!I30</f>
        <v>118</v>
      </c>
      <c r="J140" s="106">
        <f>'UBS V Guilherme'!J30</f>
        <v>99</v>
      </c>
      <c r="K140" s="106">
        <f>'UBS V Guilherme'!K30</f>
        <v>118</v>
      </c>
      <c r="L140" s="106">
        <f>'UBS V Guilherme'!L30</f>
        <v>124</v>
      </c>
      <c r="M140" s="106">
        <f>'UBS V Guilherme'!M30</f>
        <v>116</v>
      </c>
      <c r="N140" s="106">
        <f>'UBS V Guilherme'!N30</f>
        <v>102</v>
      </c>
      <c r="O140" s="106">
        <f>'UBS V Guilherme'!O30</f>
        <v>1440</v>
      </c>
      <c r="P140" s="106">
        <f>'UBS V Guilherme'!P30</f>
        <v>1376</v>
      </c>
      <c r="Q140" s="1004">
        <f>'UBS V Guilherme'!Q30</f>
        <v>0.9555555555555556</v>
      </c>
    </row>
    <row r="141" spans="1:17" x14ac:dyDescent="0.25">
      <c r="A141" s="228" t="str">
        <f>'UBS V Guilherme'!A31</f>
        <v>PICS - Atividades Coletivas</v>
      </c>
      <c r="B141" s="89">
        <f>'UBS V Guilherme'!B31</f>
        <v>7</v>
      </c>
      <c r="C141" s="106">
        <f>'UBS V Guilherme'!C31</f>
        <v>29</v>
      </c>
      <c r="D141" s="106">
        <f>'UBS V Guilherme'!D31</f>
        <v>24</v>
      </c>
      <c r="E141" s="106">
        <f>'UBS V Guilherme'!E31</f>
        <v>11</v>
      </c>
      <c r="F141" s="106">
        <f>'UBS V Guilherme'!F31</f>
        <v>12</v>
      </c>
      <c r="G141" s="106">
        <f>'UBS V Guilherme'!G31</f>
        <v>11</v>
      </c>
      <c r="H141" s="106">
        <f>'UBS V Guilherme'!H31</f>
        <v>11</v>
      </c>
      <c r="I141" s="106">
        <f>'UBS V Guilherme'!I31</f>
        <v>13</v>
      </c>
      <c r="J141" s="106">
        <f>'UBS V Guilherme'!J31</f>
        <v>42</v>
      </c>
      <c r="K141" s="106">
        <f>'UBS V Guilherme'!K31</f>
        <v>23</v>
      </c>
      <c r="L141" s="106">
        <f>'UBS V Guilherme'!L31</f>
        <v>68</v>
      </c>
      <c r="M141" s="106">
        <f>'UBS V Guilherme'!M31</f>
        <v>19</v>
      </c>
      <c r="N141" s="106">
        <f>'UBS V Guilherme'!N31</f>
        <v>10</v>
      </c>
      <c r="O141" s="106">
        <f>'UBS V Guilherme'!O31</f>
        <v>84</v>
      </c>
      <c r="P141" s="106">
        <f>'UBS V Guilherme'!P31</f>
        <v>273</v>
      </c>
      <c r="Q141" s="1004">
        <f>'UBS V Guilherme'!Q31</f>
        <v>3.25</v>
      </c>
    </row>
    <row r="142" spans="1:17" ht="15.75" thickBot="1" x14ac:dyDescent="0.3">
      <c r="A142" s="228" t="str">
        <f>'UBS V Guilherme'!A32</f>
        <v>PICS - Atividades Individuais</v>
      </c>
      <c r="B142" s="89">
        <f>'UBS V Guilherme'!B32</f>
        <v>10</v>
      </c>
      <c r="C142" s="106">
        <f>'UBS V Guilherme'!C32</f>
        <v>46</v>
      </c>
      <c r="D142" s="106">
        <f>'UBS V Guilherme'!D32</f>
        <v>45</v>
      </c>
      <c r="E142" s="106">
        <f>'UBS V Guilherme'!E32</f>
        <v>28</v>
      </c>
      <c r="F142" s="106">
        <f>'UBS V Guilherme'!F32</f>
        <v>64</v>
      </c>
      <c r="G142" s="106">
        <f>'UBS V Guilherme'!G32</f>
        <v>43</v>
      </c>
      <c r="H142" s="106">
        <f>'UBS V Guilherme'!H32</f>
        <v>40</v>
      </c>
      <c r="I142" s="106">
        <f>'UBS V Guilherme'!I32</f>
        <v>42</v>
      </c>
      <c r="J142" s="106">
        <f>'UBS V Guilherme'!J32</f>
        <v>53</v>
      </c>
      <c r="K142" s="106">
        <f>'UBS V Guilherme'!K32</f>
        <v>63</v>
      </c>
      <c r="L142" s="106">
        <f>'UBS V Guilherme'!L32</f>
        <v>30</v>
      </c>
      <c r="M142" s="106">
        <f>'UBS V Guilherme'!M32</f>
        <v>31</v>
      </c>
      <c r="N142" s="106">
        <f>'UBS V Guilherme'!N32</f>
        <v>4</v>
      </c>
      <c r="O142" s="106">
        <f>'UBS V Guilherme'!O32</f>
        <v>120</v>
      </c>
      <c r="P142" s="106">
        <f>'UBS V Guilherme'!P32</f>
        <v>489</v>
      </c>
      <c r="Q142" s="1004">
        <f>'UBS V Guilherme'!Q32</f>
        <v>4.0750000000000002</v>
      </c>
    </row>
    <row r="143" spans="1:17" ht="15.75" thickBot="1" x14ac:dyDescent="0.3">
      <c r="A143" s="904" t="str">
        <f>'UBS V Guilherme'!A33</f>
        <v>TOTAL</v>
      </c>
      <c r="B143" s="910">
        <f>'UBS V Guilherme'!B33</f>
        <v>4432</v>
      </c>
      <c r="C143" s="906">
        <f>'UBS V Guilherme'!C33</f>
        <v>3416</v>
      </c>
      <c r="D143" s="906">
        <f>'UBS V Guilherme'!D33</f>
        <v>3569</v>
      </c>
      <c r="E143" s="906">
        <f>'UBS V Guilherme'!E33</f>
        <v>2983</v>
      </c>
      <c r="F143" s="906">
        <f>'UBS V Guilherme'!F33</f>
        <v>4096</v>
      </c>
      <c r="G143" s="906">
        <f>'UBS V Guilherme'!G33</f>
        <v>3563</v>
      </c>
      <c r="H143" s="906">
        <f>'UBS V Guilherme'!H33</f>
        <v>3748</v>
      </c>
      <c r="I143" s="906">
        <f>'UBS V Guilherme'!I33</f>
        <v>3290</v>
      </c>
      <c r="J143" s="906">
        <f>'UBS V Guilherme'!J33</f>
        <v>3669</v>
      </c>
      <c r="K143" s="906">
        <f>'UBS V Guilherme'!K33</f>
        <v>2822</v>
      </c>
      <c r="L143" s="906">
        <f>'UBS V Guilherme'!L33</f>
        <v>3001</v>
      </c>
      <c r="M143" s="906">
        <f>'UBS V Guilherme'!M33</f>
        <v>2855</v>
      </c>
      <c r="N143" s="906">
        <f>'UBS V Guilherme'!N33</f>
        <v>2774</v>
      </c>
      <c r="O143" s="908">
        <f>'UBS V Guilherme'!O33</f>
        <v>43977</v>
      </c>
      <c r="P143" s="908">
        <f>'UBS V Guilherme'!P33</f>
        <v>39786</v>
      </c>
      <c r="Q143" s="1006">
        <f>'UBS V Guilherme'!Q33</f>
        <v>0.90470018418718878</v>
      </c>
    </row>
    <row r="145" spans="1:17" ht="15.75" x14ac:dyDescent="0.25">
      <c r="A145" s="1047" t="s">
        <v>659</v>
      </c>
      <c r="B145" s="1048"/>
      <c r="C145" s="1048"/>
      <c r="D145" s="1048"/>
      <c r="E145" s="1048"/>
      <c r="F145" s="1048"/>
      <c r="G145" s="1048"/>
      <c r="H145" s="1048"/>
      <c r="I145" s="1048"/>
      <c r="J145" s="1048"/>
      <c r="K145" s="1048"/>
      <c r="L145" s="1048"/>
      <c r="M145" s="1048"/>
      <c r="N145" s="1048"/>
      <c r="O145" s="1048"/>
      <c r="P145" s="1048"/>
      <c r="Q145" s="1048"/>
    </row>
    <row r="146" spans="1:17" ht="24.75" thickBot="1" x14ac:dyDescent="0.3">
      <c r="A146" s="902" t="s">
        <v>14</v>
      </c>
      <c r="B146" s="911" t="s">
        <v>15</v>
      </c>
      <c r="C146" s="909" t="s">
        <v>514</v>
      </c>
      <c r="D146" s="909" t="s">
        <v>515</v>
      </c>
      <c r="E146" s="909" t="s">
        <v>516</v>
      </c>
      <c r="F146" s="909" t="s">
        <v>517</v>
      </c>
      <c r="G146" s="909" t="s">
        <v>518</v>
      </c>
      <c r="H146" s="909" t="s">
        <v>519</v>
      </c>
      <c r="I146" s="909" t="s">
        <v>520</v>
      </c>
      <c r="J146" s="909" t="s">
        <v>521</v>
      </c>
      <c r="K146" s="909" t="s">
        <v>522</v>
      </c>
      <c r="L146" s="909" t="s">
        <v>523</v>
      </c>
      <c r="M146" s="909" t="s">
        <v>524</v>
      </c>
      <c r="N146" s="909" t="s">
        <v>525</v>
      </c>
      <c r="O146" s="909" t="s">
        <v>530</v>
      </c>
      <c r="P146" s="909" t="s">
        <v>531</v>
      </c>
      <c r="Q146" s="1002" t="s">
        <v>1</v>
      </c>
    </row>
    <row r="147" spans="1:17" ht="15.75" thickTop="1" x14ac:dyDescent="0.25">
      <c r="A147" s="228" t="str">
        <f>'AMA_UBS V Medeiros'!A9</f>
        <v>Cirurgião Dentista (consulta /atendimento) - 20hrs</v>
      </c>
      <c r="B147" s="89">
        <f>'AMA_UBS V Medeiros'!B9</f>
        <v>522</v>
      </c>
      <c r="C147" s="106">
        <f>'AMA_UBS V Medeiros'!C9</f>
        <v>554</v>
      </c>
      <c r="D147" s="106">
        <f>'AMA_UBS V Medeiros'!D9</f>
        <v>540</v>
      </c>
      <c r="E147" s="106">
        <f>'AMA_UBS V Medeiros'!E9</f>
        <v>537</v>
      </c>
      <c r="F147" s="106">
        <f>'AMA_UBS V Medeiros'!F9</f>
        <v>692</v>
      </c>
      <c r="G147" s="106">
        <f>'AMA_UBS V Medeiros'!G9</f>
        <v>556</v>
      </c>
      <c r="H147" s="106">
        <f>'AMA_UBS V Medeiros'!H9</f>
        <v>732</v>
      </c>
      <c r="I147" s="106">
        <f>'AMA_UBS V Medeiros'!I9</f>
        <v>721</v>
      </c>
      <c r="J147" s="106">
        <f>'AMA_UBS V Medeiros'!J9</f>
        <v>689</v>
      </c>
      <c r="K147" s="106">
        <f>'AMA_UBS V Medeiros'!K9</f>
        <v>675</v>
      </c>
      <c r="L147" s="106">
        <f>'AMA_UBS V Medeiros'!L9</f>
        <v>634</v>
      </c>
      <c r="M147" s="106">
        <f>'AMA_UBS V Medeiros'!M9</f>
        <v>583</v>
      </c>
      <c r="N147" s="106">
        <f>'AMA_UBS V Medeiros'!N9</f>
        <v>560</v>
      </c>
      <c r="O147" s="106">
        <f>'AMA_UBS V Medeiros'!O9</f>
        <v>6264</v>
      </c>
      <c r="P147" s="106">
        <f>'AMA_UBS V Medeiros'!P9</f>
        <v>7473</v>
      </c>
      <c r="Q147" s="1004">
        <f>'AMA_UBS V Medeiros'!Q9</f>
        <v>1.1930076628352491</v>
      </c>
    </row>
    <row r="148" spans="1:17" x14ac:dyDescent="0.25">
      <c r="A148" s="228" t="str">
        <f>'AMA_UBS V Medeiros'!A10</f>
        <v>Cirurgião Dentista (TI clínico restaurador) - 20hrs</v>
      </c>
      <c r="B148" s="89">
        <f>'AMA_UBS V Medeiros'!B10</f>
        <v>78</v>
      </c>
      <c r="C148" s="106">
        <f>'AMA_UBS V Medeiros'!C10</f>
        <v>132</v>
      </c>
      <c r="D148" s="106">
        <f>'AMA_UBS V Medeiros'!D10</f>
        <v>88</v>
      </c>
      <c r="E148" s="106">
        <f>'AMA_UBS V Medeiros'!E10</f>
        <v>89</v>
      </c>
      <c r="F148" s="106">
        <f>'AMA_UBS V Medeiros'!F10</f>
        <v>77</v>
      </c>
      <c r="G148" s="106">
        <f>'AMA_UBS V Medeiros'!G10</f>
        <v>101</v>
      </c>
      <c r="H148" s="106">
        <f>'AMA_UBS V Medeiros'!H10</f>
        <v>99</v>
      </c>
      <c r="I148" s="106">
        <f>'AMA_UBS V Medeiros'!I10</f>
        <v>105</v>
      </c>
      <c r="J148" s="106">
        <f>'AMA_UBS V Medeiros'!J10</f>
        <v>89</v>
      </c>
      <c r="K148" s="106">
        <f>'AMA_UBS V Medeiros'!K10</f>
        <v>94</v>
      </c>
      <c r="L148" s="106">
        <f>'AMA_UBS V Medeiros'!L10</f>
        <v>89</v>
      </c>
      <c r="M148" s="106">
        <f>'AMA_UBS V Medeiros'!M10</f>
        <v>96</v>
      </c>
      <c r="N148" s="106">
        <f>'AMA_UBS V Medeiros'!N10</f>
        <v>64</v>
      </c>
      <c r="O148" s="106">
        <f>'AMA_UBS V Medeiros'!O10</f>
        <v>936</v>
      </c>
      <c r="P148" s="106">
        <f>'AMA_UBS V Medeiros'!P10</f>
        <v>1123</v>
      </c>
      <c r="Q148" s="1004">
        <f>'AMA_UBS V Medeiros'!Q10</f>
        <v>1.1997863247863247</v>
      </c>
    </row>
    <row r="149" spans="1:17" x14ac:dyDescent="0.25">
      <c r="A149" s="228" t="str">
        <f>'AMA_UBS V Medeiros'!A11</f>
        <v>Cirurgião Dentista (TI prótese) - 20hrs</v>
      </c>
      <c r="B149" s="89">
        <f>'AMA_UBS V Medeiros'!B11</f>
        <v>24</v>
      </c>
      <c r="C149" s="106">
        <f>'AMA_UBS V Medeiros'!C11</f>
        <v>21</v>
      </c>
      <c r="D149" s="106">
        <f>'AMA_UBS V Medeiros'!D11</f>
        <v>21</v>
      </c>
      <c r="E149" s="106">
        <f>'AMA_UBS V Medeiros'!E11</f>
        <v>17</v>
      </c>
      <c r="F149" s="106">
        <f>'AMA_UBS V Medeiros'!F11</f>
        <v>20</v>
      </c>
      <c r="G149" s="106">
        <f>'AMA_UBS V Medeiros'!G11</f>
        <v>16</v>
      </c>
      <c r="H149" s="106">
        <f>'AMA_UBS V Medeiros'!H11</f>
        <v>15</v>
      </c>
      <c r="I149" s="106">
        <f>'AMA_UBS V Medeiros'!I11</f>
        <v>16</v>
      </c>
      <c r="J149" s="106">
        <f>'AMA_UBS V Medeiros'!J11</f>
        <v>23</v>
      </c>
      <c r="K149" s="106">
        <f>'AMA_UBS V Medeiros'!K11</f>
        <v>21</v>
      </c>
      <c r="L149" s="106">
        <f>'AMA_UBS V Medeiros'!L11</f>
        <v>20</v>
      </c>
      <c r="M149" s="106">
        <f>'AMA_UBS V Medeiros'!M11</f>
        <v>24</v>
      </c>
      <c r="N149" s="106">
        <f>'AMA_UBS V Medeiros'!N11</f>
        <v>22</v>
      </c>
      <c r="O149" s="106">
        <f>'AMA_UBS V Medeiros'!O11</f>
        <v>288</v>
      </c>
      <c r="P149" s="106">
        <f>'AMA_UBS V Medeiros'!P11</f>
        <v>236</v>
      </c>
      <c r="Q149" s="1004">
        <f>'AMA_UBS V Medeiros'!Q11</f>
        <v>0.81944444444444442</v>
      </c>
    </row>
    <row r="150" spans="1:17" x14ac:dyDescent="0.25">
      <c r="A150" s="228" t="str">
        <f>'AMA_UBS V Medeiros'!A12</f>
        <v>Médico Clínico (consulta) - 20hrs</v>
      </c>
      <c r="B150" s="89">
        <f>'AMA_UBS V Medeiros'!B12</f>
        <v>1320</v>
      </c>
      <c r="C150" s="106">
        <f>'AMA_UBS V Medeiros'!C12</f>
        <v>932</v>
      </c>
      <c r="D150" s="106">
        <f>'AMA_UBS V Medeiros'!D12</f>
        <v>939</v>
      </c>
      <c r="E150" s="106">
        <f>'AMA_UBS V Medeiros'!E12</f>
        <v>869</v>
      </c>
      <c r="F150" s="106">
        <f>'AMA_UBS V Medeiros'!F12</f>
        <v>1078</v>
      </c>
      <c r="G150" s="106">
        <f>'AMA_UBS V Medeiros'!G12</f>
        <v>980</v>
      </c>
      <c r="H150" s="106">
        <f>'AMA_UBS V Medeiros'!H12</f>
        <v>782</v>
      </c>
      <c r="I150" s="106">
        <f>'AMA_UBS V Medeiros'!I12</f>
        <v>887</v>
      </c>
      <c r="J150" s="106">
        <f>'AMA_UBS V Medeiros'!J12</f>
        <v>682</v>
      </c>
      <c r="K150" s="106">
        <f>'AMA_UBS V Medeiros'!K12</f>
        <v>748</v>
      </c>
      <c r="L150" s="106">
        <f>'AMA_UBS V Medeiros'!L12</f>
        <v>1161</v>
      </c>
      <c r="M150" s="106">
        <f>'AMA_UBS V Medeiros'!M12</f>
        <v>1023</v>
      </c>
      <c r="N150" s="106">
        <f>'AMA_UBS V Medeiros'!N12</f>
        <v>630</v>
      </c>
      <c r="O150" s="106">
        <f>'AMA_UBS V Medeiros'!O12</f>
        <v>15840</v>
      </c>
      <c r="P150" s="106">
        <f>'AMA_UBS V Medeiros'!P12</f>
        <v>10711</v>
      </c>
      <c r="Q150" s="1004">
        <f>'AMA_UBS V Medeiros'!Q12</f>
        <v>0.67619949494949494</v>
      </c>
    </row>
    <row r="151" spans="1:17" x14ac:dyDescent="0.25">
      <c r="A151" s="228" t="str">
        <f>'AMA_UBS V Medeiros'!A13</f>
        <v>Médico Pediatra (consulta)  - 20hrs</v>
      </c>
      <c r="B151" s="89">
        <f>'AMA_UBS V Medeiros'!B13</f>
        <v>264</v>
      </c>
      <c r="C151" s="106">
        <f>'AMA_UBS V Medeiros'!C13</f>
        <v>0</v>
      </c>
      <c r="D151" s="106">
        <f>'AMA_UBS V Medeiros'!D13</f>
        <v>156</v>
      </c>
      <c r="E151" s="106">
        <f>'AMA_UBS V Medeiros'!E13</f>
        <v>137</v>
      </c>
      <c r="F151" s="106">
        <f>'AMA_UBS V Medeiros'!F13</f>
        <v>187</v>
      </c>
      <c r="G151" s="106">
        <f>'AMA_UBS V Medeiros'!G13</f>
        <v>188</v>
      </c>
      <c r="H151" s="106">
        <f>'AMA_UBS V Medeiros'!H13</f>
        <v>166</v>
      </c>
      <c r="I151" s="106">
        <f>'AMA_UBS V Medeiros'!I13</f>
        <v>191</v>
      </c>
      <c r="J151" s="106">
        <f>'AMA_UBS V Medeiros'!J13</f>
        <v>282</v>
      </c>
      <c r="K151" s="106">
        <f>'AMA_UBS V Medeiros'!K13</f>
        <v>244</v>
      </c>
      <c r="L151" s="106">
        <f>'AMA_UBS V Medeiros'!L13</f>
        <v>266</v>
      </c>
      <c r="M151" s="106">
        <f>'AMA_UBS V Medeiros'!M13</f>
        <v>212</v>
      </c>
      <c r="N151" s="106">
        <f>'AMA_UBS V Medeiros'!N13</f>
        <v>210</v>
      </c>
      <c r="O151" s="106">
        <f>'AMA_UBS V Medeiros'!O13</f>
        <v>5280</v>
      </c>
      <c r="P151" s="106">
        <f>'AMA_UBS V Medeiros'!P13</f>
        <v>2239</v>
      </c>
      <c r="Q151" s="1004">
        <f>'AMA_UBS V Medeiros'!Q13</f>
        <v>0.42405303030303032</v>
      </c>
    </row>
    <row r="152" spans="1:17" x14ac:dyDescent="0.25">
      <c r="A152" s="228" t="str">
        <f>'AMA_UBS V Medeiros'!A14</f>
        <v>Médico Psiquiatra (consulta)  - 20hrs</v>
      </c>
      <c r="B152" s="89">
        <f>'AMA_UBS V Medeiros'!B14</f>
        <v>320</v>
      </c>
      <c r="C152" s="106">
        <f>'AMA_UBS V Medeiros'!C14</f>
        <v>251</v>
      </c>
      <c r="D152" s="106">
        <f>'AMA_UBS V Medeiros'!D14</f>
        <v>228</v>
      </c>
      <c r="E152" s="106">
        <f>'AMA_UBS V Medeiros'!E14</f>
        <v>250</v>
      </c>
      <c r="F152" s="106">
        <f>'AMA_UBS V Medeiros'!F14</f>
        <v>274</v>
      </c>
      <c r="G152" s="106">
        <f>'AMA_UBS V Medeiros'!G14</f>
        <v>235</v>
      </c>
      <c r="H152" s="106">
        <f>'AMA_UBS V Medeiros'!H14</f>
        <v>271</v>
      </c>
      <c r="I152" s="106">
        <f>'AMA_UBS V Medeiros'!I14</f>
        <v>232</v>
      </c>
      <c r="J152" s="106">
        <f>'AMA_UBS V Medeiros'!J14</f>
        <v>243</v>
      </c>
      <c r="K152" s="106">
        <f>'AMA_UBS V Medeiros'!K14</f>
        <v>266</v>
      </c>
      <c r="L152" s="106">
        <f>'AMA_UBS V Medeiros'!L14</f>
        <v>167</v>
      </c>
      <c r="M152" s="106">
        <f>'AMA_UBS V Medeiros'!M14</f>
        <v>93</v>
      </c>
      <c r="N152" s="106">
        <f>'AMA_UBS V Medeiros'!N14</f>
        <v>214</v>
      </c>
      <c r="O152" s="106">
        <f>'AMA_UBS V Medeiros'!O14</f>
        <v>3840</v>
      </c>
      <c r="P152" s="106">
        <f>'AMA_UBS V Medeiros'!P14</f>
        <v>2724</v>
      </c>
      <c r="Q152" s="1004">
        <f>'AMA_UBS V Medeiros'!Q14</f>
        <v>0.70937499999999998</v>
      </c>
    </row>
    <row r="153" spans="1:17" x14ac:dyDescent="0.25">
      <c r="A153" s="228" t="str">
        <f>'AMA_UBS V Medeiros'!A15</f>
        <v>Médico Infectologista (TB) (consulta)  - 20hrs</v>
      </c>
      <c r="B153" s="89">
        <f>'AMA_UBS V Medeiros'!B15</f>
        <v>64</v>
      </c>
      <c r="C153" s="106">
        <f>'AMA_UBS V Medeiros'!C15</f>
        <v>21</v>
      </c>
      <c r="D153" s="106">
        <f>'AMA_UBS V Medeiros'!D15</f>
        <v>27</v>
      </c>
      <c r="E153" s="106">
        <f>'AMA_UBS V Medeiros'!E15</f>
        <v>38</v>
      </c>
      <c r="F153" s="106">
        <f>'AMA_UBS V Medeiros'!F15</f>
        <v>42</v>
      </c>
      <c r="G153" s="106">
        <f>'AMA_UBS V Medeiros'!G15</f>
        <v>44</v>
      </c>
      <c r="H153" s="106">
        <f>'AMA_UBS V Medeiros'!H15</f>
        <v>49</v>
      </c>
      <c r="I153" s="106">
        <f>'AMA_UBS V Medeiros'!I15</f>
        <v>50</v>
      </c>
      <c r="J153" s="106">
        <f>'AMA_UBS V Medeiros'!J15</f>
        <v>46</v>
      </c>
      <c r="K153" s="106">
        <f>'AMA_UBS V Medeiros'!K15</f>
        <v>51</v>
      </c>
      <c r="L153" s="106">
        <f>'AMA_UBS V Medeiros'!L15</f>
        <v>56</v>
      </c>
      <c r="M153" s="106">
        <f>'AMA_UBS V Medeiros'!M15</f>
        <v>47</v>
      </c>
      <c r="N153" s="106">
        <f>'AMA_UBS V Medeiros'!N15</f>
        <v>52</v>
      </c>
      <c r="O153" s="106">
        <f>'AMA_UBS V Medeiros'!O15</f>
        <v>768</v>
      </c>
      <c r="P153" s="106">
        <f>'AMA_UBS V Medeiros'!P15</f>
        <v>523</v>
      </c>
      <c r="Q153" s="1004">
        <f>'AMA_UBS V Medeiros'!Q15</f>
        <v>0.68098958333333337</v>
      </c>
    </row>
    <row r="154" spans="1:17" x14ac:dyDescent="0.25">
      <c r="A154" s="228" t="str">
        <f>'AMA_UBS V Medeiros'!A16</f>
        <v>Médico Pneumologista - 12hrs</v>
      </c>
      <c r="B154" s="89">
        <f>'AMA_UBS V Medeiros'!B16</f>
        <v>64</v>
      </c>
      <c r="C154" s="106">
        <f>'AMA_UBS V Medeiros'!C16</f>
        <v>214</v>
      </c>
      <c r="D154" s="106">
        <f>'AMA_UBS V Medeiros'!D16</f>
        <v>141</v>
      </c>
      <c r="E154" s="106">
        <f>'AMA_UBS V Medeiros'!E16</f>
        <v>150</v>
      </c>
      <c r="F154" s="106">
        <f>'AMA_UBS V Medeiros'!F16</f>
        <v>170</v>
      </c>
      <c r="G154" s="106">
        <f>'AMA_UBS V Medeiros'!G16</f>
        <v>139</v>
      </c>
      <c r="H154" s="106">
        <f>'AMA_UBS V Medeiros'!H16</f>
        <v>159</v>
      </c>
      <c r="I154" s="106">
        <f>'AMA_UBS V Medeiros'!I16</f>
        <v>3</v>
      </c>
      <c r="J154" s="106">
        <f>'AMA_UBS V Medeiros'!J16</f>
        <v>131</v>
      </c>
      <c r="K154" s="106">
        <f>'AMA_UBS V Medeiros'!K16</f>
        <v>109</v>
      </c>
      <c r="L154" s="106">
        <f>'AMA_UBS V Medeiros'!L16</f>
        <v>62</v>
      </c>
      <c r="M154" s="106">
        <f>'AMA_UBS V Medeiros'!M16</f>
        <v>141</v>
      </c>
      <c r="N154" s="106">
        <f>'AMA_UBS V Medeiros'!N16</f>
        <v>66</v>
      </c>
      <c r="O154" s="106">
        <f>'AMA_UBS V Medeiros'!O16</f>
        <v>986</v>
      </c>
      <c r="P154" s="106">
        <f>'AMA_UBS V Medeiros'!P16</f>
        <v>1485</v>
      </c>
      <c r="Q154" s="1004">
        <f>'AMA_UBS V Medeiros'!Q16</f>
        <v>1.5060851926977687</v>
      </c>
    </row>
    <row r="155" spans="1:17" x14ac:dyDescent="0.25">
      <c r="A155" s="228" t="str">
        <f>'AMA_UBS V Medeiros'!A17</f>
        <v>Médico Pneumologista (ODP) - 20hrs</v>
      </c>
      <c r="B155" s="89" t="str">
        <f>'AMA_UBS V Medeiros'!B17</f>
        <v>s/ meta</v>
      </c>
      <c r="C155" s="106">
        <f>'AMA_UBS V Medeiros'!C17</f>
        <v>130</v>
      </c>
      <c r="D155" s="106">
        <f>'AMA_UBS V Medeiros'!D17</f>
        <v>60</v>
      </c>
      <c r="E155" s="106">
        <f>'AMA_UBS V Medeiros'!E17</f>
        <v>159</v>
      </c>
      <c r="F155" s="106">
        <f>'AMA_UBS V Medeiros'!F17</f>
        <v>158</v>
      </c>
      <c r="G155" s="106">
        <f>'AMA_UBS V Medeiros'!G17</f>
        <v>148</v>
      </c>
      <c r="H155" s="106">
        <f>'AMA_UBS V Medeiros'!H17</f>
        <v>137</v>
      </c>
      <c r="I155" s="106">
        <f>'AMA_UBS V Medeiros'!I17</f>
        <v>112</v>
      </c>
      <c r="J155" s="106">
        <f>'AMA_UBS V Medeiros'!J17</f>
        <v>142</v>
      </c>
      <c r="K155" s="106">
        <f>'AMA_UBS V Medeiros'!K17</f>
        <v>171</v>
      </c>
      <c r="L155" s="106">
        <f>'AMA_UBS V Medeiros'!L17</f>
        <v>173</v>
      </c>
      <c r="M155" s="106">
        <f>'AMA_UBS V Medeiros'!M17</f>
        <v>144</v>
      </c>
      <c r="N155" s="106">
        <f>'AMA_UBS V Medeiros'!N17</f>
        <v>171</v>
      </c>
      <c r="O155" s="106">
        <f>'AMA_UBS V Medeiros'!O17</f>
        <v>0</v>
      </c>
      <c r="P155" s="106">
        <f>'AMA_UBS V Medeiros'!P17</f>
        <v>1705</v>
      </c>
      <c r="Q155" s="1004" t="str">
        <f>'AMA_UBS V Medeiros'!Q17</f>
        <v>-</v>
      </c>
    </row>
    <row r="156" spans="1:17" x14ac:dyDescent="0.25">
      <c r="A156" s="228" t="str">
        <f>'AMA_UBS V Medeiros'!A18</f>
        <v>Médico Ginecologista (consulta) - 20hrs</v>
      </c>
      <c r="B156" s="89">
        <f>'AMA_UBS V Medeiros'!B18</f>
        <v>792</v>
      </c>
      <c r="C156" s="106">
        <f>'AMA_UBS V Medeiros'!C18</f>
        <v>211</v>
      </c>
      <c r="D156" s="106">
        <f>'AMA_UBS V Medeiros'!D18</f>
        <v>272</v>
      </c>
      <c r="E156" s="106">
        <f>'AMA_UBS V Medeiros'!E18</f>
        <v>265</v>
      </c>
      <c r="F156" s="106">
        <f>'AMA_UBS V Medeiros'!F18</f>
        <v>367</v>
      </c>
      <c r="G156" s="106">
        <f>'AMA_UBS V Medeiros'!G18</f>
        <v>376</v>
      </c>
      <c r="H156" s="106">
        <f>'AMA_UBS V Medeiros'!H18</f>
        <v>147</v>
      </c>
      <c r="I156" s="106">
        <f>'AMA_UBS V Medeiros'!I18</f>
        <v>267</v>
      </c>
      <c r="J156" s="106">
        <f>'AMA_UBS V Medeiros'!J18</f>
        <v>425</v>
      </c>
      <c r="K156" s="106">
        <f>'AMA_UBS V Medeiros'!K18</f>
        <v>330</v>
      </c>
      <c r="L156" s="106">
        <f>'AMA_UBS V Medeiros'!L18</f>
        <v>413</v>
      </c>
      <c r="M156" s="106">
        <f>'AMA_UBS V Medeiros'!M18</f>
        <v>407</v>
      </c>
      <c r="N156" s="106">
        <f>'AMA_UBS V Medeiros'!N18</f>
        <v>371</v>
      </c>
      <c r="O156" s="106">
        <f>'AMA_UBS V Medeiros'!O18</f>
        <v>9504</v>
      </c>
      <c r="P156" s="106">
        <f>'AMA_UBS V Medeiros'!P18</f>
        <v>3851</v>
      </c>
      <c r="Q156" s="1004">
        <f>'AMA_UBS V Medeiros'!Q18</f>
        <v>0.40519781144781147</v>
      </c>
    </row>
    <row r="157" spans="1:17" x14ac:dyDescent="0.25">
      <c r="A157" s="228" t="str">
        <f>'AMA_UBS V Medeiros'!A19</f>
        <v>Enfermeiro (consulta) - 30hrs</v>
      </c>
      <c r="B157" s="89">
        <f>'AMA_UBS V Medeiros'!B19</f>
        <v>216</v>
      </c>
      <c r="C157" s="106">
        <f>'AMA_UBS V Medeiros'!C19</f>
        <v>214</v>
      </c>
      <c r="D157" s="106">
        <f>'AMA_UBS V Medeiros'!D19</f>
        <v>154</v>
      </c>
      <c r="E157" s="106">
        <f>'AMA_UBS V Medeiros'!E19</f>
        <v>206</v>
      </c>
      <c r="F157" s="106">
        <f>'AMA_UBS V Medeiros'!F19</f>
        <v>208</v>
      </c>
      <c r="G157" s="106">
        <f>'AMA_UBS V Medeiros'!G19</f>
        <v>211</v>
      </c>
      <c r="H157" s="106">
        <f>'AMA_UBS V Medeiros'!H19</f>
        <v>238</v>
      </c>
      <c r="I157" s="106">
        <f>'AMA_UBS V Medeiros'!I19</f>
        <v>187</v>
      </c>
      <c r="J157" s="106">
        <f>'AMA_UBS V Medeiros'!J19</f>
        <v>188</v>
      </c>
      <c r="K157" s="106">
        <f>'AMA_UBS V Medeiros'!K19</f>
        <v>377</v>
      </c>
      <c r="L157" s="106">
        <f>'AMA_UBS V Medeiros'!L19</f>
        <v>265</v>
      </c>
      <c r="M157" s="106">
        <f>'AMA_UBS V Medeiros'!M19</f>
        <v>176</v>
      </c>
      <c r="N157" s="106">
        <f>'AMA_UBS V Medeiros'!N19</f>
        <v>89</v>
      </c>
      <c r="O157" s="106">
        <f>'AMA_UBS V Medeiros'!O19</f>
        <v>2592</v>
      </c>
      <c r="P157" s="106">
        <f>'AMA_UBS V Medeiros'!P19</f>
        <v>2513</v>
      </c>
      <c r="Q157" s="1004">
        <f>'AMA_UBS V Medeiros'!Q19</f>
        <v>0.96952160493827155</v>
      </c>
    </row>
    <row r="158" spans="1:17" x14ac:dyDescent="0.25">
      <c r="A158" s="228" t="str">
        <f>'AMA_UBS V Medeiros'!A20</f>
        <v>Enfermeiro (visita) - 30hrs</v>
      </c>
      <c r="B158" s="89">
        <f>'AMA_UBS V Medeiros'!B20</f>
        <v>12</v>
      </c>
      <c r="C158" s="106">
        <f>'AMA_UBS V Medeiros'!C20</f>
        <v>12</v>
      </c>
      <c r="D158" s="106">
        <f>'AMA_UBS V Medeiros'!D20</f>
        <v>10</v>
      </c>
      <c r="E158" s="106">
        <f>'AMA_UBS V Medeiros'!E20</f>
        <v>0</v>
      </c>
      <c r="F158" s="106">
        <f>'AMA_UBS V Medeiros'!F20</f>
        <v>0</v>
      </c>
      <c r="G158" s="106">
        <f>'AMA_UBS V Medeiros'!G20</f>
        <v>17</v>
      </c>
      <c r="H158" s="106">
        <f>'AMA_UBS V Medeiros'!H20</f>
        <v>17</v>
      </c>
      <c r="I158" s="106">
        <f>'AMA_UBS V Medeiros'!I20</f>
        <v>27</v>
      </c>
      <c r="J158" s="106">
        <f>'AMA_UBS V Medeiros'!J20</f>
        <v>40</v>
      </c>
      <c r="K158" s="106">
        <f>'AMA_UBS V Medeiros'!K20</f>
        <v>16</v>
      </c>
      <c r="L158" s="106">
        <f>'AMA_UBS V Medeiros'!L20</f>
        <v>12</v>
      </c>
      <c r="M158" s="106">
        <f>'AMA_UBS V Medeiros'!M20</f>
        <v>0</v>
      </c>
      <c r="N158" s="106">
        <f>'AMA_UBS V Medeiros'!N20</f>
        <v>18</v>
      </c>
      <c r="O158" s="106">
        <f>'AMA_UBS V Medeiros'!O20</f>
        <v>144</v>
      </c>
      <c r="P158" s="106">
        <f>'AMA_UBS V Medeiros'!P20</f>
        <v>169</v>
      </c>
      <c r="Q158" s="1004">
        <f>'AMA_UBS V Medeiros'!Q20</f>
        <v>1.1736111111111112</v>
      </c>
    </row>
    <row r="159" spans="1:17" x14ac:dyDescent="0.25">
      <c r="A159" s="228" t="str">
        <f>'AMA_UBS V Medeiros'!A21</f>
        <v>Assistente Social (consulta/ VD) - 30hrs</v>
      </c>
      <c r="B159" s="89">
        <f>'AMA_UBS V Medeiros'!B21</f>
        <v>122</v>
      </c>
      <c r="C159" s="106">
        <f>'AMA_UBS V Medeiros'!C21</f>
        <v>58</v>
      </c>
      <c r="D159" s="106">
        <f>'AMA_UBS V Medeiros'!D21</f>
        <v>149</v>
      </c>
      <c r="E159" s="106">
        <f>'AMA_UBS V Medeiros'!E21</f>
        <v>131</v>
      </c>
      <c r="F159" s="106">
        <f>'AMA_UBS V Medeiros'!F21</f>
        <v>141</v>
      </c>
      <c r="G159" s="106">
        <f>'AMA_UBS V Medeiros'!G21</f>
        <v>91</v>
      </c>
      <c r="H159" s="106">
        <f>'AMA_UBS V Medeiros'!H21</f>
        <v>163</v>
      </c>
      <c r="I159" s="106">
        <f>'AMA_UBS V Medeiros'!I21</f>
        <v>73</v>
      </c>
      <c r="J159" s="106">
        <f>'AMA_UBS V Medeiros'!J21</f>
        <v>0</v>
      </c>
      <c r="K159" s="106">
        <f>'AMA_UBS V Medeiros'!K21</f>
        <v>72</v>
      </c>
      <c r="L159" s="106">
        <f>'AMA_UBS V Medeiros'!L21</f>
        <v>67</v>
      </c>
      <c r="M159" s="106">
        <f>'AMA_UBS V Medeiros'!M21</f>
        <v>133</v>
      </c>
      <c r="N159" s="106">
        <f>'AMA_UBS V Medeiros'!N21</f>
        <v>108</v>
      </c>
      <c r="O159" s="106">
        <f>'AMA_UBS V Medeiros'!O21</f>
        <v>1464</v>
      </c>
      <c r="P159" s="106">
        <f>'AMA_UBS V Medeiros'!P21</f>
        <v>1186</v>
      </c>
      <c r="Q159" s="1004">
        <f>'AMA_UBS V Medeiros'!Q21</f>
        <v>0.81010928961748629</v>
      </c>
    </row>
    <row r="160" spans="1:17" x14ac:dyDescent="0.25">
      <c r="A160" s="228" t="str">
        <f>'AMA_UBS V Medeiros'!A22</f>
        <v>Assistente Social (nº grupos)</v>
      </c>
      <c r="B160" s="89">
        <f>'AMA_UBS V Medeiros'!B22</f>
        <v>30</v>
      </c>
      <c r="C160" s="106">
        <f>'AMA_UBS V Medeiros'!C22</f>
        <v>33</v>
      </c>
      <c r="D160" s="106">
        <f>'AMA_UBS V Medeiros'!D22</f>
        <v>62</v>
      </c>
      <c r="E160" s="106">
        <f>'AMA_UBS V Medeiros'!E22</f>
        <v>61</v>
      </c>
      <c r="F160" s="106">
        <f>'AMA_UBS V Medeiros'!F22</f>
        <v>59</v>
      </c>
      <c r="G160" s="106">
        <f>'AMA_UBS V Medeiros'!G22</f>
        <v>61</v>
      </c>
      <c r="H160" s="106">
        <f>'AMA_UBS V Medeiros'!H22</f>
        <v>53</v>
      </c>
      <c r="I160" s="106">
        <f>'AMA_UBS V Medeiros'!I22</f>
        <v>33</v>
      </c>
      <c r="J160" s="106">
        <f>'AMA_UBS V Medeiros'!J22</f>
        <v>1</v>
      </c>
      <c r="K160" s="106">
        <f>'AMA_UBS V Medeiros'!K22</f>
        <v>34</v>
      </c>
      <c r="L160" s="106">
        <f>'AMA_UBS V Medeiros'!L22</f>
        <v>27</v>
      </c>
      <c r="M160" s="106">
        <f>'AMA_UBS V Medeiros'!M22</f>
        <v>59</v>
      </c>
      <c r="N160" s="106">
        <f>'AMA_UBS V Medeiros'!N22</f>
        <v>39</v>
      </c>
      <c r="O160" s="106">
        <f>'AMA_UBS V Medeiros'!O22</f>
        <v>360</v>
      </c>
      <c r="P160" s="106">
        <f>'AMA_UBS V Medeiros'!P22</f>
        <v>522</v>
      </c>
      <c r="Q160" s="1004">
        <f>'AMA_UBS V Medeiros'!Q22</f>
        <v>1.45</v>
      </c>
    </row>
    <row r="161" spans="1:17" x14ac:dyDescent="0.25">
      <c r="A161" s="228" t="str">
        <f>'AMA_UBS V Medeiros'!A23</f>
        <v>Nutricionista (consulta/ VD) - 40hrs</v>
      </c>
      <c r="B161" s="89">
        <f>'AMA_UBS V Medeiros'!B23</f>
        <v>60</v>
      </c>
      <c r="C161" s="106">
        <f>'AMA_UBS V Medeiros'!C23</f>
        <v>24</v>
      </c>
      <c r="D161" s="106">
        <f>'AMA_UBS V Medeiros'!D23</f>
        <v>48</v>
      </c>
      <c r="E161" s="106">
        <f>'AMA_UBS V Medeiros'!E23</f>
        <v>28</v>
      </c>
      <c r="F161" s="106">
        <f>'AMA_UBS V Medeiros'!F23</f>
        <v>53</v>
      </c>
      <c r="G161" s="106">
        <f>'AMA_UBS V Medeiros'!G23</f>
        <v>32</v>
      </c>
      <c r="H161" s="106">
        <f>'AMA_UBS V Medeiros'!H23</f>
        <v>61</v>
      </c>
      <c r="I161" s="106">
        <f>'AMA_UBS V Medeiros'!I23</f>
        <v>55</v>
      </c>
      <c r="J161" s="106">
        <f>'AMA_UBS V Medeiros'!J23</f>
        <v>20</v>
      </c>
      <c r="K161" s="106">
        <f>'AMA_UBS V Medeiros'!K23</f>
        <v>50</v>
      </c>
      <c r="L161" s="106">
        <f>'AMA_UBS V Medeiros'!L23</f>
        <v>35</v>
      </c>
      <c r="M161" s="106">
        <f>'AMA_UBS V Medeiros'!M23</f>
        <v>58</v>
      </c>
      <c r="N161" s="106">
        <f>'AMA_UBS V Medeiros'!N23</f>
        <v>59</v>
      </c>
      <c r="O161" s="106">
        <f>'AMA_UBS V Medeiros'!O23</f>
        <v>720</v>
      </c>
      <c r="P161" s="106">
        <f>'AMA_UBS V Medeiros'!P23</f>
        <v>523</v>
      </c>
      <c r="Q161" s="1004">
        <f>'AMA_UBS V Medeiros'!Q23</f>
        <v>0.72638888888888886</v>
      </c>
    </row>
    <row r="162" spans="1:17" x14ac:dyDescent="0.25">
      <c r="A162" s="228" t="str">
        <f>'AMA_UBS V Medeiros'!A24</f>
        <v>Nutricionista (nº grupos)</v>
      </c>
      <c r="B162" s="89">
        <f>'AMA_UBS V Medeiros'!B24</f>
        <v>40</v>
      </c>
      <c r="C162" s="106">
        <f>'AMA_UBS V Medeiros'!C24</f>
        <v>33</v>
      </c>
      <c r="D162" s="106">
        <f>'AMA_UBS V Medeiros'!D24</f>
        <v>68</v>
      </c>
      <c r="E162" s="106">
        <f>'AMA_UBS V Medeiros'!E24</f>
        <v>33</v>
      </c>
      <c r="F162" s="106">
        <f>'AMA_UBS V Medeiros'!F24</f>
        <v>62</v>
      </c>
      <c r="G162" s="106">
        <f>'AMA_UBS V Medeiros'!G24</f>
        <v>48</v>
      </c>
      <c r="H162" s="106">
        <f>'AMA_UBS V Medeiros'!H24</f>
        <v>41</v>
      </c>
      <c r="I162" s="106">
        <f>'AMA_UBS V Medeiros'!I24</f>
        <v>38</v>
      </c>
      <c r="J162" s="106">
        <f>'AMA_UBS V Medeiros'!J24</f>
        <v>8</v>
      </c>
      <c r="K162" s="106">
        <f>'AMA_UBS V Medeiros'!K24</f>
        <v>16</v>
      </c>
      <c r="L162" s="106">
        <f>'AMA_UBS V Medeiros'!L24</f>
        <v>8</v>
      </c>
      <c r="M162" s="106">
        <f>'AMA_UBS V Medeiros'!M24</f>
        <v>22</v>
      </c>
      <c r="N162" s="106">
        <f>'AMA_UBS V Medeiros'!N24</f>
        <v>19</v>
      </c>
      <c r="O162" s="106">
        <f>'AMA_UBS V Medeiros'!O24</f>
        <v>480</v>
      </c>
      <c r="P162" s="106">
        <f>'AMA_UBS V Medeiros'!P24</f>
        <v>396</v>
      </c>
      <c r="Q162" s="1004">
        <f>'AMA_UBS V Medeiros'!Q24</f>
        <v>0.82499999999999996</v>
      </c>
    </row>
    <row r="163" spans="1:17" x14ac:dyDescent="0.25">
      <c r="A163" s="228" t="str">
        <f>'AMA_UBS V Medeiros'!A25</f>
        <v>Psicólogo (consulta/ VD) - 30hrs</v>
      </c>
      <c r="B163" s="89">
        <f>'AMA_UBS V Medeiros'!B25</f>
        <v>92</v>
      </c>
      <c r="C163" s="106">
        <f>'AMA_UBS V Medeiros'!C25</f>
        <v>41</v>
      </c>
      <c r="D163" s="106">
        <f>'AMA_UBS V Medeiros'!D25</f>
        <v>43</v>
      </c>
      <c r="E163" s="106">
        <f>'AMA_UBS V Medeiros'!E25</f>
        <v>52</v>
      </c>
      <c r="F163" s="106">
        <f>'AMA_UBS V Medeiros'!F25</f>
        <v>49</v>
      </c>
      <c r="G163" s="106">
        <f>'AMA_UBS V Medeiros'!G25</f>
        <v>44</v>
      </c>
      <c r="H163" s="106">
        <f>'AMA_UBS V Medeiros'!H25</f>
        <v>11</v>
      </c>
      <c r="I163" s="106">
        <f>'AMA_UBS V Medeiros'!I25</f>
        <v>44</v>
      </c>
      <c r="J163" s="106">
        <f>'AMA_UBS V Medeiros'!J25</f>
        <v>105</v>
      </c>
      <c r="K163" s="106">
        <f>'AMA_UBS V Medeiros'!K25</f>
        <v>101</v>
      </c>
      <c r="L163" s="106">
        <f>'AMA_UBS V Medeiros'!L25</f>
        <v>121</v>
      </c>
      <c r="M163" s="106">
        <f>'AMA_UBS V Medeiros'!M25</f>
        <v>92</v>
      </c>
      <c r="N163" s="106">
        <f>'AMA_UBS V Medeiros'!N25</f>
        <v>99</v>
      </c>
      <c r="O163" s="106">
        <f>'AMA_UBS V Medeiros'!O25</f>
        <v>1104</v>
      </c>
      <c r="P163" s="106">
        <f>'AMA_UBS V Medeiros'!P25</f>
        <v>802</v>
      </c>
      <c r="Q163" s="1004">
        <f>'AMA_UBS V Medeiros'!Q25</f>
        <v>0.72644927536231885</v>
      </c>
    </row>
    <row r="164" spans="1:17" x14ac:dyDescent="0.25">
      <c r="A164" s="228" t="str">
        <f>'AMA_UBS V Medeiros'!A26</f>
        <v>Psicólogo (nº grupos)</v>
      </c>
      <c r="B164" s="89">
        <f>'AMA_UBS V Medeiros'!B26</f>
        <v>60</v>
      </c>
      <c r="C164" s="106">
        <f>'AMA_UBS V Medeiros'!C26</f>
        <v>45</v>
      </c>
      <c r="D164" s="106">
        <f>'AMA_UBS V Medeiros'!D26</f>
        <v>41</v>
      </c>
      <c r="E164" s="106">
        <f>'AMA_UBS V Medeiros'!E26</f>
        <v>41</v>
      </c>
      <c r="F164" s="106">
        <f>'AMA_UBS V Medeiros'!F26</f>
        <v>56</v>
      </c>
      <c r="G164" s="106">
        <f>'AMA_UBS V Medeiros'!G26</f>
        <v>45</v>
      </c>
      <c r="H164" s="106">
        <f>'AMA_UBS V Medeiros'!H26</f>
        <v>13</v>
      </c>
      <c r="I164" s="106">
        <f>'AMA_UBS V Medeiros'!I26</f>
        <v>45</v>
      </c>
      <c r="J164" s="106">
        <f>'AMA_UBS V Medeiros'!J26</f>
        <v>48</v>
      </c>
      <c r="K164" s="106">
        <f>'AMA_UBS V Medeiros'!K26</f>
        <v>76</v>
      </c>
      <c r="L164" s="106">
        <f>'AMA_UBS V Medeiros'!L26</f>
        <v>60</v>
      </c>
      <c r="M164" s="106">
        <f>'AMA_UBS V Medeiros'!M26</f>
        <v>65</v>
      </c>
      <c r="N164" s="106">
        <f>'AMA_UBS V Medeiros'!N26</f>
        <v>43</v>
      </c>
      <c r="O164" s="106">
        <f>'AMA_UBS V Medeiros'!O26</f>
        <v>720</v>
      </c>
      <c r="P164" s="106">
        <f>'AMA_UBS V Medeiros'!P26</f>
        <v>578</v>
      </c>
      <c r="Q164" s="1004">
        <f>'AMA_UBS V Medeiros'!Q26</f>
        <v>0.80277777777777781</v>
      </c>
    </row>
    <row r="165" spans="1:17" x14ac:dyDescent="0.25">
      <c r="A165" s="228" t="str">
        <f>'AMA_UBS V Medeiros'!A27</f>
        <v>Farmacêutico (consulta/ VD) - 44hrs</v>
      </c>
      <c r="B165" s="89">
        <f>'AMA_UBS V Medeiros'!B27</f>
        <v>106</v>
      </c>
      <c r="C165" s="106">
        <f>'AMA_UBS V Medeiros'!C27</f>
        <v>36</v>
      </c>
      <c r="D165" s="106">
        <f>'AMA_UBS V Medeiros'!D27</f>
        <v>48</v>
      </c>
      <c r="E165" s="106">
        <f>'AMA_UBS V Medeiros'!E27</f>
        <v>66</v>
      </c>
      <c r="F165" s="106">
        <f>'AMA_UBS V Medeiros'!F27</f>
        <v>37</v>
      </c>
      <c r="G165" s="106">
        <f>'AMA_UBS V Medeiros'!G27</f>
        <v>52</v>
      </c>
      <c r="H165" s="106">
        <f>'AMA_UBS V Medeiros'!H27</f>
        <v>56</v>
      </c>
      <c r="I165" s="106">
        <f>'AMA_UBS V Medeiros'!I27</f>
        <v>61</v>
      </c>
      <c r="J165" s="106">
        <f>'AMA_UBS V Medeiros'!J27</f>
        <v>46</v>
      </c>
      <c r="K165" s="106">
        <f>'AMA_UBS V Medeiros'!K27</f>
        <v>71</v>
      </c>
      <c r="L165" s="106">
        <f>'AMA_UBS V Medeiros'!L27</f>
        <v>64</v>
      </c>
      <c r="M165" s="106">
        <f>'AMA_UBS V Medeiros'!M27</f>
        <v>51</v>
      </c>
      <c r="N165" s="106">
        <f>'AMA_UBS V Medeiros'!N27</f>
        <v>54</v>
      </c>
      <c r="O165" s="106">
        <f>'AMA_UBS V Medeiros'!O27</f>
        <v>1272</v>
      </c>
      <c r="P165" s="106">
        <f>'AMA_UBS V Medeiros'!P27</f>
        <v>642</v>
      </c>
      <c r="Q165" s="1004">
        <f>'AMA_UBS V Medeiros'!Q27</f>
        <v>0.50471698113207553</v>
      </c>
    </row>
    <row r="166" spans="1:17" x14ac:dyDescent="0.25">
      <c r="A166" s="228" t="str">
        <f>'AMA_UBS V Medeiros'!A28</f>
        <v>Farmacêutico (nº grupos)</v>
      </c>
      <c r="B166" s="89">
        <f>'AMA_UBS V Medeiros'!B28</f>
        <v>18</v>
      </c>
      <c r="C166" s="106">
        <f>'AMA_UBS V Medeiros'!C28</f>
        <v>6</v>
      </c>
      <c r="D166" s="106">
        <f>'AMA_UBS V Medeiros'!D28</f>
        <v>9</v>
      </c>
      <c r="E166" s="106">
        <f>'AMA_UBS V Medeiros'!E28</f>
        <v>9</v>
      </c>
      <c r="F166" s="106">
        <f>'AMA_UBS V Medeiros'!F28</f>
        <v>10</v>
      </c>
      <c r="G166" s="106">
        <f>'AMA_UBS V Medeiros'!G28</f>
        <v>12</v>
      </c>
      <c r="H166" s="106">
        <f>'AMA_UBS V Medeiros'!H28</f>
        <v>5</v>
      </c>
      <c r="I166" s="106">
        <f>'AMA_UBS V Medeiros'!I28</f>
        <v>4</v>
      </c>
      <c r="J166" s="106">
        <f>'AMA_UBS V Medeiros'!J28</f>
        <v>3</v>
      </c>
      <c r="K166" s="106">
        <f>'AMA_UBS V Medeiros'!K28</f>
        <v>6</v>
      </c>
      <c r="L166" s="106">
        <f>'AMA_UBS V Medeiros'!L28</f>
        <v>8</v>
      </c>
      <c r="M166" s="106">
        <f>'AMA_UBS V Medeiros'!M28</f>
        <v>10</v>
      </c>
      <c r="N166" s="106">
        <f>'AMA_UBS V Medeiros'!N28</f>
        <v>3</v>
      </c>
      <c r="O166" s="106">
        <f>'AMA_UBS V Medeiros'!O28</f>
        <v>216</v>
      </c>
      <c r="P166" s="106">
        <f>'AMA_UBS V Medeiros'!P28</f>
        <v>85</v>
      </c>
      <c r="Q166" s="1004">
        <f>'AMA_UBS V Medeiros'!Q28</f>
        <v>0.39351851851851855</v>
      </c>
    </row>
    <row r="167" spans="1:17" x14ac:dyDescent="0.25">
      <c r="A167" s="228" t="str">
        <f>'AMA_UBS V Medeiros'!A29</f>
        <v>Tecnico de Enfermagem (Visitas) - 30hrs</v>
      </c>
      <c r="B167" s="89">
        <f>'AMA_UBS V Medeiros'!B29</f>
        <v>50</v>
      </c>
      <c r="C167" s="106">
        <f>'AMA_UBS V Medeiros'!C29</f>
        <v>47</v>
      </c>
      <c r="D167" s="106">
        <f>'AMA_UBS V Medeiros'!D29</f>
        <v>40</v>
      </c>
      <c r="E167" s="106">
        <f>'AMA_UBS V Medeiros'!E29</f>
        <v>38</v>
      </c>
      <c r="F167" s="106">
        <f>'AMA_UBS V Medeiros'!F29</f>
        <v>16</v>
      </c>
      <c r="G167" s="106">
        <f>'AMA_UBS V Medeiros'!G29</f>
        <v>17</v>
      </c>
      <c r="H167" s="106">
        <f>'AMA_UBS V Medeiros'!H29</f>
        <v>58</v>
      </c>
      <c r="I167" s="106">
        <f>'AMA_UBS V Medeiros'!I29</f>
        <v>20</v>
      </c>
      <c r="J167" s="106">
        <f>'AMA_UBS V Medeiros'!J29</f>
        <v>43</v>
      </c>
      <c r="K167" s="106">
        <f>'AMA_UBS V Medeiros'!K29</f>
        <v>50</v>
      </c>
      <c r="L167" s="106">
        <f>'AMA_UBS V Medeiros'!L29</f>
        <v>84</v>
      </c>
      <c r="M167" s="106">
        <f>'AMA_UBS V Medeiros'!M29</f>
        <v>31</v>
      </c>
      <c r="N167" s="106">
        <f>'AMA_UBS V Medeiros'!N29</f>
        <v>36</v>
      </c>
      <c r="O167" s="106">
        <f>'AMA_UBS V Medeiros'!O29</f>
        <v>600</v>
      </c>
      <c r="P167" s="106">
        <f>'AMA_UBS V Medeiros'!P29</f>
        <v>480</v>
      </c>
      <c r="Q167" s="1004">
        <f>'AMA_UBS V Medeiros'!Q29</f>
        <v>0.8</v>
      </c>
    </row>
    <row r="168" spans="1:17" x14ac:dyDescent="0.25">
      <c r="A168" s="228" t="str">
        <f>'AMA_UBS V Medeiros'!A30</f>
        <v>PICS - Atividades Coletivas</v>
      </c>
      <c r="B168" s="89">
        <f>'AMA_UBS V Medeiros'!B30</f>
        <v>7</v>
      </c>
      <c r="C168" s="106">
        <f>'AMA_UBS V Medeiros'!C30</f>
        <v>9</v>
      </c>
      <c r="D168" s="106">
        <f>'AMA_UBS V Medeiros'!D30</f>
        <v>16</v>
      </c>
      <c r="E168" s="106">
        <f>'AMA_UBS V Medeiros'!E30</f>
        <v>1</v>
      </c>
      <c r="F168" s="106">
        <f>'AMA_UBS V Medeiros'!F30</f>
        <v>6</v>
      </c>
      <c r="G168" s="106">
        <f>'AMA_UBS V Medeiros'!G30</f>
        <v>9</v>
      </c>
      <c r="H168" s="106">
        <f>'AMA_UBS V Medeiros'!H30</f>
        <v>17</v>
      </c>
      <c r="I168" s="106">
        <f>'AMA_UBS V Medeiros'!I30</f>
        <v>13</v>
      </c>
      <c r="J168" s="106">
        <f>'AMA_UBS V Medeiros'!J30</f>
        <v>4</v>
      </c>
      <c r="K168" s="106">
        <f>'AMA_UBS V Medeiros'!K30</f>
        <v>13</v>
      </c>
      <c r="L168" s="106">
        <f>'AMA_UBS V Medeiros'!L30</f>
        <v>12</v>
      </c>
      <c r="M168" s="106">
        <f>'AMA_UBS V Medeiros'!M30</f>
        <v>8</v>
      </c>
      <c r="N168" s="106">
        <f>'AMA_UBS V Medeiros'!N30</f>
        <v>10</v>
      </c>
      <c r="O168" s="106">
        <f>'AMA_UBS V Medeiros'!O30</f>
        <v>84</v>
      </c>
      <c r="P168" s="106">
        <f>'AMA_UBS V Medeiros'!P30</f>
        <v>118</v>
      </c>
      <c r="Q168" s="1004">
        <f>'AMA_UBS V Medeiros'!Q30</f>
        <v>1.4047619047619047</v>
      </c>
    </row>
    <row r="169" spans="1:17" ht="15.75" thickBot="1" x14ac:dyDescent="0.3">
      <c r="A169" s="228" t="str">
        <f>'AMA_UBS V Medeiros'!A31</f>
        <v>PICS - Atividades Individuais</v>
      </c>
      <c r="B169" s="89">
        <f>'AMA_UBS V Medeiros'!B31</f>
        <v>10</v>
      </c>
      <c r="C169" s="106">
        <f>'AMA_UBS V Medeiros'!C31</f>
        <v>0</v>
      </c>
      <c r="D169" s="106">
        <f>'AMA_UBS V Medeiros'!D31</f>
        <v>0</v>
      </c>
      <c r="E169" s="106">
        <f>'AMA_UBS V Medeiros'!E31</f>
        <v>13</v>
      </c>
      <c r="F169" s="106">
        <f>'AMA_UBS V Medeiros'!F31</f>
        <v>11</v>
      </c>
      <c r="G169" s="106">
        <f>'AMA_UBS V Medeiros'!G31</f>
        <v>10</v>
      </c>
      <c r="H169" s="106">
        <f>'AMA_UBS V Medeiros'!H31</f>
        <v>12</v>
      </c>
      <c r="I169" s="106">
        <f>'AMA_UBS V Medeiros'!I31</f>
        <v>18</v>
      </c>
      <c r="J169" s="106">
        <f>'AMA_UBS V Medeiros'!J31</f>
        <v>15</v>
      </c>
      <c r="K169" s="106">
        <f>'AMA_UBS V Medeiros'!K31</f>
        <v>12</v>
      </c>
      <c r="L169" s="106">
        <f>'AMA_UBS V Medeiros'!L31</f>
        <v>22</v>
      </c>
      <c r="M169" s="106">
        <f>'AMA_UBS V Medeiros'!M31</f>
        <v>22</v>
      </c>
      <c r="N169" s="106">
        <f>'AMA_UBS V Medeiros'!N31</f>
        <v>13</v>
      </c>
      <c r="O169" s="106">
        <f>'AMA_UBS V Medeiros'!O31</f>
        <v>120</v>
      </c>
      <c r="P169" s="106">
        <f>'AMA_UBS V Medeiros'!P31</f>
        <v>148</v>
      </c>
      <c r="Q169" s="1004">
        <f>'AMA_UBS V Medeiros'!Q31</f>
        <v>1.2333333333333334</v>
      </c>
    </row>
    <row r="170" spans="1:17" ht="15.75" thickBot="1" x14ac:dyDescent="0.3">
      <c r="A170" s="904" t="str">
        <f>'AMA_UBS V Medeiros'!A32</f>
        <v>TOTAL</v>
      </c>
      <c r="B170" s="910">
        <f>'AMA_UBS V Medeiros'!B32</f>
        <v>4271</v>
      </c>
      <c r="C170" s="906">
        <f>'AMA_UBS V Medeiros'!C32</f>
        <v>3024</v>
      </c>
      <c r="D170" s="906">
        <f>'AMA_UBS V Medeiros'!D32</f>
        <v>3160</v>
      </c>
      <c r="E170" s="906">
        <f>'AMA_UBS V Medeiros'!E32</f>
        <v>3190</v>
      </c>
      <c r="F170" s="906">
        <f>'AMA_UBS V Medeiros'!F32</f>
        <v>3773</v>
      </c>
      <c r="G170" s="906">
        <f>'AMA_UBS V Medeiros'!G32</f>
        <v>3432</v>
      </c>
      <c r="H170" s="906">
        <f>'AMA_UBS V Medeiros'!H32</f>
        <v>3302</v>
      </c>
      <c r="I170" s="906">
        <f>'AMA_UBS V Medeiros'!I32</f>
        <v>3202</v>
      </c>
      <c r="J170" s="906">
        <f>'AMA_UBS V Medeiros'!J32</f>
        <v>3273</v>
      </c>
      <c r="K170" s="906">
        <f>'AMA_UBS V Medeiros'!K32</f>
        <v>3603</v>
      </c>
      <c r="L170" s="906">
        <f>'AMA_UBS V Medeiros'!L32</f>
        <v>3826</v>
      </c>
      <c r="M170" s="906">
        <f>'AMA_UBS V Medeiros'!M32</f>
        <v>3497</v>
      </c>
      <c r="N170" s="906">
        <f>'AMA_UBS V Medeiros'!N32</f>
        <v>2950</v>
      </c>
      <c r="O170" s="908">
        <f>'AMA_UBS V Medeiros'!O32</f>
        <v>53582</v>
      </c>
      <c r="P170" s="908">
        <f>'AMA_UBS V Medeiros'!P32</f>
        <v>40232</v>
      </c>
      <c r="Q170" s="1006">
        <f>'AMA_UBS V Medeiros'!Q32</f>
        <v>0.75084916576462246</v>
      </c>
    </row>
    <row r="171" spans="1:17" x14ac:dyDescent="0.25">
      <c r="A171" s="977"/>
      <c r="B171" s="978"/>
      <c r="C171" s="978"/>
      <c r="D171" s="978"/>
      <c r="E171" s="978"/>
      <c r="F171" s="978"/>
      <c r="G171" s="978"/>
      <c r="H171" s="978"/>
      <c r="I171" s="978"/>
      <c r="J171" s="978"/>
      <c r="K171" s="978"/>
      <c r="L171" s="978"/>
      <c r="M171" s="978"/>
      <c r="N171" s="978"/>
      <c r="O171" s="978"/>
      <c r="P171" s="978"/>
      <c r="Q171" s="979"/>
    </row>
    <row r="172" spans="1:17" ht="15.75" x14ac:dyDescent="0.25">
      <c r="A172" s="1049" t="s">
        <v>722</v>
      </c>
      <c r="B172" s="1049"/>
      <c r="C172" s="1049"/>
      <c r="D172" s="1049"/>
      <c r="E172" s="1049"/>
      <c r="F172" s="1049"/>
      <c r="G172" s="1049"/>
      <c r="H172" s="1049"/>
      <c r="I172" s="1049"/>
      <c r="J172" s="1049"/>
      <c r="K172" s="1049"/>
      <c r="L172" s="1049"/>
      <c r="M172" s="1049"/>
      <c r="N172" s="1049"/>
      <c r="O172" s="1049"/>
      <c r="P172" s="1049"/>
      <c r="Q172" s="1049"/>
    </row>
    <row r="173" spans="1:17" ht="24.75" thickBot="1" x14ac:dyDescent="0.3">
      <c r="A173" s="902" t="s">
        <v>14</v>
      </c>
      <c r="B173" s="911" t="s">
        <v>15</v>
      </c>
      <c r="C173" s="909" t="s">
        <v>514</v>
      </c>
      <c r="D173" s="909" t="s">
        <v>515</v>
      </c>
      <c r="E173" s="909" t="s">
        <v>516</v>
      </c>
      <c r="F173" s="909" t="s">
        <v>517</v>
      </c>
      <c r="G173" s="909" t="s">
        <v>518</v>
      </c>
      <c r="H173" s="909" t="s">
        <v>519</v>
      </c>
      <c r="I173" s="909" t="s">
        <v>520</v>
      </c>
      <c r="J173" s="909" t="s">
        <v>521</v>
      </c>
      <c r="K173" s="909" t="s">
        <v>522</v>
      </c>
      <c r="L173" s="909" t="s">
        <v>523</v>
      </c>
      <c r="M173" s="909" t="s">
        <v>524</v>
      </c>
      <c r="N173" s="909" t="s">
        <v>525</v>
      </c>
      <c r="O173" s="909" t="s">
        <v>530</v>
      </c>
      <c r="P173" s="909" t="s">
        <v>531</v>
      </c>
      <c r="Q173" s="1002" t="s">
        <v>1</v>
      </c>
    </row>
    <row r="174" spans="1:17" ht="16.5" thickTop="1" thickBot="1" x14ac:dyDescent="0.3">
      <c r="A174" s="944" t="str">
        <f>'PAI MED'!A9</f>
        <v>Nº Idosos em acompanhamento</v>
      </c>
      <c r="B174" s="980">
        <f>'PAI MED'!B9</f>
        <v>120</v>
      </c>
      <c r="C174" s="981">
        <f>'PAI MED'!C9</f>
        <v>0</v>
      </c>
      <c r="D174" s="981">
        <f>'PAI MED'!D9</f>
        <v>0</v>
      </c>
      <c r="E174" s="981">
        <f>'PAI MED'!E9</f>
        <v>0</v>
      </c>
      <c r="F174" s="981">
        <f>'PAI MED'!F9</f>
        <v>0</v>
      </c>
      <c r="G174" s="981">
        <f>'PAI MED'!G9</f>
        <v>0</v>
      </c>
      <c r="H174" s="981">
        <f>'PAI MED'!H9</f>
        <v>0</v>
      </c>
      <c r="I174" s="981">
        <f>'PAI MED'!I9</f>
        <v>0</v>
      </c>
      <c r="J174" s="981">
        <f>'PAI MED'!J9</f>
        <v>0</v>
      </c>
      <c r="K174" s="982">
        <f>'PAI MED'!K9</f>
        <v>15</v>
      </c>
      <c r="L174" s="982">
        <f>'PAI MED'!L9</f>
        <v>120</v>
      </c>
      <c r="M174" s="982">
        <f>'PAI MED'!M9</f>
        <v>120</v>
      </c>
      <c r="N174" s="982">
        <f>'PAI MED'!N9</f>
        <v>120</v>
      </c>
      <c r="O174" s="983">
        <f>'PAI MED'!O9</f>
        <v>480</v>
      </c>
      <c r="P174" s="983">
        <f>'PAI MED'!P9</f>
        <v>375</v>
      </c>
      <c r="Q174" s="953">
        <f>'PAI MED'!Q9</f>
        <v>0.78125</v>
      </c>
    </row>
    <row r="175" spans="1:17" x14ac:dyDescent="0.25">
      <c r="A175" s="926" t="str">
        <f>'PAI MED'!A10</f>
        <v>TOTAL</v>
      </c>
      <c r="B175" s="984">
        <f>'PAI MED'!B10</f>
        <v>120</v>
      </c>
      <c r="C175" s="984">
        <f>'PAI MED'!C10</f>
        <v>0</v>
      </c>
      <c r="D175" s="984">
        <f>'PAI MED'!D10</f>
        <v>0</v>
      </c>
      <c r="E175" s="984">
        <f>'PAI MED'!E10</f>
        <v>0</v>
      </c>
      <c r="F175" s="984">
        <f>'PAI MED'!F10</f>
        <v>0</v>
      </c>
      <c r="G175" s="984">
        <f>'PAI MED'!G10</f>
        <v>0</v>
      </c>
      <c r="H175" s="984">
        <f>'PAI MED'!H10</f>
        <v>0</v>
      </c>
      <c r="I175" s="984">
        <f>'PAI MED'!I10</f>
        <v>0</v>
      </c>
      <c r="J175" s="984">
        <f>'PAI MED'!J10</f>
        <v>0</v>
      </c>
      <c r="K175" s="984">
        <f>'PAI MED'!K10</f>
        <v>15</v>
      </c>
      <c r="L175" s="984">
        <f>'PAI MED'!L10</f>
        <v>120</v>
      </c>
      <c r="M175" s="984">
        <f>'PAI MED'!M10</f>
        <v>120</v>
      </c>
      <c r="N175" s="984">
        <f>'PAI MED'!N10</f>
        <v>120</v>
      </c>
      <c r="O175" s="984">
        <f>'PAI MED'!O10</f>
        <v>480</v>
      </c>
      <c r="P175" s="984">
        <f>'PAI MED'!P10</f>
        <v>375</v>
      </c>
      <c r="Q175" s="985">
        <f>'PAI MED'!Q10</f>
        <v>0.78125</v>
      </c>
    </row>
    <row r="176" spans="1:17" x14ac:dyDescent="0.25">
      <c r="A176" s="977"/>
      <c r="B176" s="978"/>
      <c r="C176" s="978"/>
      <c r="D176" s="978"/>
      <c r="E176" s="978"/>
      <c r="F176" s="978"/>
      <c r="G176" s="978"/>
      <c r="H176" s="978"/>
      <c r="I176" s="978"/>
      <c r="J176" s="978"/>
      <c r="K176" s="978"/>
      <c r="L176" s="978"/>
      <c r="M176" s="978"/>
      <c r="N176" s="978"/>
      <c r="O176" s="978"/>
      <c r="P176" s="978"/>
      <c r="Q176" s="979"/>
    </row>
    <row r="177" spans="1:17" ht="15.75" x14ac:dyDescent="0.25">
      <c r="A177" s="1047" t="s">
        <v>660</v>
      </c>
      <c r="B177" s="1048"/>
      <c r="C177" s="1048"/>
      <c r="D177" s="1048"/>
      <c r="E177" s="1048"/>
      <c r="F177" s="1048"/>
      <c r="G177" s="1048"/>
      <c r="H177" s="1048"/>
      <c r="I177" s="1048"/>
      <c r="J177" s="1048"/>
      <c r="K177" s="1048"/>
      <c r="L177" s="1048"/>
      <c r="M177" s="1048"/>
      <c r="N177" s="1048"/>
      <c r="O177" s="1048"/>
      <c r="P177" s="1048"/>
      <c r="Q177" s="1048"/>
    </row>
    <row r="178" spans="1:17" ht="24.75" thickBot="1" x14ac:dyDescent="0.3">
      <c r="A178" s="902" t="s">
        <v>14</v>
      </c>
      <c r="B178" s="911" t="s">
        <v>15</v>
      </c>
      <c r="C178" s="909" t="s">
        <v>514</v>
      </c>
      <c r="D178" s="909" t="s">
        <v>515</v>
      </c>
      <c r="E178" s="909" t="s">
        <v>516</v>
      </c>
      <c r="F178" s="909" t="s">
        <v>517</v>
      </c>
      <c r="G178" s="909" t="s">
        <v>518</v>
      </c>
      <c r="H178" s="909" t="s">
        <v>519</v>
      </c>
      <c r="I178" s="909" t="s">
        <v>520</v>
      </c>
      <c r="J178" s="909" t="s">
        <v>521</v>
      </c>
      <c r="K178" s="909" t="s">
        <v>522</v>
      </c>
      <c r="L178" s="909" t="s">
        <v>523</v>
      </c>
      <c r="M178" s="909" t="s">
        <v>524</v>
      </c>
      <c r="N178" s="909" t="s">
        <v>525</v>
      </c>
      <c r="O178" s="909" t="s">
        <v>530</v>
      </c>
      <c r="P178" s="909" t="s">
        <v>531</v>
      </c>
      <c r="Q178" s="1002" t="s">
        <v>1</v>
      </c>
    </row>
    <row r="179" spans="1:17" ht="15.75" thickTop="1" x14ac:dyDescent="0.25">
      <c r="A179" s="228" t="str">
        <f>'UBS Izolina Mazzei'!A9</f>
        <v>Cirurgião Dentista (consulta /atendimento) - 20hrs</v>
      </c>
      <c r="B179" s="89">
        <f>'UBS Izolina Mazzei'!B9</f>
        <v>783</v>
      </c>
      <c r="C179" s="106">
        <f>'UBS Izolina Mazzei'!C9</f>
        <v>683</v>
      </c>
      <c r="D179" s="106">
        <f>'UBS Izolina Mazzei'!D9</f>
        <v>537</v>
      </c>
      <c r="E179" s="106">
        <f>'UBS Izolina Mazzei'!E9</f>
        <v>743</v>
      </c>
      <c r="F179" s="106">
        <f>'UBS Izolina Mazzei'!F9</f>
        <v>723</v>
      </c>
      <c r="G179" s="106">
        <f>'UBS Izolina Mazzei'!G9</f>
        <v>704</v>
      </c>
      <c r="H179" s="106">
        <f>'UBS Izolina Mazzei'!H9</f>
        <v>712</v>
      </c>
      <c r="I179" s="106">
        <f>'UBS Izolina Mazzei'!I9</f>
        <v>889</v>
      </c>
      <c r="J179" s="106">
        <f>'UBS Izolina Mazzei'!J9</f>
        <v>822</v>
      </c>
      <c r="K179" s="106">
        <f>'UBS Izolina Mazzei'!K9</f>
        <v>857</v>
      </c>
      <c r="L179" s="106">
        <f>'UBS Izolina Mazzei'!L9</f>
        <v>819</v>
      </c>
      <c r="M179" s="106">
        <f>'UBS Izolina Mazzei'!M9</f>
        <v>668</v>
      </c>
      <c r="N179" s="106">
        <f>'UBS Izolina Mazzei'!N9</f>
        <v>702</v>
      </c>
      <c r="O179" s="106">
        <f>'UBS Izolina Mazzei'!O9</f>
        <v>9396</v>
      </c>
      <c r="P179" s="106">
        <f>'UBS Izolina Mazzei'!P9</f>
        <v>8859</v>
      </c>
      <c r="Q179" s="1004">
        <f>'UBS Izolina Mazzei'!Q9</f>
        <v>0.94284802043422733</v>
      </c>
    </row>
    <row r="180" spans="1:17" x14ac:dyDescent="0.25">
      <c r="A180" s="228" t="str">
        <f>'UBS Izolina Mazzei'!A10</f>
        <v>Cirurgião Dentista (TI clínico restaurador) - 20hrs</v>
      </c>
      <c r="B180" s="89">
        <f>'UBS Izolina Mazzei'!B10</f>
        <v>117</v>
      </c>
      <c r="C180" s="106">
        <f>'UBS Izolina Mazzei'!C10</f>
        <v>158</v>
      </c>
      <c r="D180" s="106">
        <f>'UBS Izolina Mazzei'!D10</f>
        <v>85</v>
      </c>
      <c r="E180" s="106">
        <f>'UBS Izolina Mazzei'!E10</f>
        <v>86</v>
      </c>
      <c r="F180" s="106">
        <f>'UBS Izolina Mazzei'!F10</f>
        <v>68</v>
      </c>
      <c r="G180" s="106">
        <f>'UBS Izolina Mazzei'!G10</f>
        <v>130</v>
      </c>
      <c r="H180" s="106">
        <f>'UBS Izolina Mazzei'!H10</f>
        <v>147</v>
      </c>
      <c r="I180" s="106">
        <f>'UBS Izolina Mazzei'!I10</f>
        <v>162</v>
      </c>
      <c r="J180" s="106">
        <f>'UBS Izolina Mazzei'!J10</f>
        <v>157</v>
      </c>
      <c r="K180" s="106">
        <f>'UBS Izolina Mazzei'!K10</f>
        <v>164</v>
      </c>
      <c r="L180" s="106">
        <f>'UBS Izolina Mazzei'!L10</f>
        <v>126</v>
      </c>
      <c r="M180" s="106">
        <f>'UBS Izolina Mazzei'!M10</f>
        <v>123</v>
      </c>
      <c r="N180" s="106">
        <f>'UBS Izolina Mazzei'!N10</f>
        <v>123</v>
      </c>
      <c r="O180" s="106">
        <f>'UBS Izolina Mazzei'!O10</f>
        <v>1404</v>
      </c>
      <c r="P180" s="106">
        <f>'UBS Izolina Mazzei'!P10</f>
        <v>1529</v>
      </c>
      <c r="Q180" s="1004">
        <f>'UBS Izolina Mazzei'!Q10</f>
        <v>1.0890313390313391</v>
      </c>
    </row>
    <row r="181" spans="1:17" x14ac:dyDescent="0.25">
      <c r="A181" s="228" t="str">
        <f>'UBS Izolina Mazzei'!A11</f>
        <v>Cirurgião Dentista (TI prótese) - 20hrs</v>
      </c>
      <c r="B181" s="89">
        <f>'UBS Izolina Mazzei'!B11</f>
        <v>36</v>
      </c>
      <c r="C181" s="106">
        <f>'UBS Izolina Mazzei'!C11</f>
        <v>37</v>
      </c>
      <c r="D181" s="106">
        <f>'UBS Izolina Mazzei'!D11</f>
        <v>32</v>
      </c>
      <c r="E181" s="106">
        <f>'UBS Izolina Mazzei'!E11</f>
        <v>35</v>
      </c>
      <c r="F181" s="106">
        <f>'UBS Izolina Mazzei'!F11</f>
        <v>24</v>
      </c>
      <c r="G181" s="106">
        <f>'UBS Izolina Mazzei'!G11</f>
        <v>36</v>
      </c>
      <c r="H181" s="106">
        <f>'UBS Izolina Mazzei'!H11</f>
        <v>33</v>
      </c>
      <c r="I181" s="106">
        <f>'UBS Izolina Mazzei'!I11</f>
        <v>38</v>
      </c>
      <c r="J181" s="106">
        <f>'UBS Izolina Mazzei'!J11</f>
        <v>33</v>
      </c>
      <c r="K181" s="106">
        <f>'UBS Izolina Mazzei'!K11</f>
        <v>37</v>
      </c>
      <c r="L181" s="106">
        <f>'UBS Izolina Mazzei'!L11</f>
        <v>38</v>
      </c>
      <c r="M181" s="106">
        <f>'UBS Izolina Mazzei'!M11</f>
        <v>33</v>
      </c>
      <c r="N181" s="106">
        <f>'UBS Izolina Mazzei'!N11</f>
        <v>39</v>
      </c>
      <c r="O181" s="106">
        <f>'UBS Izolina Mazzei'!O11</f>
        <v>432</v>
      </c>
      <c r="P181" s="106">
        <f>'UBS Izolina Mazzei'!P11</f>
        <v>415</v>
      </c>
      <c r="Q181" s="1004">
        <f>'UBS Izolina Mazzei'!Q11</f>
        <v>0.96064814814814814</v>
      </c>
    </row>
    <row r="182" spans="1:17" x14ac:dyDescent="0.25">
      <c r="A182" s="228" t="str">
        <f>'UBS Izolina Mazzei'!A12</f>
        <v>Médico Clínico (consulta) - 20hrs</v>
      </c>
      <c r="B182" s="89">
        <f>'UBS Izolina Mazzei'!B12</f>
        <v>1056</v>
      </c>
      <c r="C182" s="106">
        <f>'UBS Izolina Mazzei'!C12</f>
        <v>472</v>
      </c>
      <c r="D182" s="106">
        <f>'UBS Izolina Mazzei'!D12</f>
        <v>1013</v>
      </c>
      <c r="E182" s="106">
        <f>'UBS Izolina Mazzei'!E12</f>
        <v>737</v>
      </c>
      <c r="F182" s="106">
        <f>'UBS Izolina Mazzei'!F12</f>
        <v>818</v>
      </c>
      <c r="G182" s="106">
        <f>'UBS Izolina Mazzei'!G12</f>
        <v>834</v>
      </c>
      <c r="H182" s="106">
        <f>'UBS Izolina Mazzei'!H12</f>
        <v>937</v>
      </c>
      <c r="I182" s="106">
        <f>'UBS Izolina Mazzei'!I12</f>
        <v>1096</v>
      </c>
      <c r="J182" s="106">
        <f>'UBS Izolina Mazzei'!J12</f>
        <v>1158</v>
      </c>
      <c r="K182" s="106">
        <f>'UBS Izolina Mazzei'!K12</f>
        <v>886</v>
      </c>
      <c r="L182" s="106">
        <f>'UBS Izolina Mazzei'!L12</f>
        <v>1124</v>
      </c>
      <c r="M182" s="106">
        <f>'UBS Izolina Mazzei'!M12</f>
        <v>922</v>
      </c>
      <c r="N182" s="106">
        <f>'UBS Izolina Mazzei'!N12</f>
        <v>957</v>
      </c>
      <c r="O182" s="106">
        <f>'UBS Izolina Mazzei'!O12</f>
        <v>12672</v>
      </c>
      <c r="P182" s="106">
        <f>'UBS Izolina Mazzei'!P12</f>
        <v>10954</v>
      </c>
      <c r="Q182" s="1004">
        <f>'UBS Izolina Mazzei'!Q12</f>
        <v>0.86442550505050508</v>
      </c>
    </row>
    <row r="183" spans="1:17" x14ac:dyDescent="0.25">
      <c r="A183" s="228" t="str">
        <f>'UBS Izolina Mazzei'!A13</f>
        <v>Médico Pediatra (consulta) - 20hrs</v>
      </c>
      <c r="B183" s="89">
        <f>'UBS Izolina Mazzei'!B13</f>
        <v>528</v>
      </c>
      <c r="C183" s="106">
        <f>'UBS Izolina Mazzei'!C13</f>
        <v>296</v>
      </c>
      <c r="D183" s="106">
        <f>'UBS Izolina Mazzei'!D13</f>
        <v>276</v>
      </c>
      <c r="E183" s="106">
        <f>'UBS Izolina Mazzei'!E13</f>
        <v>330</v>
      </c>
      <c r="F183" s="106">
        <f>'UBS Izolina Mazzei'!F13</f>
        <v>375</v>
      </c>
      <c r="G183" s="106">
        <f>'UBS Izolina Mazzei'!G13</f>
        <v>271</v>
      </c>
      <c r="H183" s="106">
        <f>'UBS Izolina Mazzei'!H13</f>
        <v>301</v>
      </c>
      <c r="I183" s="106">
        <f>'UBS Izolina Mazzei'!I13</f>
        <v>219</v>
      </c>
      <c r="J183" s="106">
        <f>'UBS Izolina Mazzei'!J13</f>
        <v>0</v>
      </c>
      <c r="K183" s="106">
        <f>'UBS Izolina Mazzei'!K13</f>
        <v>0</v>
      </c>
      <c r="L183" s="106">
        <f>'UBS Izolina Mazzei'!L13</f>
        <v>230</v>
      </c>
      <c r="M183" s="106">
        <f>'UBS Izolina Mazzei'!M13</f>
        <v>231</v>
      </c>
      <c r="N183" s="106">
        <f>'UBS Izolina Mazzei'!N13</f>
        <v>257</v>
      </c>
      <c r="O183" s="106">
        <f>'UBS Izolina Mazzei'!O13</f>
        <v>6336</v>
      </c>
      <c r="P183" s="106">
        <f>'UBS Izolina Mazzei'!P13</f>
        <v>2786</v>
      </c>
      <c r="Q183" s="1004">
        <f>'UBS Izolina Mazzei'!Q13</f>
        <v>0.43970959595959597</v>
      </c>
    </row>
    <row r="184" spans="1:17" x14ac:dyDescent="0.25">
      <c r="A184" s="228" t="str">
        <f>'UBS Izolina Mazzei'!A14</f>
        <v>Médico Homeopata (consulta) - 20hrs</v>
      </c>
      <c r="B184" s="89">
        <f>'UBS Izolina Mazzei'!B14</f>
        <v>125</v>
      </c>
      <c r="C184" s="106">
        <f>'UBS Izolina Mazzei'!C14</f>
        <v>100</v>
      </c>
      <c r="D184" s="106">
        <f>'UBS Izolina Mazzei'!D14</f>
        <v>94</v>
      </c>
      <c r="E184" s="106">
        <f>'UBS Izolina Mazzei'!E14</f>
        <v>118</v>
      </c>
      <c r="F184" s="106">
        <f>'UBS Izolina Mazzei'!F14</f>
        <v>143</v>
      </c>
      <c r="G184" s="106">
        <f>'UBS Izolina Mazzei'!G14</f>
        <v>124</v>
      </c>
      <c r="H184" s="106">
        <f>'UBS Izolina Mazzei'!H14</f>
        <v>127</v>
      </c>
      <c r="I184" s="106">
        <f>'UBS Izolina Mazzei'!I14</f>
        <v>111</v>
      </c>
      <c r="J184" s="106">
        <f>'UBS Izolina Mazzei'!J14</f>
        <v>79</v>
      </c>
      <c r="K184" s="106">
        <f>'UBS Izolina Mazzei'!K14</f>
        <v>135</v>
      </c>
      <c r="L184" s="106">
        <f>'UBS Izolina Mazzei'!L14</f>
        <v>161</v>
      </c>
      <c r="M184" s="106">
        <f>'UBS Izolina Mazzei'!M14</f>
        <v>123</v>
      </c>
      <c r="N184" s="106">
        <f>'UBS Izolina Mazzei'!N14</f>
        <v>116</v>
      </c>
      <c r="O184" s="106">
        <f>'UBS Izolina Mazzei'!O14</f>
        <v>1500</v>
      </c>
      <c r="P184" s="106">
        <f>'UBS Izolina Mazzei'!P14</f>
        <v>1431</v>
      </c>
      <c r="Q184" s="1004">
        <f>'UBS Izolina Mazzei'!Q14</f>
        <v>0.95399999999999996</v>
      </c>
    </row>
    <row r="185" spans="1:17" x14ac:dyDescent="0.25">
      <c r="A185" s="228" t="str">
        <f>'UBS Izolina Mazzei'!A15</f>
        <v>Médico Ginecologista (consulta) - 20hrs</v>
      </c>
      <c r="B185" s="89">
        <f>'UBS Izolina Mazzei'!B15</f>
        <v>662</v>
      </c>
      <c r="C185" s="106">
        <f>'UBS Izolina Mazzei'!C15</f>
        <v>353</v>
      </c>
      <c r="D185" s="106">
        <f>'UBS Izolina Mazzei'!D15</f>
        <v>390</v>
      </c>
      <c r="E185" s="106">
        <f>'UBS Izolina Mazzei'!E15</f>
        <v>484</v>
      </c>
      <c r="F185" s="106">
        <f>'UBS Izolina Mazzei'!F15</f>
        <v>422</v>
      </c>
      <c r="G185" s="106">
        <f>'UBS Izolina Mazzei'!G15</f>
        <v>540</v>
      </c>
      <c r="H185" s="106">
        <f>'UBS Izolina Mazzei'!H15</f>
        <v>542</v>
      </c>
      <c r="I185" s="106">
        <f>'UBS Izolina Mazzei'!I15</f>
        <v>437</v>
      </c>
      <c r="J185" s="106">
        <f>'UBS Izolina Mazzei'!J15</f>
        <v>554</v>
      </c>
      <c r="K185" s="106">
        <f>'UBS Izolina Mazzei'!K15</f>
        <v>607</v>
      </c>
      <c r="L185" s="106">
        <f>'UBS Izolina Mazzei'!L15</f>
        <v>607</v>
      </c>
      <c r="M185" s="106">
        <f>'UBS Izolina Mazzei'!M15</f>
        <v>576</v>
      </c>
      <c r="N185" s="106">
        <f>'UBS Izolina Mazzei'!N15</f>
        <v>410</v>
      </c>
      <c r="O185" s="106">
        <f>'UBS Izolina Mazzei'!O15</f>
        <v>7944</v>
      </c>
      <c r="P185" s="106">
        <f>'UBS Izolina Mazzei'!P15</f>
        <v>5922</v>
      </c>
      <c r="Q185" s="1004">
        <f>'UBS Izolina Mazzei'!Q15</f>
        <v>0.74546827794561932</v>
      </c>
    </row>
    <row r="186" spans="1:17" x14ac:dyDescent="0.25">
      <c r="A186" s="228" t="str">
        <f>'UBS Izolina Mazzei'!A16</f>
        <v>Médico Psiquiatra (consulta) - 20hrs</v>
      </c>
      <c r="B186" s="89">
        <f>'UBS Izolina Mazzei'!B16</f>
        <v>160</v>
      </c>
      <c r="C186" s="106">
        <f>'UBS Izolina Mazzei'!C16</f>
        <v>190</v>
      </c>
      <c r="D186" s="106">
        <f>'UBS Izolina Mazzei'!D16</f>
        <v>206</v>
      </c>
      <c r="E186" s="106">
        <f>'UBS Izolina Mazzei'!E16</f>
        <v>112</v>
      </c>
      <c r="F186" s="106">
        <f>'UBS Izolina Mazzei'!F16</f>
        <v>229</v>
      </c>
      <c r="G186" s="106">
        <f>'UBS Izolina Mazzei'!G16</f>
        <v>209</v>
      </c>
      <c r="H186" s="106">
        <f>'UBS Izolina Mazzei'!H16</f>
        <v>95</v>
      </c>
      <c r="I186" s="106">
        <f>'UBS Izolina Mazzei'!I16</f>
        <v>161</v>
      </c>
      <c r="J186" s="106">
        <f>'UBS Izolina Mazzei'!J16</f>
        <v>236</v>
      </c>
      <c r="K186" s="106">
        <f>'UBS Izolina Mazzei'!K16</f>
        <v>138</v>
      </c>
      <c r="L186" s="106">
        <f>'UBS Izolina Mazzei'!L16</f>
        <v>194</v>
      </c>
      <c r="M186" s="106">
        <f>'UBS Izolina Mazzei'!M16</f>
        <v>223</v>
      </c>
      <c r="N186" s="106">
        <f>'UBS Izolina Mazzei'!N16</f>
        <v>0</v>
      </c>
      <c r="O186" s="106">
        <f>'UBS Izolina Mazzei'!O16</f>
        <v>1920</v>
      </c>
      <c r="P186" s="106">
        <f>'UBS Izolina Mazzei'!P16</f>
        <v>1993</v>
      </c>
      <c r="Q186" s="1004">
        <f>'UBS Izolina Mazzei'!Q16</f>
        <v>1.0380208333333334</v>
      </c>
    </row>
    <row r="187" spans="1:17" x14ac:dyDescent="0.25">
      <c r="A187" s="228" t="str">
        <f>'UBS Izolina Mazzei'!A17</f>
        <v>Médico Pneumologia (consulta) - 06hrs</v>
      </c>
      <c r="B187" s="89">
        <f>'UBS Izolina Mazzei'!B17</f>
        <v>66</v>
      </c>
      <c r="C187" s="106">
        <f>'UBS Izolina Mazzei'!C17</f>
        <v>0</v>
      </c>
      <c r="D187" s="106">
        <f>'UBS Izolina Mazzei'!D17</f>
        <v>0</v>
      </c>
      <c r="E187" s="106">
        <f>'UBS Izolina Mazzei'!E17</f>
        <v>33</v>
      </c>
      <c r="F187" s="106">
        <f>'UBS Izolina Mazzei'!F17</f>
        <v>65</v>
      </c>
      <c r="G187" s="106">
        <f>'UBS Izolina Mazzei'!G17</f>
        <v>0</v>
      </c>
      <c r="H187" s="106">
        <f>'UBS Izolina Mazzei'!H17</f>
        <v>47</v>
      </c>
      <c r="I187" s="106">
        <f>'UBS Izolina Mazzei'!I17</f>
        <v>45</v>
      </c>
      <c r="J187" s="106">
        <f>'UBS Izolina Mazzei'!J17</f>
        <v>48</v>
      </c>
      <c r="K187" s="106">
        <f>'UBS Izolina Mazzei'!K17</f>
        <v>59</v>
      </c>
      <c r="L187" s="106">
        <f>'UBS Izolina Mazzei'!L17</f>
        <v>71</v>
      </c>
      <c r="M187" s="106">
        <f>'UBS Izolina Mazzei'!M17</f>
        <v>58</v>
      </c>
      <c r="N187" s="106">
        <f>'UBS Izolina Mazzei'!N17</f>
        <v>39</v>
      </c>
      <c r="O187" s="106">
        <f>'UBS Izolina Mazzei'!O17</f>
        <v>660</v>
      </c>
      <c r="P187" s="106">
        <f>'UBS Izolina Mazzei'!P17</f>
        <v>465</v>
      </c>
      <c r="Q187" s="1004">
        <f>'UBS Izolina Mazzei'!Q17</f>
        <v>0.70454545454545459</v>
      </c>
    </row>
    <row r="188" spans="1:17" x14ac:dyDescent="0.25">
      <c r="A188" s="228" t="str">
        <f>'UBS Izolina Mazzei'!A18</f>
        <v xml:space="preserve">Médico Mastologista (consulta) - 10hrs </v>
      </c>
      <c r="B188" s="89">
        <f>'UBS Izolina Mazzei'!B18</f>
        <v>120</v>
      </c>
      <c r="C188" s="106">
        <f>'UBS Izolina Mazzei'!C18</f>
        <v>92</v>
      </c>
      <c r="D188" s="106">
        <f>'UBS Izolina Mazzei'!D18</f>
        <v>126</v>
      </c>
      <c r="E188" s="106">
        <f>'UBS Izolina Mazzei'!E18</f>
        <v>121</v>
      </c>
      <c r="F188" s="106">
        <f>'UBS Izolina Mazzei'!F18</f>
        <v>141</v>
      </c>
      <c r="G188" s="106">
        <f>'UBS Izolina Mazzei'!G18</f>
        <v>129</v>
      </c>
      <c r="H188" s="106">
        <f>'UBS Izolina Mazzei'!H18</f>
        <v>146</v>
      </c>
      <c r="I188" s="106">
        <f>'UBS Izolina Mazzei'!I18</f>
        <v>126</v>
      </c>
      <c r="J188" s="106">
        <f>'UBS Izolina Mazzei'!J18</f>
        <v>194</v>
      </c>
      <c r="K188" s="106">
        <f>'UBS Izolina Mazzei'!K18</f>
        <v>143</v>
      </c>
      <c r="L188" s="106">
        <f>'UBS Izolina Mazzei'!L18</f>
        <v>104</v>
      </c>
      <c r="M188" s="106">
        <f>'UBS Izolina Mazzei'!M18</f>
        <v>149</v>
      </c>
      <c r="N188" s="106">
        <f>'UBS Izolina Mazzei'!N18</f>
        <v>139</v>
      </c>
      <c r="O188" s="106">
        <f>'UBS Izolina Mazzei'!O18</f>
        <v>1440</v>
      </c>
      <c r="P188" s="106">
        <f>'UBS Izolina Mazzei'!P18</f>
        <v>1610</v>
      </c>
      <c r="Q188" s="1004">
        <f>'UBS Izolina Mazzei'!Q18</f>
        <v>1.1180555555555556</v>
      </c>
    </row>
    <row r="189" spans="1:17" x14ac:dyDescent="0.25">
      <c r="A189" s="228" t="str">
        <f>'UBS Izolina Mazzei'!A19</f>
        <v>Médico Neurologista (consulta) - 12hrs</v>
      </c>
      <c r="B189" s="89">
        <f>'UBS Izolina Mazzei'!B19</f>
        <v>528</v>
      </c>
      <c r="C189" s="106">
        <f>'UBS Izolina Mazzei'!C19</f>
        <v>289</v>
      </c>
      <c r="D189" s="106">
        <f>'UBS Izolina Mazzei'!D19</f>
        <v>337</v>
      </c>
      <c r="E189" s="106">
        <f>'UBS Izolina Mazzei'!E19</f>
        <v>356</v>
      </c>
      <c r="F189" s="106">
        <f>'UBS Izolina Mazzei'!F19</f>
        <v>420</v>
      </c>
      <c r="G189" s="106">
        <f>'UBS Izolina Mazzei'!G19</f>
        <v>319</v>
      </c>
      <c r="H189" s="106">
        <f>'UBS Izolina Mazzei'!H19</f>
        <v>332</v>
      </c>
      <c r="I189" s="106">
        <f>'UBS Izolina Mazzei'!I19</f>
        <v>284</v>
      </c>
      <c r="J189" s="106">
        <f>'UBS Izolina Mazzei'!J19</f>
        <v>280</v>
      </c>
      <c r="K189" s="106">
        <f>'UBS Izolina Mazzei'!K19</f>
        <v>331</v>
      </c>
      <c r="L189" s="106">
        <f>'UBS Izolina Mazzei'!L19</f>
        <v>229</v>
      </c>
      <c r="M189" s="106">
        <f>'UBS Izolina Mazzei'!M19</f>
        <v>129</v>
      </c>
      <c r="N189" s="106">
        <f>'UBS Izolina Mazzei'!N19</f>
        <v>35</v>
      </c>
      <c r="O189" s="106">
        <f>'UBS Izolina Mazzei'!O19</f>
        <v>6336</v>
      </c>
      <c r="P189" s="106">
        <f>'UBS Izolina Mazzei'!P19</f>
        <v>3341</v>
      </c>
      <c r="Q189" s="1004">
        <f>'UBS Izolina Mazzei'!Q19</f>
        <v>0.52730429292929293</v>
      </c>
    </row>
    <row r="190" spans="1:17" x14ac:dyDescent="0.25">
      <c r="A190" s="228" t="str">
        <f>'UBS Izolina Mazzei'!A20</f>
        <v>Enfermeiro (consulta) - 30hrs</v>
      </c>
      <c r="B190" s="89">
        <f>'UBS Izolina Mazzei'!B20</f>
        <v>648</v>
      </c>
      <c r="C190" s="106">
        <f>'UBS Izolina Mazzei'!C20</f>
        <v>575</v>
      </c>
      <c r="D190" s="106">
        <f>'UBS Izolina Mazzei'!D20</f>
        <v>764</v>
      </c>
      <c r="E190" s="106">
        <f>'UBS Izolina Mazzei'!E20</f>
        <v>839</v>
      </c>
      <c r="F190" s="106">
        <f>'UBS Izolina Mazzei'!F20</f>
        <v>1085</v>
      </c>
      <c r="G190" s="106">
        <f>'UBS Izolina Mazzei'!G20</f>
        <v>761</v>
      </c>
      <c r="H190" s="106">
        <f>'UBS Izolina Mazzei'!H20</f>
        <v>523</v>
      </c>
      <c r="I190" s="106">
        <f>'UBS Izolina Mazzei'!I20</f>
        <v>585</v>
      </c>
      <c r="J190" s="106">
        <f>'UBS Izolina Mazzei'!J20</f>
        <v>716</v>
      </c>
      <c r="K190" s="106">
        <f>'UBS Izolina Mazzei'!K20</f>
        <v>667</v>
      </c>
      <c r="L190" s="106">
        <f>'UBS Izolina Mazzei'!L20</f>
        <v>761</v>
      </c>
      <c r="M190" s="106">
        <f>'UBS Izolina Mazzei'!M20</f>
        <v>577</v>
      </c>
      <c r="N190" s="106">
        <f>'UBS Izolina Mazzei'!N20</f>
        <v>529</v>
      </c>
      <c r="O190" s="106">
        <f>'UBS Izolina Mazzei'!O20</f>
        <v>7776</v>
      </c>
      <c r="P190" s="106">
        <f>'UBS Izolina Mazzei'!P20</f>
        <v>8382</v>
      </c>
      <c r="Q190" s="1004">
        <f>'UBS Izolina Mazzei'!Q20</f>
        <v>1.0779320987654322</v>
      </c>
    </row>
    <row r="191" spans="1:17" x14ac:dyDescent="0.25">
      <c r="A191" s="228" t="str">
        <f>'UBS Izolina Mazzei'!A21</f>
        <v>Enfermeiro (visita) - 30hrs</v>
      </c>
      <c r="B191" s="89">
        <f>'UBS Izolina Mazzei'!B21</f>
        <v>36</v>
      </c>
      <c r="C191" s="106">
        <f>'UBS Izolina Mazzei'!C21</f>
        <v>39</v>
      </c>
      <c r="D191" s="106">
        <f>'UBS Izolina Mazzei'!D21</f>
        <v>5</v>
      </c>
      <c r="E191" s="106">
        <f>'UBS Izolina Mazzei'!E21</f>
        <v>23</v>
      </c>
      <c r="F191" s="106">
        <f>'UBS Izolina Mazzei'!F21</f>
        <v>16</v>
      </c>
      <c r="G191" s="106">
        <f>'UBS Izolina Mazzei'!G21</f>
        <v>26</v>
      </c>
      <c r="H191" s="106">
        <f>'UBS Izolina Mazzei'!H21</f>
        <v>37</v>
      </c>
      <c r="I191" s="106">
        <f>'UBS Izolina Mazzei'!I21</f>
        <v>52</v>
      </c>
      <c r="J191" s="106">
        <f>'UBS Izolina Mazzei'!J21</f>
        <v>30</v>
      </c>
      <c r="K191" s="106">
        <f>'UBS Izolina Mazzei'!K21</f>
        <v>35</v>
      </c>
      <c r="L191" s="106">
        <f>'UBS Izolina Mazzei'!L21</f>
        <v>40</v>
      </c>
      <c r="M191" s="106">
        <f>'UBS Izolina Mazzei'!M21</f>
        <v>39</v>
      </c>
      <c r="N191" s="106">
        <f>'UBS Izolina Mazzei'!N21</f>
        <v>23</v>
      </c>
      <c r="O191" s="106">
        <f>'UBS Izolina Mazzei'!O21</f>
        <v>432</v>
      </c>
      <c r="P191" s="106">
        <f>'UBS Izolina Mazzei'!P21</f>
        <v>365</v>
      </c>
      <c r="Q191" s="1004">
        <f>'UBS Izolina Mazzei'!Q21</f>
        <v>0.84490740740740744</v>
      </c>
    </row>
    <row r="192" spans="1:17" x14ac:dyDescent="0.25">
      <c r="A192" s="228" t="str">
        <f>'UBS Izolina Mazzei'!A22</f>
        <v>Assistente Social (consulta/ VD) - 30hrs</v>
      </c>
      <c r="B192" s="89">
        <f>'UBS Izolina Mazzei'!B22</f>
        <v>122</v>
      </c>
      <c r="C192" s="106">
        <f>'UBS Izolina Mazzei'!C22</f>
        <v>145</v>
      </c>
      <c r="D192" s="106">
        <f>'UBS Izolina Mazzei'!D22</f>
        <v>126</v>
      </c>
      <c r="E192" s="106">
        <f>'UBS Izolina Mazzei'!E22</f>
        <v>129</v>
      </c>
      <c r="F192" s="106">
        <f>'UBS Izolina Mazzei'!F22</f>
        <v>144</v>
      </c>
      <c r="G192" s="106">
        <f>'UBS Izolina Mazzei'!G22</f>
        <v>167</v>
      </c>
      <c r="H192" s="106">
        <f>'UBS Izolina Mazzei'!H22</f>
        <v>102</v>
      </c>
      <c r="I192" s="106">
        <f>'UBS Izolina Mazzei'!I22</f>
        <v>141</v>
      </c>
      <c r="J192" s="106">
        <f>'UBS Izolina Mazzei'!J22</f>
        <v>177</v>
      </c>
      <c r="K192" s="106">
        <f>'UBS Izolina Mazzei'!K22</f>
        <v>162</v>
      </c>
      <c r="L192" s="106">
        <f>'UBS Izolina Mazzei'!L22</f>
        <v>281</v>
      </c>
      <c r="M192" s="106">
        <f>'UBS Izolina Mazzei'!M22</f>
        <v>214</v>
      </c>
      <c r="N192" s="106">
        <f>'UBS Izolina Mazzei'!N22</f>
        <v>196</v>
      </c>
      <c r="O192" s="106">
        <f>'UBS Izolina Mazzei'!O22</f>
        <v>1464</v>
      </c>
      <c r="P192" s="106">
        <f>'UBS Izolina Mazzei'!P22</f>
        <v>1984</v>
      </c>
      <c r="Q192" s="1004">
        <f>'UBS Izolina Mazzei'!Q22</f>
        <v>1.355191256830601</v>
      </c>
    </row>
    <row r="193" spans="1:17" x14ac:dyDescent="0.25">
      <c r="A193" s="228" t="str">
        <f>'UBS Izolina Mazzei'!A23</f>
        <v>Assistente Social (nº grupos)</v>
      </c>
      <c r="B193" s="89">
        <f>'UBS Izolina Mazzei'!B23</f>
        <v>30</v>
      </c>
      <c r="C193" s="106">
        <f>'UBS Izolina Mazzei'!C23</f>
        <v>31</v>
      </c>
      <c r="D193" s="106">
        <f>'UBS Izolina Mazzei'!D23</f>
        <v>11</v>
      </c>
      <c r="E193" s="106">
        <f>'UBS Izolina Mazzei'!E23</f>
        <v>27</v>
      </c>
      <c r="F193" s="106">
        <f>'UBS Izolina Mazzei'!F23</f>
        <v>12</v>
      </c>
      <c r="G193" s="106">
        <f>'UBS Izolina Mazzei'!G23</f>
        <v>20</v>
      </c>
      <c r="H193" s="106">
        <f>'UBS Izolina Mazzei'!H23</f>
        <v>21</v>
      </c>
      <c r="I193" s="106">
        <f>'UBS Izolina Mazzei'!I23</f>
        <v>36</v>
      </c>
      <c r="J193" s="106">
        <f>'UBS Izolina Mazzei'!J23</f>
        <v>36</v>
      </c>
      <c r="K193" s="106">
        <f>'UBS Izolina Mazzei'!K23</f>
        <v>33</v>
      </c>
      <c r="L193" s="106">
        <f>'UBS Izolina Mazzei'!L23</f>
        <v>37</v>
      </c>
      <c r="M193" s="106">
        <f>'UBS Izolina Mazzei'!M23</f>
        <v>29</v>
      </c>
      <c r="N193" s="106">
        <f>'UBS Izolina Mazzei'!N23</f>
        <v>34</v>
      </c>
      <c r="O193" s="106">
        <f>'UBS Izolina Mazzei'!O23</f>
        <v>360</v>
      </c>
      <c r="P193" s="106">
        <f>'UBS Izolina Mazzei'!P23</f>
        <v>327</v>
      </c>
      <c r="Q193" s="1004">
        <f>'UBS Izolina Mazzei'!Q23</f>
        <v>0.90833333333333333</v>
      </c>
    </row>
    <row r="194" spans="1:17" x14ac:dyDescent="0.25">
      <c r="A194" s="228" t="str">
        <f>'UBS Izolina Mazzei'!A24</f>
        <v>Fonoaudiólogo (consulta/ VD) - 24hrs</v>
      </c>
      <c r="B194" s="89">
        <f>'UBS Izolina Mazzei'!B24</f>
        <v>36</v>
      </c>
      <c r="C194" s="106">
        <f>'UBS Izolina Mazzei'!C24</f>
        <v>0</v>
      </c>
      <c r="D194" s="106">
        <f>'UBS Izolina Mazzei'!D24</f>
        <v>26</v>
      </c>
      <c r="E194" s="106">
        <f>'UBS Izolina Mazzei'!E24</f>
        <v>39</v>
      </c>
      <c r="F194" s="106">
        <f>'UBS Izolina Mazzei'!F24</f>
        <v>35</v>
      </c>
      <c r="G194" s="106">
        <f>'UBS Izolina Mazzei'!G24</f>
        <v>37</v>
      </c>
      <c r="H194" s="106">
        <f>'UBS Izolina Mazzei'!H24</f>
        <v>30</v>
      </c>
      <c r="I194" s="106">
        <f>'UBS Izolina Mazzei'!I24</f>
        <v>37</v>
      </c>
      <c r="J194" s="106">
        <f>'UBS Izolina Mazzei'!J24</f>
        <v>37</v>
      </c>
      <c r="K194" s="106">
        <f>'UBS Izolina Mazzei'!K24</f>
        <v>43</v>
      </c>
      <c r="L194" s="106">
        <f>'UBS Izolina Mazzei'!L24</f>
        <v>60</v>
      </c>
      <c r="M194" s="106">
        <f>'UBS Izolina Mazzei'!M24</f>
        <v>39</v>
      </c>
      <c r="N194" s="106">
        <f>'UBS Izolina Mazzei'!N24</f>
        <v>36</v>
      </c>
      <c r="O194" s="106">
        <f>'UBS Izolina Mazzei'!O24</f>
        <v>432</v>
      </c>
      <c r="P194" s="106">
        <f>'UBS Izolina Mazzei'!P24</f>
        <v>419</v>
      </c>
      <c r="Q194" s="1004">
        <f>'UBS Izolina Mazzei'!Q24</f>
        <v>0.96990740740740744</v>
      </c>
    </row>
    <row r="195" spans="1:17" x14ac:dyDescent="0.25">
      <c r="A195" s="228" t="str">
        <f>'UBS Izolina Mazzei'!A25</f>
        <v>Fonoaudiólogo (nº grupos)</v>
      </c>
      <c r="B195" s="89">
        <f>'UBS Izolina Mazzei'!B25</f>
        <v>24</v>
      </c>
      <c r="C195" s="106">
        <f>'UBS Izolina Mazzei'!C25</f>
        <v>0</v>
      </c>
      <c r="D195" s="106">
        <f>'UBS Izolina Mazzei'!D25</f>
        <v>28</v>
      </c>
      <c r="E195" s="106">
        <f>'UBS Izolina Mazzei'!E25</f>
        <v>33</v>
      </c>
      <c r="F195" s="106">
        <f>'UBS Izolina Mazzei'!F25</f>
        <v>36</v>
      </c>
      <c r="G195" s="106">
        <f>'UBS Izolina Mazzei'!G25</f>
        <v>27</v>
      </c>
      <c r="H195" s="106">
        <f>'UBS Izolina Mazzei'!H25</f>
        <v>34</v>
      </c>
      <c r="I195" s="106">
        <f>'UBS Izolina Mazzei'!I25</f>
        <v>31</v>
      </c>
      <c r="J195" s="106">
        <f>'UBS Izolina Mazzei'!J25</f>
        <v>28</v>
      </c>
      <c r="K195" s="106">
        <f>'UBS Izolina Mazzei'!K25</f>
        <v>30</v>
      </c>
      <c r="L195" s="106">
        <f>'UBS Izolina Mazzei'!L25</f>
        <v>29</v>
      </c>
      <c r="M195" s="106">
        <f>'UBS Izolina Mazzei'!M25</f>
        <v>25</v>
      </c>
      <c r="N195" s="106">
        <f>'UBS Izolina Mazzei'!N25</f>
        <v>22</v>
      </c>
      <c r="O195" s="106">
        <f>'UBS Izolina Mazzei'!O25</f>
        <v>288</v>
      </c>
      <c r="P195" s="106">
        <f>'UBS Izolina Mazzei'!P25</f>
        <v>323</v>
      </c>
      <c r="Q195" s="1004">
        <f>'UBS Izolina Mazzei'!Q25</f>
        <v>1.1215277777777777</v>
      </c>
    </row>
    <row r="196" spans="1:17" x14ac:dyDescent="0.25">
      <c r="A196" s="228" t="str">
        <f>'UBS Izolina Mazzei'!A26</f>
        <v>Psicólogo (consulta/ VD) - 30hrs</v>
      </c>
      <c r="B196" s="89">
        <f>'UBS Izolina Mazzei'!B26</f>
        <v>92</v>
      </c>
      <c r="C196" s="106">
        <f>'UBS Izolina Mazzei'!C26</f>
        <v>140</v>
      </c>
      <c r="D196" s="106">
        <f>'UBS Izolina Mazzei'!D26</f>
        <v>64</v>
      </c>
      <c r="E196" s="106">
        <f>'UBS Izolina Mazzei'!E26</f>
        <v>81</v>
      </c>
      <c r="F196" s="106">
        <f>'UBS Izolina Mazzei'!F26</f>
        <v>38</v>
      </c>
      <c r="G196" s="106">
        <f>'UBS Izolina Mazzei'!G26</f>
        <v>4</v>
      </c>
      <c r="H196" s="106">
        <f>'UBS Izolina Mazzei'!H26</f>
        <v>47</v>
      </c>
      <c r="I196" s="106">
        <f>'UBS Izolina Mazzei'!I26</f>
        <v>75</v>
      </c>
      <c r="J196" s="106">
        <f>'UBS Izolina Mazzei'!J26</f>
        <v>137</v>
      </c>
      <c r="K196" s="106">
        <f>'UBS Izolina Mazzei'!K26</f>
        <v>127</v>
      </c>
      <c r="L196" s="106">
        <f>'UBS Izolina Mazzei'!L26</f>
        <v>142</v>
      </c>
      <c r="M196" s="106">
        <f>'UBS Izolina Mazzei'!M26</f>
        <v>158</v>
      </c>
      <c r="N196" s="106">
        <f>'UBS Izolina Mazzei'!N26</f>
        <v>139</v>
      </c>
      <c r="O196" s="106">
        <f>'UBS Izolina Mazzei'!O26</f>
        <v>1104</v>
      </c>
      <c r="P196" s="106">
        <f>'UBS Izolina Mazzei'!P26</f>
        <v>1152</v>
      </c>
      <c r="Q196" s="1004">
        <f>'UBS Izolina Mazzei'!Q26</f>
        <v>1.0434782608695652</v>
      </c>
    </row>
    <row r="197" spans="1:17" x14ac:dyDescent="0.25">
      <c r="A197" s="228" t="str">
        <f>'UBS Izolina Mazzei'!A27</f>
        <v>Psicólogo (nº grupos)</v>
      </c>
      <c r="B197" s="89">
        <f>'UBS Izolina Mazzei'!B27</f>
        <v>60</v>
      </c>
      <c r="C197" s="106">
        <f>'UBS Izolina Mazzei'!C27</f>
        <v>47</v>
      </c>
      <c r="D197" s="106">
        <f>'UBS Izolina Mazzei'!D27</f>
        <v>22</v>
      </c>
      <c r="E197" s="106">
        <f>'UBS Izolina Mazzei'!E27</f>
        <v>53</v>
      </c>
      <c r="F197" s="106">
        <f>'UBS Izolina Mazzei'!F27</f>
        <v>21</v>
      </c>
      <c r="G197" s="106">
        <f>'UBS Izolina Mazzei'!G27</f>
        <v>5</v>
      </c>
      <c r="H197" s="106">
        <f>'UBS Izolina Mazzei'!H27</f>
        <v>30</v>
      </c>
      <c r="I197" s="106">
        <f>'UBS Izolina Mazzei'!I27</f>
        <v>43</v>
      </c>
      <c r="J197" s="106">
        <f>'UBS Izolina Mazzei'!J27</f>
        <v>61</v>
      </c>
      <c r="K197" s="106">
        <f>'UBS Izolina Mazzei'!K27</f>
        <v>62</v>
      </c>
      <c r="L197" s="106">
        <f>'UBS Izolina Mazzei'!L27</f>
        <v>60</v>
      </c>
      <c r="M197" s="106">
        <f>'UBS Izolina Mazzei'!M27</f>
        <v>67</v>
      </c>
      <c r="N197" s="106">
        <f>'UBS Izolina Mazzei'!N27</f>
        <v>63</v>
      </c>
      <c r="O197" s="106">
        <f>'UBS Izolina Mazzei'!O27</f>
        <v>720</v>
      </c>
      <c r="P197" s="106">
        <f>'UBS Izolina Mazzei'!P27</f>
        <v>534</v>
      </c>
      <c r="Q197" s="1004">
        <f>'UBS Izolina Mazzei'!Q27</f>
        <v>0.7416666666666667</v>
      </c>
    </row>
    <row r="198" spans="1:17" x14ac:dyDescent="0.25">
      <c r="A198" s="228" t="str">
        <f>'UBS Izolina Mazzei'!A28</f>
        <v>Farmacêutico (consulta/ VD) - 40hrs</v>
      </c>
      <c r="B198" s="89">
        <f>'UBS Izolina Mazzei'!B28</f>
        <v>96</v>
      </c>
      <c r="C198" s="106">
        <f>'UBS Izolina Mazzei'!C28</f>
        <v>30</v>
      </c>
      <c r="D198" s="106">
        <f>'UBS Izolina Mazzei'!D28</f>
        <v>42</v>
      </c>
      <c r="E198" s="106">
        <f>'UBS Izolina Mazzei'!E28</f>
        <v>20</v>
      </c>
      <c r="F198" s="106">
        <f>'UBS Izolina Mazzei'!F28</f>
        <v>98</v>
      </c>
      <c r="G198" s="106">
        <f>'UBS Izolina Mazzei'!G28</f>
        <v>97</v>
      </c>
      <c r="H198" s="106">
        <f>'UBS Izolina Mazzei'!H28</f>
        <v>84</v>
      </c>
      <c r="I198" s="106">
        <f>'UBS Izolina Mazzei'!I28</f>
        <v>158</v>
      </c>
      <c r="J198" s="106">
        <f>'UBS Izolina Mazzei'!J28</f>
        <v>79</v>
      </c>
      <c r="K198" s="106">
        <f>'UBS Izolina Mazzei'!K28</f>
        <v>105</v>
      </c>
      <c r="L198" s="106">
        <f>'UBS Izolina Mazzei'!L28</f>
        <v>93</v>
      </c>
      <c r="M198" s="106">
        <f>'UBS Izolina Mazzei'!M28</f>
        <v>77</v>
      </c>
      <c r="N198" s="106">
        <f>'UBS Izolina Mazzei'!N28</f>
        <v>74</v>
      </c>
      <c r="O198" s="106">
        <f>'UBS Izolina Mazzei'!O28</f>
        <v>1152</v>
      </c>
      <c r="P198" s="106">
        <f>'UBS Izolina Mazzei'!P28</f>
        <v>957</v>
      </c>
      <c r="Q198" s="1004">
        <f>'UBS Izolina Mazzei'!Q28</f>
        <v>0.83072916666666663</v>
      </c>
    </row>
    <row r="199" spans="1:17" x14ac:dyDescent="0.25">
      <c r="A199" s="228" t="str">
        <f>'UBS Izolina Mazzei'!A29</f>
        <v>Farmacêutico (nº grupos)</v>
      </c>
      <c r="B199" s="89">
        <f>'UBS Izolina Mazzei'!B29</f>
        <v>16</v>
      </c>
      <c r="C199" s="106">
        <f>'UBS Izolina Mazzei'!C29</f>
        <v>0</v>
      </c>
      <c r="D199" s="106">
        <f>'UBS Izolina Mazzei'!D29</f>
        <v>8</v>
      </c>
      <c r="E199" s="106">
        <f>'UBS Izolina Mazzei'!E29</f>
        <v>7</v>
      </c>
      <c r="F199" s="106">
        <f>'UBS Izolina Mazzei'!F29</f>
        <v>5</v>
      </c>
      <c r="G199" s="106">
        <f>'UBS Izolina Mazzei'!G29</f>
        <v>1</v>
      </c>
      <c r="H199" s="106">
        <f>'UBS Izolina Mazzei'!H29</f>
        <v>10</v>
      </c>
      <c r="I199" s="106">
        <f>'UBS Izolina Mazzei'!I29</f>
        <v>13</v>
      </c>
      <c r="J199" s="106">
        <f>'UBS Izolina Mazzei'!J29</f>
        <v>19</v>
      </c>
      <c r="K199" s="106">
        <f>'UBS Izolina Mazzei'!K29</f>
        <v>14</v>
      </c>
      <c r="L199" s="106">
        <f>'UBS Izolina Mazzei'!L29</f>
        <v>12</v>
      </c>
      <c r="M199" s="106">
        <f>'UBS Izolina Mazzei'!M29</f>
        <v>15</v>
      </c>
      <c r="N199" s="106">
        <f>'UBS Izolina Mazzei'!N29</f>
        <v>11</v>
      </c>
      <c r="O199" s="106">
        <f>'UBS Izolina Mazzei'!O29</f>
        <v>192</v>
      </c>
      <c r="P199" s="106">
        <f>'UBS Izolina Mazzei'!P29</f>
        <v>115</v>
      </c>
      <c r="Q199" s="1004">
        <f>'UBS Izolina Mazzei'!Q29</f>
        <v>0.59895833333333337</v>
      </c>
    </row>
    <row r="200" spans="1:17" x14ac:dyDescent="0.25">
      <c r="A200" s="228" t="str">
        <f>'UBS Izolina Mazzei'!A30</f>
        <v>Nutricionista (consulta/ VD) - 40hrs</v>
      </c>
      <c r="B200" s="89">
        <f>'UBS Izolina Mazzei'!B30</f>
        <v>60</v>
      </c>
      <c r="C200" s="106">
        <f>'UBS Izolina Mazzei'!C30</f>
        <v>67</v>
      </c>
      <c r="D200" s="106">
        <f>'UBS Izolina Mazzei'!D30</f>
        <v>53</v>
      </c>
      <c r="E200" s="106">
        <f>'UBS Izolina Mazzei'!E30</f>
        <v>5</v>
      </c>
      <c r="F200" s="106">
        <f>'UBS Izolina Mazzei'!F30</f>
        <v>74</v>
      </c>
      <c r="G200" s="106">
        <f>'UBS Izolina Mazzei'!G30</f>
        <v>67</v>
      </c>
      <c r="H200" s="106">
        <f>'UBS Izolina Mazzei'!H30</f>
        <v>52</v>
      </c>
      <c r="I200" s="106">
        <f>'UBS Izolina Mazzei'!I30</f>
        <v>84</v>
      </c>
      <c r="J200" s="106">
        <f>'UBS Izolina Mazzei'!J30</f>
        <v>74</v>
      </c>
      <c r="K200" s="106">
        <f>'UBS Izolina Mazzei'!K30</f>
        <v>77</v>
      </c>
      <c r="L200" s="106">
        <f>'UBS Izolina Mazzei'!L30</f>
        <v>86</v>
      </c>
      <c r="M200" s="106">
        <f>'UBS Izolina Mazzei'!M30</f>
        <v>92</v>
      </c>
      <c r="N200" s="106">
        <f>'UBS Izolina Mazzei'!N30</f>
        <v>49</v>
      </c>
      <c r="O200" s="106">
        <f>'UBS Izolina Mazzei'!O30</f>
        <v>720</v>
      </c>
      <c r="P200" s="106">
        <f>'UBS Izolina Mazzei'!P30</f>
        <v>780</v>
      </c>
      <c r="Q200" s="1004">
        <f>'UBS Izolina Mazzei'!Q30</f>
        <v>1.0833333333333333</v>
      </c>
    </row>
    <row r="201" spans="1:17" x14ac:dyDescent="0.25">
      <c r="A201" s="228" t="str">
        <f>'UBS Izolina Mazzei'!A31</f>
        <v>Nutricionista (nº grupos)</v>
      </c>
      <c r="B201" s="89">
        <f>'UBS Izolina Mazzei'!B31</f>
        <v>40</v>
      </c>
      <c r="C201" s="106">
        <f>'UBS Izolina Mazzei'!C31</f>
        <v>27</v>
      </c>
      <c r="D201" s="106">
        <f>'UBS Izolina Mazzei'!D31</f>
        <v>24</v>
      </c>
      <c r="E201" s="106">
        <f>'UBS Izolina Mazzei'!E31</f>
        <v>1</v>
      </c>
      <c r="F201" s="106">
        <f>'UBS Izolina Mazzei'!F31</f>
        <v>42</v>
      </c>
      <c r="G201" s="106">
        <f>'UBS Izolina Mazzei'!G31</f>
        <v>38</v>
      </c>
      <c r="H201" s="106">
        <f>'UBS Izolina Mazzei'!H31</f>
        <v>50</v>
      </c>
      <c r="I201" s="106">
        <f>'UBS Izolina Mazzei'!I31</f>
        <v>46</v>
      </c>
      <c r="J201" s="106">
        <f>'UBS Izolina Mazzei'!J31</f>
        <v>52</v>
      </c>
      <c r="K201" s="106">
        <f>'UBS Izolina Mazzei'!K31</f>
        <v>36</v>
      </c>
      <c r="L201" s="106">
        <f>'UBS Izolina Mazzei'!L31</f>
        <v>45</v>
      </c>
      <c r="M201" s="106">
        <f>'UBS Izolina Mazzei'!M31</f>
        <v>42</v>
      </c>
      <c r="N201" s="106">
        <f>'UBS Izolina Mazzei'!N31</f>
        <v>37</v>
      </c>
      <c r="O201" s="106">
        <f>'UBS Izolina Mazzei'!O31</f>
        <v>480</v>
      </c>
      <c r="P201" s="106">
        <f>'UBS Izolina Mazzei'!P31</f>
        <v>440</v>
      </c>
      <c r="Q201" s="1004">
        <f>'UBS Izolina Mazzei'!Q31</f>
        <v>0.91666666666666663</v>
      </c>
    </row>
    <row r="202" spans="1:17" x14ac:dyDescent="0.25">
      <c r="A202" s="228" t="str">
        <f>'UBS Izolina Mazzei'!A32</f>
        <v>Técnico de Enfermagem (Visitas) - 30hrs</v>
      </c>
      <c r="B202" s="89">
        <f>'UBS Izolina Mazzei'!B32</f>
        <v>150</v>
      </c>
      <c r="C202" s="106">
        <f>'UBS Izolina Mazzei'!C32</f>
        <v>163</v>
      </c>
      <c r="D202" s="106">
        <f>'UBS Izolina Mazzei'!D32</f>
        <v>80</v>
      </c>
      <c r="E202" s="106">
        <f>'UBS Izolina Mazzei'!E32</f>
        <v>66</v>
      </c>
      <c r="F202" s="106">
        <f>'UBS Izolina Mazzei'!F32</f>
        <v>45</v>
      </c>
      <c r="G202" s="106">
        <f>'UBS Izolina Mazzei'!G32</f>
        <v>83</v>
      </c>
      <c r="H202" s="106">
        <f>'UBS Izolina Mazzei'!H32</f>
        <v>127</v>
      </c>
      <c r="I202" s="106">
        <f>'UBS Izolina Mazzei'!I32</f>
        <v>133</v>
      </c>
      <c r="J202" s="106">
        <f>'UBS Izolina Mazzei'!J32</f>
        <v>165</v>
      </c>
      <c r="K202" s="106">
        <f>'UBS Izolina Mazzei'!K32</f>
        <v>126</v>
      </c>
      <c r="L202" s="106">
        <f>'UBS Izolina Mazzei'!L32</f>
        <v>158</v>
      </c>
      <c r="M202" s="106">
        <f>'UBS Izolina Mazzei'!M32</f>
        <v>126</v>
      </c>
      <c r="N202" s="106">
        <f>'UBS Izolina Mazzei'!N32</f>
        <v>142</v>
      </c>
      <c r="O202" s="106">
        <f>'UBS Izolina Mazzei'!O32</f>
        <v>1800</v>
      </c>
      <c r="P202" s="106">
        <f>'UBS Izolina Mazzei'!P32</f>
        <v>1414</v>
      </c>
      <c r="Q202" s="1004">
        <f>'UBS Izolina Mazzei'!Q32</f>
        <v>0.78555555555555556</v>
      </c>
    </row>
    <row r="203" spans="1:17" x14ac:dyDescent="0.25">
      <c r="A203" s="228" t="str">
        <f>'UBS Izolina Mazzei'!A33</f>
        <v>PICS - Atividades Coletivas</v>
      </c>
      <c r="B203" s="89">
        <f>'UBS Izolina Mazzei'!B33</f>
        <v>7</v>
      </c>
      <c r="C203" s="106">
        <f>'UBS Izolina Mazzei'!C33</f>
        <v>9</v>
      </c>
      <c r="D203" s="106">
        <f>'UBS Izolina Mazzei'!D33</f>
        <v>6</v>
      </c>
      <c r="E203" s="106">
        <f>'UBS Izolina Mazzei'!E33</f>
        <v>2</v>
      </c>
      <c r="F203" s="106">
        <f>'UBS Izolina Mazzei'!F33</f>
        <v>1</v>
      </c>
      <c r="G203" s="106">
        <f>'UBS Izolina Mazzei'!G33</f>
        <v>9</v>
      </c>
      <c r="H203" s="106">
        <f>'UBS Izolina Mazzei'!H33</f>
        <v>12</v>
      </c>
      <c r="I203" s="106">
        <f>'UBS Izolina Mazzei'!I33</f>
        <v>5</v>
      </c>
      <c r="J203" s="106">
        <f>'UBS Izolina Mazzei'!J33</f>
        <v>19</v>
      </c>
      <c r="K203" s="106">
        <f>'UBS Izolina Mazzei'!K33</f>
        <v>23</v>
      </c>
      <c r="L203" s="106">
        <f>'UBS Izolina Mazzei'!L33</f>
        <v>31</v>
      </c>
      <c r="M203" s="106">
        <f>'UBS Izolina Mazzei'!M33</f>
        <v>14</v>
      </c>
      <c r="N203" s="106">
        <f>'UBS Izolina Mazzei'!N33</f>
        <v>4</v>
      </c>
      <c r="O203" s="106">
        <f>'UBS Izolina Mazzei'!O33</f>
        <v>84</v>
      </c>
      <c r="P203" s="106">
        <f>'UBS Izolina Mazzei'!P33</f>
        <v>135</v>
      </c>
      <c r="Q203" s="1004">
        <f>'UBS Izolina Mazzei'!Q33</f>
        <v>1.6071428571428572</v>
      </c>
    </row>
    <row r="204" spans="1:17" ht="15.75" thickBot="1" x14ac:dyDescent="0.3">
      <c r="A204" s="228" t="str">
        <f>'UBS Izolina Mazzei'!A34</f>
        <v>PICS - Atividades Individuais</v>
      </c>
      <c r="B204" s="89">
        <f>'UBS Izolina Mazzei'!B34</f>
        <v>10</v>
      </c>
      <c r="C204" s="106">
        <f>'UBS Izolina Mazzei'!C34</f>
        <v>11</v>
      </c>
      <c r="D204" s="106">
        <f>'UBS Izolina Mazzei'!D34</f>
        <v>8</v>
      </c>
      <c r="E204" s="106">
        <f>'UBS Izolina Mazzei'!E34</f>
        <v>11</v>
      </c>
      <c r="F204" s="106">
        <f>'UBS Izolina Mazzei'!F34</f>
        <v>0</v>
      </c>
      <c r="G204" s="106">
        <f>'UBS Izolina Mazzei'!G34</f>
        <v>5</v>
      </c>
      <c r="H204" s="106">
        <f>'UBS Izolina Mazzei'!H34</f>
        <v>11</v>
      </c>
      <c r="I204" s="106">
        <f>'UBS Izolina Mazzei'!I34</f>
        <v>9</v>
      </c>
      <c r="J204" s="106">
        <f>'UBS Izolina Mazzei'!J34</f>
        <v>11</v>
      </c>
      <c r="K204" s="106">
        <f>'UBS Izolina Mazzei'!K34</f>
        <v>11</v>
      </c>
      <c r="L204" s="106">
        <f>'UBS Izolina Mazzei'!L34</f>
        <v>68</v>
      </c>
      <c r="M204" s="106">
        <f>'UBS Izolina Mazzei'!M34</f>
        <v>125</v>
      </c>
      <c r="N204" s="106">
        <f>'UBS Izolina Mazzei'!N34</f>
        <v>128</v>
      </c>
      <c r="O204" s="106">
        <f>'UBS Izolina Mazzei'!O34</f>
        <v>120</v>
      </c>
      <c r="P204" s="106">
        <f>'UBS Izolina Mazzei'!P34</f>
        <v>398</v>
      </c>
      <c r="Q204" s="1004">
        <f>'UBS Izolina Mazzei'!Q34</f>
        <v>3.3166666666666669</v>
      </c>
    </row>
    <row r="205" spans="1:17" ht="15.75" thickBot="1" x14ac:dyDescent="0.3">
      <c r="A205" s="904" t="str">
        <f>'UBS Izolina Mazzei'!A35</f>
        <v>TOTAL</v>
      </c>
      <c r="B205" s="910">
        <f>'UBS Izolina Mazzei'!B35</f>
        <v>5608</v>
      </c>
      <c r="C205" s="906">
        <f>'UBS Izolina Mazzei'!C35</f>
        <v>3954</v>
      </c>
      <c r="D205" s="906">
        <f>'UBS Izolina Mazzei'!D35</f>
        <v>4363</v>
      </c>
      <c r="E205" s="906">
        <f>'UBS Izolina Mazzei'!E35</f>
        <v>4491</v>
      </c>
      <c r="F205" s="906">
        <f>'UBS Izolina Mazzei'!F35</f>
        <v>5080</v>
      </c>
      <c r="G205" s="906">
        <f>'UBS Izolina Mazzei'!G35</f>
        <v>4643</v>
      </c>
      <c r="H205" s="906">
        <f>'UBS Izolina Mazzei'!H35</f>
        <v>4589</v>
      </c>
      <c r="I205" s="906">
        <f>'UBS Izolina Mazzei'!I35</f>
        <v>5016</v>
      </c>
      <c r="J205" s="906">
        <f>'UBS Izolina Mazzei'!J35</f>
        <v>5202</v>
      </c>
      <c r="K205" s="906">
        <f>'UBS Izolina Mazzei'!K35</f>
        <v>4908</v>
      </c>
      <c r="L205" s="906">
        <f>'UBS Izolina Mazzei'!L35</f>
        <v>5606</v>
      </c>
      <c r="M205" s="906">
        <f>'UBS Izolina Mazzei'!M35</f>
        <v>4874</v>
      </c>
      <c r="N205" s="906">
        <f>'UBS Izolina Mazzei'!N35</f>
        <v>4304</v>
      </c>
      <c r="O205" s="908">
        <f>'UBS Izolina Mazzei'!O35</f>
        <v>67164</v>
      </c>
      <c r="P205" s="908">
        <f>'UBS Izolina Mazzei'!P35</f>
        <v>57030</v>
      </c>
      <c r="Q205" s="1006">
        <f>'UBS Izolina Mazzei'!Q35</f>
        <v>0.84911559764159372</v>
      </c>
    </row>
    <row r="206" spans="1:17" x14ac:dyDescent="0.25">
      <c r="A206" s="968"/>
      <c r="B206" s="969"/>
      <c r="C206" s="970"/>
      <c r="D206" s="970"/>
      <c r="E206" s="970"/>
      <c r="F206" s="970"/>
      <c r="G206" s="970"/>
      <c r="H206" s="970"/>
      <c r="I206" s="970"/>
      <c r="J206" s="970"/>
      <c r="K206" s="970"/>
      <c r="L206" s="970"/>
      <c r="M206" s="970"/>
      <c r="N206" s="970"/>
      <c r="O206" s="970"/>
      <c r="P206" s="970"/>
      <c r="Q206" s="1008"/>
    </row>
    <row r="207" spans="1:17" ht="15.75" x14ac:dyDescent="0.25">
      <c r="A207" s="1047" t="s">
        <v>661</v>
      </c>
      <c r="B207" s="1048"/>
      <c r="C207" s="1048"/>
      <c r="D207" s="1048"/>
      <c r="E207" s="1048"/>
      <c r="F207" s="1048"/>
      <c r="G207" s="1048"/>
      <c r="H207" s="1048"/>
      <c r="I207" s="1048"/>
      <c r="J207" s="1048"/>
      <c r="K207" s="1048"/>
      <c r="L207" s="1048"/>
      <c r="M207" s="1048"/>
      <c r="N207" s="1048"/>
      <c r="O207" s="1048"/>
      <c r="P207" s="1048"/>
      <c r="Q207" s="1048"/>
    </row>
    <row r="208" spans="1:17" ht="24.75" thickBot="1" x14ac:dyDescent="0.3">
      <c r="A208" s="902" t="s">
        <v>14</v>
      </c>
      <c r="B208" s="911" t="s">
        <v>15</v>
      </c>
      <c r="C208" s="909" t="s">
        <v>514</v>
      </c>
      <c r="D208" s="909" t="s">
        <v>515</v>
      </c>
      <c r="E208" s="909" t="s">
        <v>516</v>
      </c>
      <c r="F208" s="909" t="s">
        <v>517</v>
      </c>
      <c r="G208" s="909" t="s">
        <v>518</v>
      </c>
      <c r="H208" s="909" t="s">
        <v>519</v>
      </c>
      <c r="I208" s="909" t="s">
        <v>520</v>
      </c>
      <c r="J208" s="909" t="s">
        <v>521</v>
      </c>
      <c r="K208" s="909" t="s">
        <v>522</v>
      </c>
      <c r="L208" s="909" t="s">
        <v>523</v>
      </c>
      <c r="M208" s="909" t="s">
        <v>524</v>
      </c>
      <c r="N208" s="909" t="s">
        <v>525</v>
      </c>
      <c r="O208" s="909" t="s">
        <v>530</v>
      </c>
      <c r="P208" s="909" t="s">
        <v>531</v>
      </c>
      <c r="Q208" s="1002" t="s">
        <v>1</v>
      </c>
    </row>
    <row r="209" spans="1:17" ht="16.5" thickTop="1" thickBot="1" x14ac:dyDescent="0.3">
      <c r="A209" s="228" t="str">
        <f>'PAI IZO'!A9</f>
        <v>Nº Idosos em acompanhamento</v>
      </c>
      <c r="B209" s="89">
        <f>'PAI IZO'!B9</f>
        <v>120</v>
      </c>
      <c r="C209" s="106">
        <f>'PAI IZO'!C9</f>
        <v>120</v>
      </c>
      <c r="D209" s="106">
        <f>'PAI IZO'!D9</f>
        <v>120</v>
      </c>
      <c r="E209" s="106">
        <f>'PAI IZO'!E9</f>
        <v>120</v>
      </c>
      <c r="F209" s="106">
        <f>'PAI IZO'!F9</f>
        <v>120</v>
      </c>
      <c r="G209" s="106">
        <f>'PAI IZO'!G9</f>
        <v>120</v>
      </c>
      <c r="H209" s="106">
        <f>'PAI IZO'!H9</f>
        <v>120</v>
      </c>
      <c r="I209" s="106">
        <f>'PAI IZO'!I9</f>
        <v>120</v>
      </c>
      <c r="J209" s="106">
        <f>'PAI IZO'!J9</f>
        <v>120</v>
      </c>
      <c r="K209" s="106">
        <f>'PAI IZO'!K9</f>
        <v>120</v>
      </c>
      <c r="L209" s="106">
        <f>'PAI IZO'!L9</f>
        <v>120</v>
      </c>
      <c r="M209" s="106">
        <f>'PAI IZO'!M9</f>
        <v>120</v>
      </c>
      <c r="N209" s="106">
        <f>'PAI IZO'!N9</f>
        <v>120</v>
      </c>
      <c r="O209" s="106">
        <f>'PAI IZO'!O9</f>
        <v>1440</v>
      </c>
      <c r="P209" s="106">
        <f>'PAI IZO'!P9</f>
        <v>1440</v>
      </c>
      <c r="Q209" s="1004">
        <f>'PAI IZO'!Q9</f>
        <v>1</v>
      </c>
    </row>
    <row r="210" spans="1:17" ht="15.75" thickBot="1" x14ac:dyDescent="0.3">
      <c r="A210" s="904" t="str">
        <f>'PAI IZO'!A10</f>
        <v>TOTAL</v>
      </c>
      <c r="B210" s="910">
        <f>'PAI IZO'!B10</f>
        <v>120</v>
      </c>
      <c r="C210" s="906">
        <f>'PAI IZO'!C10</f>
        <v>120</v>
      </c>
      <c r="D210" s="906">
        <f>'PAI IZO'!D10</f>
        <v>120</v>
      </c>
      <c r="E210" s="906">
        <f>'PAI IZO'!E10</f>
        <v>120</v>
      </c>
      <c r="F210" s="906">
        <f>'PAI IZO'!F10</f>
        <v>120</v>
      </c>
      <c r="G210" s="906">
        <f>'PAI IZO'!G10</f>
        <v>120</v>
      </c>
      <c r="H210" s="906">
        <f>'PAI IZO'!H10</f>
        <v>120</v>
      </c>
      <c r="I210" s="906">
        <f>'PAI IZO'!I10</f>
        <v>120</v>
      </c>
      <c r="J210" s="906">
        <f>'PAI IZO'!J10</f>
        <v>120</v>
      </c>
      <c r="K210" s="906">
        <f>'PAI IZO'!K10</f>
        <v>120</v>
      </c>
      <c r="L210" s="906">
        <f>'PAI IZO'!L10</f>
        <v>120</v>
      </c>
      <c r="M210" s="906">
        <f>'PAI IZO'!M10</f>
        <v>120</v>
      </c>
      <c r="N210" s="906">
        <f>'PAI IZO'!N10</f>
        <v>120</v>
      </c>
      <c r="O210" s="908">
        <f>'PAI IZO'!O10</f>
        <v>1440</v>
      </c>
      <c r="P210" s="908">
        <f>'PAI IZO'!P10</f>
        <v>1440</v>
      </c>
      <c r="Q210" s="1006">
        <f>'PAI IZO'!Q10</f>
        <v>1</v>
      </c>
    </row>
    <row r="212" spans="1:17" ht="15.75" x14ac:dyDescent="0.25">
      <c r="A212" s="1047" t="s">
        <v>662</v>
      </c>
      <c r="B212" s="1048"/>
      <c r="C212" s="1048"/>
      <c r="D212" s="1048"/>
      <c r="E212" s="1048"/>
      <c r="F212" s="1048"/>
      <c r="G212" s="1048"/>
      <c r="H212" s="1048"/>
      <c r="I212" s="1048"/>
      <c r="J212" s="1048"/>
      <c r="K212" s="1048"/>
      <c r="L212" s="1048"/>
      <c r="M212" s="1048"/>
      <c r="N212" s="1048"/>
      <c r="O212" s="1048"/>
      <c r="P212" s="1048"/>
      <c r="Q212" s="1048"/>
    </row>
    <row r="213" spans="1:17" ht="24.75" thickBot="1" x14ac:dyDescent="0.3">
      <c r="A213" s="902" t="s">
        <v>14</v>
      </c>
      <c r="B213" s="911" t="s">
        <v>15</v>
      </c>
      <c r="C213" s="909" t="s">
        <v>514</v>
      </c>
      <c r="D213" s="909" t="s">
        <v>515</v>
      </c>
      <c r="E213" s="909" t="s">
        <v>516</v>
      </c>
      <c r="F213" s="909" t="s">
        <v>517</v>
      </c>
      <c r="G213" s="909" t="s">
        <v>518</v>
      </c>
      <c r="H213" s="909" t="s">
        <v>519</v>
      </c>
      <c r="I213" s="909" t="s">
        <v>520</v>
      </c>
      <c r="J213" s="909" t="s">
        <v>521</v>
      </c>
      <c r="K213" s="909" t="s">
        <v>522</v>
      </c>
      <c r="L213" s="909" t="s">
        <v>523</v>
      </c>
      <c r="M213" s="909" t="s">
        <v>524</v>
      </c>
      <c r="N213" s="909" t="s">
        <v>525</v>
      </c>
      <c r="O213" s="909" t="s">
        <v>530</v>
      </c>
      <c r="P213" s="909" t="s">
        <v>531</v>
      </c>
      <c r="Q213" s="1002" t="s">
        <v>1</v>
      </c>
    </row>
    <row r="214" spans="1:17" ht="15.75" thickTop="1" x14ac:dyDescent="0.25">
      <c r="A214" s="228" t="str">
        <f>'UBS Jardim Japão'!A9</f>
        <v>Cirurgião Dentista (consulta /atendimento) - 20hrs</v>
      </c>
      <c r="B214" s="89">
        <f>'UBS Jardim Japão'!B9</f>
        <v>522</v>
      </c>
      <c r="C214" s="106">
        <f>'UBS Jardim Japão'!C9</f>
        <v>677</v>
      </c>
      <c r="D214" s="106">
        <f>'UBS Jardim Japão'!D9</f>
        <v>624</v>
      </c>
      <c r="E214" s="106">
        <f>'UBS Jardim Japão'!E9</f>
        <v>711</v>
      </c>
      <c r="F214" s="106">
        <f>'UBS Jardim Japão'!F9</f>
        <v>692</v>
      </c>
      <c r="G214" s="106">
        <f>'UBS Jardim Japão'!G9</f>
        <v>557</v>
      </c>
      <c r="H214" s="106">
        <f>'UBS Jardim Japão'!H9</f>
        <v>625</v>
      </c>
      <c r="I214" s="106">
        <f>'UBS Jardim Japão'!I9</f>
        <v>733</v>
      </c>
      <c r="J214" s="106">
        <f>'UBS Jardim Japão'!J9</f>
        <v>701</v>
      </c>
      <c r="K214" s="106">
        <f>'UBS Jardim Japão'!K9</f>
        <v>665</v>
      </c>
      <c r="L214" s="106">
        <f>'UBS Jardim Japão'!L9</f>
        <v>711</v>
      </c>
      <c r="M214" s="106">
        <f>'UBS Jardim Japão'!M9</f>
        <v>614</v>
      </c>
      <c r="N214" s="106">
        <f>'UBS Jardim Japão'!N9</f>
        <v>568</v>
      </c>
      <c r="O214" s="106">
        <f>'UBS Jardim Japão'!O9</f>
        <v>6264</v>
      </c>
      <c r="P214" s="106">
        <f>'UBS Jardim Japão'!P9</f>
        <v>7878</v>
      </c>
      <c r="Q214" s="1004">
        <f>'UBS Jardim Japão'!Q9</f>
        <v>1.2576628352490422</v>
      </c>
    </row>
    <row r="215" spans="1:17" x14ac:dyDescent="0.25">
      <c r="A215" s="228" t="str">
        <f>'UBS Jardim Japão'!A10</f>
        <v>Cirurgião Dentista (TI clínico restaurador) - 20hrs</v>
      </c>
      <c r="B215" s="89">
        <f>'UBS Jardim Japão'!B10</f>
        <v>78</v>
      </c>
      <c r="C215" s="106">
        <f>'UBS Jardim Japão'!C10</f>
        <v>276</v>
      </c>
      <c r="D215" s="106">
        <f>'UBS Jardim Japão'!D10</f>
        <v>145</v>
      </c>
      <c r="E215" s="106">
        <f>'UBS Jardim Japão'!E10</f>
        <v>136</v>
      </c>
      <c r="F215" s="106">
        <f>'UBS Jardim Japão'!F10</f>
        <v>146</v>
      </c>
      <c r="G215" s="106">
        <f>'UBS Jardim Japão'!G10</f>
        <v>114</v>
      </c>
      <c r="H215" s="106">
        <f>'UBS Jardim Japão'!H10</f>
        <v>127</v>
      </c>
      <c r="I215" s="106">
        <f>'UBS Jardim Japão'!I10</f>
        <v>150</v>
      </c>
      <c r="J215" s="106">
        <f>'UBS Jardim Japão'!J10</f>
        <v>141</v>
      </c>
      <c r="K215" s="106">
        <f>'UBS Jardim Japão'!K10</f>
        <v>150</v>
      </c>
      <c r="L215" s="106">
        <f>'UBS Jardim Japão'!L10</f>
        <v>163</v>
      </c>
      <c r="M215" s="106">
        <f>'UBS Jardim Japão'!M10</f>
        <v>115</v>
      </c>
      <c r="N215" s="106">
        <f>'UBS Jardim Japão'!N10</f>
        <v>103</v>
      </c>
      <c r="O215" s="106">
        <f>'UBS Jardim Japão'!O10</f>
        <v>936</v>
      </c>
      <c r="P215" s="106">
        <f>'UBS Jardim Japão'!P10</f>
        <v>1766</v>
      </c>
      <c r="Q215" s="1004">
        <f>'UBS Jardim Japão'!Q10</f>
        <v>1.8867521367521367</v>
      </c>
    </row>
    <row r="216" spans="1:17" x14ac:dyDescent="0.25">
      <c r="A216" s="228" t="str">
        <f>'UBS Jardim Japão'!A11</f>
        <v>Cirurgião Dentista (TI prótese) - 20hrs</v>
      </c>
      <c r="B216" s="89">
        <f>'UBS Jardim Japão'!B11</f>
        <v>24</v>
      </c>
      <c r="C216" s="106">
        <f>'UBS Jardim Japão'!C11</f>
        <v>22</v>
      </c>
      <c r="D216" s="106">
        <f>'UBS Jardim Japão'!D11</f>
        <v>21</v>
      </c>
      <c r="E216" s="106">
        <f>'UBS Jardim Japão'!E11</f>
        <v>21</v>
      </c>
      <c r="F216" s="106">
        <f>'UBS Jardim Japão'!F11</f>
        <v>20</v>
      </c>
      <c r="G216" s="106">
        <f>'UBS Jardim Japão'!G11</f>
        <v>23</v>
      </c>
      <c r="H216" s="106">
        <f>'UBS Jardim Japão'!H11</f>
        <v>23</v>
      </c>
      <c r="I216" s="106">
        <f>'UBS Jardim Japão'!I11</f>
        <v>21</v>
      </c>
      <c r="J216" s="106">
        <f>'UBS Jardim Japão'!J11</f>
        <v>24</v>
      </c>
      <c r="K216" s="106">
        <f>'UBS Jardim Japão'!K11</f>
        <v>20</v>
      </c>
      <c r="L216" s="106">
        <f>'UBS Jardim Japão'!L11</f>
        <v>24</v>
      </c>
      <c r="M216" s="106">
        <f>'UBS Jardim Japão'!M11</f>
        <v>17</v>
      </c>
      <c r="N216" s="106">
        <f>'UBS Jardim Japão'!N11</f>
        <v>23</v>
      </c>
      <c r="O216" s="106">
        <f>'UBS Jardim Japão'!O11</f>
        <v>288</v>
      </c>
      <c r="P216" s="106">
        <f>'UBS Jardim Japão'!P11</f>
        <v>259</v>
      </c>
      <c r="Q216" s="1004">
        <f>'UBS Jardim Japão'!Q11</f>
        <v>0.89930555555555558</v>
      </c>
    </row>
    <row r="217" spans="1:17" x14ac:dyDescent="0.25">
      <c r="A217" s="228" t="str">
        <f>'UBS Jardim Japão'!A12</f>
        <v>Médico Clínico (consulta)  - 20hrs</v>
      </c>
      <c r="B217" s="89">
        <f>'UBS Jardim Japão'!B12</f>
        <v>1056</v>
      </c>
      <c r="C217" s="106">
        <f>'UBS Jardim Japão'!C12</f>
        <v>968</v>
      </c>
      <c r="D217" s="106">
        <f>'UBS Jardim Japão'!D12</f>
        <v>831</v>
      </c>
      <c r="E217" s="106">
        <f>'UBS Jardim Japão'!E12</f>
        <v>1092</v>
      </c>
      <c r="F217" s="106">
        <f>'UBS Jardim Japão'!F12</f>
        <v>979</v>
      </c>
      <c r="G217" s="106">
        <f>'UBS Jardim Japão'!G12</f>
        <v>800</v>
      </c>
      <c r="H217" s="106">
        <f>'UBS Jardim Japão'!H12</f>
        <v>1116</v>
      </c>
      <c r="I217" s="106">
        <f>'UBS Jardim Japão'!I12</f>
        <v>859</v>
      </c>
      <c r="J217" s="106">
        <f>'UBS Jardim Japão'!J12</f>
        <v>773</v>
      </c>
      <c r="K217" s="106">
        <f>'UBS Jardim Japão'!K12</f>
        <v>850</v>
      </c>
      <c r="L217" s="106">
        <f>'UBS Jardim Japão'!L12</f>
        <v>1210</v>
      </c>
      <c r="M217" s="106">
        <f>'UBS Jardim Japão'!M12</f>
        <v>875</v>
      </c>
      <c r="N217" s="106">
        <f>'UBS Jardim Japão'!N12</f>
        <v>773</v>
      </c>
      <c r="O217" s="106">
        <f>'UBS Jardim Japão'!O12</f>
        <v>12672</v>
      </c>
      <c r="P217" s="106">
        <f>'UBS Jardim Japão'!P12</f>
        <v>11126</v>
      </c>
      <c r="Q217" s="1004">
        <f>'UBS Jardim Japão'!Q12</f>
        <v>0.87799873737373735</v>
      </c>
    </row>
    <row r="218" spans="1:17" x14ac:dyDescent="0.25">
      <c r="A218" s="228" t="str">
        <f>'UBS Jardim Japão'!A13</f>
        <v>Médico Pediatra (consulta) - 20hrs</v>
      </c>
      <c r="B218" s="89">
        <f>'UBS Jardim Japão'!B13</f>
        <v>528</v>
      </c>
      <c r="C218" s="106">
        <f>'UBS Jardim Japão'!C13</f>
        <v>286</v>
      </c>
      <c r="D218" s="106">
        <f>'UBS Jardim Japão'!D13</f>
        <v>457</v>
      </c>
      <c r="E218" s="106">
        <f>'UBS Jardim Japão'!E13</f>
        <v>532</v>
      </c>
      <c r="F218" s="106">
        <f>'UBS Jardim Japão'!F13</f>
        <v>604</v>
      </c>
      <c r="G218" s="106">
        <f>'UBS Jardim Japão'!G13</f>
        <v>627</v>
      </c>
      <c r="H218" s="106">
        <f>'UBS Jardim Japão'!H13</f>
        <v>545</v>
      </c>
      <c r="I218" s="106">
        <f>'UBS Jardim Japão'!I13</f>
        <v>351</v>
      </c>
      <c r="J218" s="106">
        <f>'UBS Jardim Japão'!J13</f>
        <v>591</v>
      </c>
      <c r="K218" s="106">
        <f>'UBS Jardim Japão'!K13</f>
        <v>503</v>
      </c>
      <c r="L218" s="106">
        <f>'UBS Jardim Japão'!L13</f>
        <v>563</v>
      </c>
      <c r="M218" s="106">
        <f>'UBS Jardim Japão'!M13</f>
        <v>519</v>
      </c>
      <c r="N218" s="106">
        <f>'UBS Jardim Japão'!N13</f>
        <v>399</v>
      </c>
      <c r="O218" s="106">
        <f>'UBS Jardim Japão'!O13</f>
        <v>6336</v>
      </c>
      <c r="P218" s="106">
        <f>'UBS Jardim Japão'!P13</f>
        <v>5977</v>
      </c>
      <c r="Q218" s="1004">
        <f>'UBS Jardim Japão'!Q13</f>
        <v>0.94333964646464652</v>
      </c>
    </row>
    <row r="219" spans="1:17" x14ac:dyDescent="0.25">
      <c r="A219" s="228" t="str">
        <f>'UBS Jardim Japão'!A14</f>
        <v>Médico Psiquiatra (consulta) - 20hrs</v>
      </c>
      <c r="B219" s="89">
        <f>'UBS Jardim Japão'!B14</f>
        <v>160</v>
      </c>
      <c r="C219" s="106">
        <f>'UBS Jardim Japão'!C14</f>
        <v>58</v>
      </c>
      <c r="D219" s="106">
        <f>'UBS Jardim Japão'!D14</f>
        <v>122</v>
      </c>
      <c r="E219" s="106">
        <f>'UBS Jardim Japão'!E14</f>
        <v>123</v>
      </c>
      <c r="F219" s="106">
        <f>'UBS Jardim Japão'!F14</f>
        <v>100</v>
      </c>
      <c r="G219" s="106">
        <f>'UBS Jardim Japão'!G14</f>
        <v>88</v>
      </c>
      <c r="H219" s="106">
        <f>'UBS Jardim Japão'!H14</f>
        <v>135</v>
      </c>
      <c r="I219" s="106">
        <f>'UBS Jardim Japão'!I14</f>
        <v>124</v>
      </c>
      <c r="J219" s="106">
        <f>'UBS Jardim Japão'!J14</f>
        <v>77</v>
      </c>
      <c r="K219" s="106">
        <f>'UBS Jardim Japão'!K14</f>
        <v>12</v>
      </c>
      <c r="L219" s="106">
        <f>'UBS Jardim Japão'!L14</f>
        <v>0</v>
      </c>
      <c r="M219" s="106">
        <f>'UBS Jardim Japão'!M14</f>
        <v>0</v>
      </c>
      <c r="N219" s="106">
        <f>'UBS Jardim Japão'!N14</f>
        <v>0</v>
      </c>
      <c r="O219" s="106">
        <f>'UBS Jardim Japão'!O14</f>
        <v>1920</v>
      </c>
      <c r="P219" s="106">
        <f>'UBS Jardim Japão'!P14</f>
        <v>839</v>
      </c>
      <c r="Q219" s="1004">
        <f>'UBS Jardim Japão'!Q14</f>
        <v>0.43697916666666664</v>
      </c>
    </row>
    <row r="220" spans="1:17" x14ac:dyDescent="0.25">
      <c r="A220" s="228" t="str">
        <f>'UBS Jardim Japão'!A15</f>
        <v>Médico Ginecologista (consulta) - 20hrs</v>
      </c>
      <c r="B220" s="89">
        <f>'UBS Jardim Japão'!B15</f>
        <v>792</v>
      </c>
      <c r="C220" s="106">
        <f>'UBS Jardim Japão'!C15</f>
        <v>535</v>
      </c>
      <c r="D220" s="106">
        <f>'UBS Jardim Japão'!D15</f>
        <v>610</v>
      </c>
      <c r="E220" s="106">
        <f>'UBS Jardim Japão'!E15</f>
        <v>804</v>
      </c>
      <c r="F220" s="106">
        <f>'UBS Jardim Japão'!F15</f>
        <v>681</v>
      </c>
      <c r="G220" s="106">
        <f>'UBS Jardim Japão'!G15</f>
        <v>804</v>
      </c>
      <c r="H220" s="106">
        <f>'UBS Jardim Japão'!H15</f>
        <v>831</v>
      </c>
      <c r="I220" s="106">
        <f>'UBS Jardim Japão'!I15</f>
        <v>578</v>
      </c>
      <c r="J220" s="106">
        <f>'UBS Jardim Japão'!J15</f>
        <v>674</v>
      </c>
      <c r="K220" s="106">
        <f>'UBS Jardim Japão'!K15</f>
        <v>739</v>
      </c>
      <c r="L220" s="106">
        <f>'UBS Jardim Japão'!L15</f>
        <v>810</v>
      </c>
      <c r="M220" s="106">
        <f>'UBS Jardim Japão'!M15</f>
        <v>607</v>
      </c>
      <c r="N220" s="106">
        <f>'UBS Jardim Japão'!N15</f>
        <v>603</v>
      </c>
      <c r="O220" s="106">
        <f>'UBS Jardim Japão'!O15</f>
        <v>9504</v>
      </c>
      <c r="P220" s="106">
        <f>'UBS Jardim Japão'!P15</f>
        <v>8276</v>
      </c>
      <c r="Q220" s="1004">
        <f>'UBS Jardim Japão'!Q15</f>
        <v>0.87079124579124578</v>
      </c>
    </row>
    <row r="221" spans="1:17" x14ac:dyDescent="0.25">
      <c r="A221" s="228" t="str">
        <f>'UBS Jardim Japão'!A16</f>
        <v>Enfermeiro (consulta) - 30hrs</v>
      </c>
      <c r="B221" s="89">
        <f>'UBS Jardim Japão'!B16</f>
        <v>648</v>
      </c>
      <c r="C221" s="106">
        <f>'UBS Jardim Japão'!C16</f>
        <v>540</v>
      </c>
      <c r="D221" s="106">
        <f>'UBS Jardim Japão'!D16</f>
        <v>722</v>
      </c>
      <c r="E221" s="106">
        <f>'UBS Jardim Japão'!E16</f>
        <v>750</v>
      </c>
      <c r="F221" s="106">
        <f>'UBS Jardim Japão'!F16</f>
        <v>1082</v>
      </c>
      <c r="G221" s="106">
        <f>'UBS Jardim Japão'!G16</f>
        <v>728</v>
      </c>
      <c r="H221" s="106">
        <f>'UBS Jardim Japão'!H16</f>
        <v>775</v>
      </c>
      <c r="I221" s="106">
        <f>'UBS Jardim Japão'!I16</f>
        <v>663</v>
      </c>
      <c r="J221" s="106">
        <f>'UBS Jardim Japão'!J16</f>
        <v>756</v>
      </c>
      <c r="K221" s="106">
        <f>'UBS Jardim Japão'!K16</f>
        <v>844</v>
      </c>
      <c r="L221" s="106">
        <f>'UBS Jardim Japão'!L16</f>
        <v>794</v>
      </c>
      <c r="M221" s="106">
        <f>'UBS Jardim Japão'!M16</f>
        <v>777</v>
      </c>
      <c r="N221" s="106">
        <f>'UBS Jardim Japão'!N16</f>
        <v>571</v>
      </c>
      <c r="O221" s="106">
        <f>'UBS Jardim Japão'!O16</f>
        <v>7776</v>
      </c>
      <c r="P221" s="106">
        <f>'UBS Jardim Japão'!P16</f>
        <v>9002</v>
      </c>
      <c r="Q221" s="1004">
        <f>'UBS Jardim Japão'!Q16</f>
        <v>1.1576646090534979</v>
      </c>
    </row>
    <row r="222" spans="1:17" x14ac:dyDescent="0.25">
      <c r="A222" s="228" t="str">
        <f>'UBS Jardim Japão'!A17</f>
        <v>Enfermeiro (visita) - 30hrs</v>
      </c>
      <c r="B222" s="89">
        <f>'UBS Jardim Japão'!B17</f>
        <v>36</v>
      </c>
      <c r="C222" s="106">
        <f>'UBS Jardim Japão'!C17</f>
        <v>22</v>
      </c>
      <c r="D222" s="106">
        <f>'UBS Jardim Japão'!D17</f>
        <v>32</v>
      </c>
      <c r="E222" s="106">
        <f>'UBS Jardim Japão'!E17</f>
        <v>36</v>
      </c>
      <c r="F222" s="106">
        <f>'UBS Jardim Japão'!F17</f>
        <v>42</v>
      </c>
      <c r="G222" s="106">
        <f>'UBS Jardim Japão'!G17</f>
        <v>39</v>
      </c>
      <c r="H222" s="106">
        <f>'UBS Jardim Japão'!H17</f>
        <v>61</v>
      </c>
      <c r="I222" s="106">
        <f>'UBS Jardim Japão'!I17</f>
        <v>52</v>
      </c>
      <c r="J222" s="106">
        <f>'UBS Jardim Japão'!J17</f>
        <v>52</v>
      </c>
      <c r="K222" s="106">
        <f>'UBS Jardim Japão'!K17</f>
        <v>37</v>
      </c>
      <c r="L222" s="106">
        <f>'UBS Jardim Japão'!L17</f>
        <v>41</v>
      </c>
      <c r="M222" s="106">
        <f>'UBS Jardim Japão'!M17</f>
        <v>65</v>
      </c>
      <c r="N222" s="106">
        <f>'UBS Jardim Japão'!N17</f>
        <v>28</v>
      </c>
      <c r="O222" s="106">
        <f>'UBS Jardim Japão'!O17</f>
        <v>432</v>
      </c>
      <c r="P222" s="106">
        <f>'UBS Jardim Japão'!P17</f>
        <v>507</v>
      </c>
      <c r="Q222" s="1004">
        <f>'UBS Jardim Japão'!Q17</f>
        <v>1.1736111111111112</v>
      </c>
    </row>
    <row r="223" spans="1:17" x14ac:dyDescent="0.25">
      <c r="A223" s="228" t="str">
        <f>'UBS Jardim Japão'!A18</f>
        <v>Assistente Social (consulta/ VD) - 30hrs</v>
      </c>
      <c r="B223" s="89">
        <f>'UBS Jardim Japão'!B18</f>
        <v>122</v>
      </c>
      <c r="C223" s="106">
        <f>'UBS Jardim Japão'!C18</f>
        <v>173</v>
      </c>
      <c r="D223" s="106">
        <f>'UBS Jardim Japão'!D18</f>
        <v>157</v>
      </c>
      <c r="E223" s="106">
        <f>'UBS Jardim Japão'!E18</f>
        <v>143</v>
      </c>
      <c r="F223" s="106">
        <f>'UBS Jardim Japão'!F18</f>
        <v>214</v>
      </c>
      <c r="G223" s="106">
        <f>'UBS Jardim Japão'!G18</f>
        <v>161</v>
      </c>
      <c r="H223" s="106">
        <f>'UBS Jardim Japão'!H18</f>
        <v>289</v>
      </c>
      <c r="I223" s="106">
        <f>'UBS Jardim Japão'!I18</f>
        <v>190</v>
      </c>
      <c r="J223" s="106">
        <f>'UBS Jardim Japão'!J18</f>
        <v>212</v>
      </c>
      <c r="K223" s="106">
        <f>'UBS Jardim Japão'!K18</f>
        <v>214</v>
      </c>
      <c r="L223" s="106">
        <f>'UBS Jardim Japão'!L18</f>
        <v>184</v>
      </c>
      <c r="M223" s="106">
        <f>'UBS Jardim Japão'!M18</f>
        <v>218</v>
      </c>
      <c r="N223" s="106">
        <f>'UBS Jardim Japão'!N18</f>
        <v>75</v>
      </c>
      <c r="O223" s="106">
        <f>'UBS Jardim Japão'!O18</f>
        <v>1464</v>
      </c>
      <c r="P223" s="106">
        <f>'UBS Jardim Japão'!P18</f>
        <v>2230</v>
      </c>
      <c r="Q223" s="1004">
        <f>'UBS Jardim Japão'!Q18</f>
        <v>1.5232240437158471</v>
      </c>
    </row>
    <row r="224" spans="1:17" x14ac:dyDescent="0.25">
      <c r="A224" s="228" t="str">
        <f>'UBS Jardim Japão'!A19</f>
        <v>Assistente Social (nº grupos)</v>
      </c>
      <c r="B224" s="89">
        <f>'UBS Jardim Japão'!B19</f>
        <v>30</v>
      </c>
      <c r="C224" s="106">
        <f>'UBS Jardim Japão'!C19</f>
        <v>49</v>
      </c>
      <c r="D224" s="106">
        <f>'UBS Jardim Japão'!D19</f>
        <v>46</v>
      </c>
      <c r="E224" s="106">
        <f>'UBS Jardim Japão'!E19</f>
        <v>32</v>
      </c>
      <c r="F224" s="106">
        <f>'UBS Jardim Japão'!F19</f>
        <v>78</v>
      </c>
      <c r="G224" s="106">
        <f>'UBS Jardim Japão'!G19</f>
        <v>67</v>
      </c>
      <c r="H224" s="106">
        <f>'UBS Jardim Japão'!H19</f>
        <v>56</v>
      </c>
      <c r="I224" s="106">
        <f>'UBS Jardim Japão'!I19</f>
        <v>76</v>
      </c>
      <c r="J224" s="106">
        <f>'UBS Jardim Japão'!J19</f>
        <v>65</v>
      </c>
      <c r="K224" s="106">
        <f>'UBS Jardim Japão'!K19</f>
        <v>68</v>
      </c>
      <c r="L224" s="106">
        <f>'UBS Jardim Japão'!L19</f>
        <v>57</v>
      </c>
      <c r="M224" s="106">
        <f>'UBS Jardim Japão'!M19</f>
        <v>51</v>
      </c>
      <c r="N224" s="106">
        <f>'UBS Jardim Japão'!N19</f>
        <v>32</v>
      </c>
      <c r="O224" s="106">
        <f>'UBS Jardim Japão'!O19</f>
        <v>360</v>
      </c>
      <c r="P224" s="106">
        <f>'UBS Jardim Japão'!P19</f>
        <v>677</v>
      </c>
      <c r="Q224" s="1004">
        <f>'UBS Jardim Japão'!Q19</f>
        <v>1.8805555555555555</v>
      </c>
    </row>
    <row r="225" spans="1:17" x14ac:dyDescent="0.25">
      <c r="A225" s="228" t="str">
        <f>'UBS Jardim Japão'!A20</f>
        <v>Educador Físico (consulta/ VD) - 30hrs</v>
      </c>
      <c r="B225" s="89">
        <f>'UBS Jardim Japão'!B20</f>
        <v>15</v>
      </c>
      <c r="C225" s="106">
        <f>'UBS Jardim Japão'!C20</f>
        <v>20</v>
      </c>
      <c r="D225" s="106">
        <f>'UBS Jardim Japão'!D20</f>
        <v>20</v>
      </c>
      <c r="E225" s="106">
        <f>'UBS Jardim Japão'!E20</f>
        <v>9</v>
      </c>
      <c r="F225" s="106">
        <f>'UBS Jardim Japão'!F20</f>
        <v>8</v>
      </c>
      <c r="G225" s="106">
        <f>'UBS Jardim Japão'!G20</f>
        <v>19</v>
      </c>
      <c r="H225" s="106">
        <f>'UBS Jardim Japão'!H20</f>
        <v>14</v>
      </c>
      <c r="I225" s="106">
        <f>'UBS Jardim Japão'!I20</f>
        <v>19</v>
      </c>
      <c r="J225" s="106">
        <f>'UBS Jardim Japão'!J20</f>
        <v>3</v>
      </c>
      <c r="K225" s="106">
        <f>'UBS Jardim Japão'!K20</f>
        <v>10</v>
      </c>
      <c r="L225" s="106">
        <f>'UBS Jardim Japão'!L20</f>
        <v>9</v>
      </c>
      <c r="M225" s="106">
        <f>'UBS Jardim Japão'!M20</f>
        <v>14</v>
      </c>
      <c r="N225" s="106">
        <f>'UBS Jardim Japão'!N20</f>
        <v>18</v>
      </c>
      <c r="O225" s="106">
        <f>'UBS Jardim Japão'!O20</f>
        <v>180</v>
      </c>
      <c r="P225" s="106">
        <f>'UBS Jardim Japão'!P20</f>
        <v>163</v>
      </c>
      <c r="Q225" s="1004">
        <f>'UBS Jardim Japão'!Q20</f>
        <v>0.90555555555555556</v>
      </c>
    </row>
    <row r="226" spans="1:17" x14ac:dyDescent="0.25">
      <c r="A226" s="228" t="str">
        <f>'UBS Jardim Japão'!A21</f>
        <v>Educador Físico (nº grupos)</v>
      </c>
      <c r="B226" s="89">
        <f>'UBS Jardim Japão'!B21</f>
        <v>61</v>
      </c>
      <c r="C226" s="106">
        <f>'UBS Jardim Japão'!C21</f>
        <v>54</v>
      </c>
      <c r="D226" s="106">
        <f>'UBS Jardim Japão'!D21</f>
        <v>61</v>
      </c>
      <c r="E226" s="106">
        <f>'UBS Jardim Japão'!E21</f>
        <v>51</v>
      </c>
      <c r="F226" s="106">
        <f>'UBS Jardim Japão'!F21</f>
        <v>84</v>
      </c>
      <c r="G226" s="106">
        <f>'UBS Jardim Japão'!G21</f>
        <v>96</v>
      </c>
      <c r="H226" s="106">
        <f>'UBS Jardim Japão'!H21</f>
        <v>99</v>
      </c>
      <c r="I226" s="106">
        <f>'UBS Jardim Japão'!I21</f>
        <v>82</v>
      </c>
      <c r="J226" s="106">
        <f>'UBS Jardim Japão'!J21</f>
        <v>15</v>
      </c>
      <c r="K226" s="106">
        <f>'UBS Jardim Japão'!K21</f>
        <v>46</v>
      </c>
      <c r="L226" s="106">
        <f>'UBS Jardim Japão'!L21</f>
        <v>58</v>
      </c>
      <c r="M226" s="106">
        <f>'UBS Jardim Japão'!M21</f>
        <v>57</v>
      </c>
      <c r="N226" s="106">
        <f>'UBS Jardim Japão'!N21</f>
        <v>51</v>
      </c>
      <c r="O226" s="106">
        <f>'UBS Jardim Japão'!O21</f>
        <v>732</v>
      </c>
      <c r="P226" s="106">
        <f>'UBS Jardim Japão'!P21</f>
        <v>754</v>
      </c>
      <c r="Q226" s="1004">
        <f>'UBS Jardim Japão'!Q21</f>
        <v>1.0300546448087431</v>
      </c>
    </row>
    <row r="227" spans="1:17" x14ac:dyDescent="0.25">
      <c r="A227" s="228" t="str">
        <f>'UBS Jardim Japão'!A22</f>
        <v>Fonoaudiólogo (consulta/ VD) - 18hrs</v>
      </c>
      <c r="B227" s="89">
        <f>'UBS Jardim Japão'!B22</f>
        <v>28</v>
      </c>
      <c r="C227" s="106">
        <f>'UBS Jardim Japão'!C22</f>
        <v>0</v>
      </c>
      <c r="D227" s="106">
        <f>'UBS Jardim Japão'!D22</f>
        <v>0</v>
      </c>
      <c r="E227" s="106">
        <f>'UBS Jardim Japão'!E22</f>
        <v>0</v>
      </c>
      <c r="F227" s="106">
        <f>'UBS Jardim Japão'!F22</f>
        <v>0</v>
      </c>
      <c r="G227" s="106">
        <f>'UBS Jardim Japão'!G22</f>
        <v>0</v>
      </c>
      <c r="H227" s="106">
        <f>'UBS Jardim Japão'!H22</f>
        <v>0</v>
      </c>
      <c r="I227" s="106">
        <f>'UBS Jardim Japão'!I22</f>
        <v>0</v>
      </c>
      <c r="J227" s="106">
        <f>'UBS Jardim Japão'!J22</f>
        <v>0</v>
      </c>
      <c r="K227" s="106">
        <f>'UBS Jardim Japão'!K22</f>
        <v>0</v>
      </c>
      <c r="L227" s="106">
        <f>'UBS Jardim Japão'!L22</f>
        <v>0</v>
      </c>
      <c r="M227" s="106">
        <f>'UBS Jardim Japão'!M22</f>
        <v>0</v>
      </c>
      <c r="N227" s="106">
        <f>'UBS Jardim Japão'!N22</f>
        <v>0</v>
      </c>
      <c r="O227" s="106">
        <f>'UBS Jardim Japão'!O22</f>
        <v>336</v>
      </c>
      <c r="P227" s="106">
        <f>'UBS Jardim Japão'!P22</f>
        <v>0</v>
      </c>
      <c r="Q227" s="1004">
        <f>'UBS Jardim Japão'!Q22</f>
        <v>0</v>
      </c>
    </row>
    <row r="228" spans="1:17" x14ac:dyDescent="0.25">
      <c r="A228" s="228" t="str">
        <f>'UBS Jardim Japão'!A23</f>
        <v>Fonoaudiólogo (nº grupos)</v>
      </c>
      <c r="B228" s="89">
        <f>'UBS Jardim Japão'!B23</f>
        <v>18</v>
      </c>
      <c r="C228" s="106">
        <f>'UBS Jardim Japão'!C23</f>
        <v>0</v>
      </c>
      <c r="D228" s="106">
        <f>'UBS Jardim Japão'!D23</f>
        <v>0</v>
      </c>
      <c r="E228" s="106">
        <f>'UBS Jardim Japão'!E23</f>
        <v>0</v>
      </c>
      <c r="F228" s="106">
        <f>'UBS Jardim Japão'!F23</f>
        <v>0</v>
      </c>
      <c r="G228" s="106">
        <f>'UBS Jardim Japão'!G23</f>
        <v>0</v>
      </c>
      <c r="H228" s="106">
        <f>'UBS Jardim Japão'!H23</f>
        <v>0</v>
      </c>
      <c r="I228" s="106">
        <f>'UBS Jardim Japão'!I23</f>
        <v>0</v>
      </c>
      <c r="J228" s="106">
        <f>'UBS Jardim Japão'!J23</f>
        <v>0</v>
      </c>
      <c r="K228" s="106">
        <f>'UBS Jardim Japão'!K23</f>
        <v>0</v>
      </c>
      <c r="L228" s="106">
        <f>'UBS Jardim Japão'!L23</f>
        <v>0</v>
      </c>
      <c r="M228" s="106">
        <f>'UBS Jardim Japão'!M23</f>
        <v>0</v>
      </c>
      <c r="N228" s="106">
        <f>'UBS Jardim Japão'!N23</f>
        <v>0</v>
      </c>
      <c r="O228" s="106">
        <f>'UBS Jardim Japão'!O23</f>
        <v>216</v>
      </c>
      <c r="P228" s="106">
        <f>'UBS Jardim Japão'!P23</f>
        <v>0</v>
      </c>
      <c r="Q228" s="1004">
        <f>'UBS Jardim Japão'!Q23</f>
        <v>0</v>
      </c>
    </row>
    <row r="229" spans="1:17" x14ac:dyDescent="0.25">
      <c r="A229" s="228" t="str">
        <f>'UBS Jardim Japão'!A24</f>
        <v>Psicólogo (consulta/ VD) - 30hrs</v>
      </c>
      <c r="B229" s="89">
        <f>'UBS Jardim Japão'!B24</f>
        <v>92</v>
      </c>
      <c r="C229" s="106">
        <f>'UBS Jardim Japão'!C24</f>
        <v>30</v>
      </c>
      <c r="D229" s="106">
        <f>'UBS Jardim Japão'!D24</f>
        <v>75</v>
      </c>
      <c r="E229" s="106">
        <f>'UBS Jardim Japão'!E24</f>
        <v>143</v>
      </c>
      <c r="F229" s="106">
        <f>'UBS Jardim Japão'!F24</f>
        <v>115</v>
      </c>
      <c r="G229" s="106">
        <f>'UBS Jardim Japão'!G24</f>
        <v>118</v>
      </c>
      <c r="H229" s="106">
        <f>'UBS Jardim Japão'!H24</f>
        <v>116</v>
      </c>
      <c r="I229" s="106">
        <f>'UBS Jardim Japão'!I24</f>
        <v>97</v>
      </c>
      <c r="J229" s="106">
        <f>'UBS Jardim Japão'!J24</f>
        <v>131</v>
      </c>
      <c r="K229" s="106">
        <f>'UBS Jardim Japão'!K24</f>
        <v>123</v>
      </c>
      <c r="L229" s="106">
        <f>'UBS Jardim Japão'!L24</f>
        <v>109</v>
      </c>
      <c r="M229" s="106">
        <f>'UBS Jardim Japão'!M24</f>
        <v>187</v>
      </c>
      <c r="N229" s="106">
        <f>'UBS Jardim Japão'!N24</f>
        <v>75</v>
      </c>
      <c r="O229" s="106">
        <f>'UBS Jardim Japão'!O24</f>
        <v>1104</v>
      </c>
      <c r="P229" s="106">
        <f>'UBS Jardim Japão'!P24</f>
        <v>1319</v>
      </c>
      <c r="Q229" s="1004">
        <f>'UBS Jardim Japão'!Q24</f>
        <v>1.1947463768115942</v>
      </c>
    </row>
    <row r="230" spans="1:17" x14ac:dyDescent="0.25">
      <c r="A230" s="228" t="str">
        <f>'UBS Jardim Japão'!A25</f>
        <v>Psicólogo (nº grupos)</v>
      </c>
      <c r="B230" s="89">
        <f>'UBS Jardim Japão'!B25</f>
        <v>60</v>
      </c>
      <c r="C230" s="106">
        <f>'UBS Jardim Japão'!C25</f>
        <v>17</v>
      </c>
      <c r="D230" s="106">
        <f>'UBS Jardim Japão'!D25</f>
        <v>33</v>
      </c>
      <c r="E230" s="106">
        <f>'UBS Jardim Japão'!E25</f>
        <v>37</v>
      </c>
      <c r="F230" s="106">
        <f>'UBS Jardim Japão'!F25</f>
        <v>55</v>
      </c>
      <c r="G230" s="106">
        <f>'UBS Jardim Japão'!G25</f>
        <v>73</v>
      </c>
      <c r="H230" s="106">
        <f>'UBS Jardim Japão'!H25</f>
        <v>62</v>
      </c>
      <c r="I230" s="106">
        <f>'UBS Jardim Japão'!I25</f>
        <v>54</v>
      </c>
      <c r="J230" s="106">
        <f>'UBS Jardim Japão'!J25</f>
        <v>50</v>
      </c>
      <c r="K230" s="106">
        <f>'UBS Jardim Japão'!K25</f>
        <v>69</v>
      </c>
      <c r="L230" s="106">
        <f>'UBS Jardim Japão'!L25</f>
        <v>53</v>
      </c>
      <c r="M230" s="106">
        <f>'UBS Jardim Japão'!M25</f>
        <v>55</v>
      </c>
      <c r="N230" s="106">
        <f>'UBS Jardim Japão'!N25</f>
        <v>43</v>
      </c>
      <c r="O230" s="106">
        <f>'UBS Jardim Japão'!O25</f>
        <v>720</v>
      </c>
      <c r="P230" s="106">
        <f>'UBS Jardim Japão'!P25</f>
        <v>601</v>
      </c>
      <c r="Q230" s="1004">
        <f>'UBS Jardim Japão'!Q25</f>
        <v>0.83472222222222225</v>
      </c>
    </row>
    <row r="231" spans="1:17" x14ac:dyDescent="0.25">
      <c r="A231" s="228" t="str">
        <f>'UBS Jardim Japão'!A26</f>
        <v>Farmacêutico (consulta/ VD) - 40hrs</v>
      </c>
      <c r="B231" s="89">
        <f>'UBS Jardim Japão'!B26</f>
        <v>96</v>
      </c>
      <c r="C231" s="106">
        <f>'UBS Jardim Japão'!C26</f>
        <v>43</v>
      </c>
      <c r="D231" s="106">
        <f>'UBS Jardim Japão'!D26</f>
        <v>9</v>
      </c>
      <c r="E231" s="106">
        <f>'UBS Jardim Japão'!E26</f>
        <v>20</v>
      </c>
      <c r="F231" s="106">
        <f>'UBS Jardim Japão'!F26</f>
        <v>15</v>
      </c>
      <c r="G231" s="106">
        <f>'UBS Jardim Japão'!G26</f>
        <v>21</v>
      </c>
      <c r="H231" s="106">
        <f>'UBS Jardim Japão'!H26</f>
        <v>9</v>
      </c>
      <c r="I231" s="106">
        <f>'UBS Jardim Japão'!I26</f>
        <v>51</v>
      </c>
      <c r="J231" s="106">
        <f>'UBS Jardim Japão'!J26</f>
        <v>93</v>
      </c>
      <c r="K231" s="106">
        <f>'UBS Jardim Japão'!K26</f>
        <v>123</v>
      </c>
      <c r="L231" s="106">
        <f>'UBS Jardim Japão'!L26</f>
        <v>69</v>
      </c>
      <c r="M231" s="106">
        <f>'UBS Jardim Japão'!M26</f>
        <v>89</v>
      </c>
      <c r="N231" s="106">
        <f>'UBS Jardim Japão'!N26</f>
        <v>97</v>
      </c>
      <c r="O231" s="106">
        <f>'UBS Jardim Japão'!O26</f>
        <v>1152</v>
      </c>
      <c r="P231" s="106">
        <f>'UBS Jardim Japão'!P26</f>
        <v>639</v>
      </c>
      <c r="Q231" s="1004">
        <f>'UBS Jardim Japão'!Q26</f>
        <v>0.5546875</v>
      </c>
    </row>
    <row r="232" spans="1:17" x14ac:dyDescent="0.25">
      <c r="A232" s="228" t="str">
        <f>'UBS Jardim Japão'!A27</f>
        <v>Farmacêutico (nº grupos)</v>
      </c>
      <c r="B232" s="89">
        <f>'UBS Jardim Japão'!B27</f>
        <v>16</v>
      </c>
      <c r="C232" s="106">
        <f>'UBS Jardim Japão'!C27</f>
        <v>5</v>
      </c>
      <c r="D232" s="106">
        <f>'UBS Jardim Japão'!D27</f>
        <v>1</v>
      </c>
      <c r="E232" s="106">
        <f>'UBS Jardim Japão'!E27</f>
        <v>0</v>
      </c>
      <c r="F232" s="106">
        <f>'UBS Jardim Japão'!F27</f>
        <v>0</v>
      </c>
      <c r="G232" s="106">
        <f>'UBS Jardim Japão'!G27</f>
        <v>1</v>
      </c>
      <c r="H232" s="106">
        <f>'UBS Jardim Japão'!H27</f>
        <v>0</v>
      </c>
      <c r="I232" s="106">
        <f>'UBS Jardim Japão'!I27</f>
        <v>1</v>
      </c>
      <c r="J232" s="106">
        <f>'UBS Jardim Japão'!J27</f>
        <v>7</v>
      </c>
      <c r="K232" s="106">
        <f>'UBS Jardim Japão'!K27</f>
        <v>12</v>
      </c>
      <c r="L232" s="106">
        <f>'UBS Jardim Japão'!L27</f>
        <v>15</v>
      </c>
      <c r="M232" s="106">
        <f>'UBS Jardim Japão'!M27</f>
        <v>16</v>
      </c>
      <c r="N232" s="106">
        <f>'UBS Jardim Japão'!N27</f>
        <v>16</v>
      </c>
      <c r="O232" s="106">
        <f>'UBS Jardim Japão'!O27</f>
        <v>192</v>
      </c>
      <c r="P232" s="106">
        <f>'UBS Jardim Japão'!P27</f>
        <v>74</v>
      </c>
      <c r="Q232" s="1004">
        <f>'UBS Jardim Japão'!Q27</f>
        <v>0.38541666666666669</v>
      </c>
    </row>
    <row r="233" spans="1:17" x14ac:dyDescent="0.25">
      <c r="A233" s="228" t="str">
        <f>'UBS Jardim Japão'!A28</f>
        <v>Nutricionista (consulta/ VD) - 40hrs</v>
      </c>
      <c r="B233" s="89">
        <f>'UBS Jardim Japão'!B28</f>
        <v>60</v>
      </c>
      <c r="C233" s="106">
        <f>'UBS Jardim Japão'!C28</f>
        <v>66</v>
      </c>
      <c r="D233" s="106">
        <f>'UBS Jardim Japão'!D28</f>
        <v>67</v>
      </c>
      <c r="E233" s="106">
        <f>'UBS Jardim Japão'!E28</f>
        <v>14</v>
      </c>
      <c r="F233" s="106">
        <f>'UBS Jardim Japão'!F28</f>
        <v>81</v>
      </c>
      <c r="G233" s="106">
        <f>'UBS Jardim Japão'!G28</f>
        <v>73</v>
      </c>
      <c r="H233" s="106">
        <f>'UBS Jardim Japão'!H28</f>
        <v>83</v>
      </c>
      <c r="I233" s="106">
        <f>'UBS Jardim Japão'!I28</f>
        <v>63</v>
      </c>
      <c r="J233" s="106">
        <f>'UBS Jardim Japão'!J28</f>
        <v>86</v>
      </c>
      <c r="K233" s="106">
        <f>'UBS Jardim Japão'!K28</f>
        <v>80</v>
      </c>
      <c r="L233" s="106">
        <f>'UBS Jardim Japão'!L28</f>
        <v>48</v>
      </c>
      <c r="M233" s="106">
        <f>'UBS Jardim Japão'!M28</f>
        <v>106</v>
      </c>
      <c r="N233" s="106">
        <f>'UBS Jardim Japão'!N28</f>
        <v>72</v>
      </c>
      <c r="O233" s="106">
        <f>'UBS Jardim Japão'!O28</f>
        <v>720</v>
      </c>
      <c r="P233" s="106">
        <f>'UBS Jardim Japão'!P28</f>
        <v>839</v>
      </c>
      <c r="Q233" s="1004">
        <f>'UBS Jardim Japão'!Q28</f>
        <v>1.1652777777777779</v>
      </c>
    </row>
    <row r="234" spans="1:17" x14ac:dyDescent="0.25">
      <c r="A234" s="228" t="str">
        <f>'UBS Jardim Japão'!A29</f>
        <v>Nutricionista (nº grupos)</v>
      </c>
      <c r="B234" s="89">
        <f>'UBS Jardim Japão'!B29</f>
        <v>40</v>
      </c>
      <c r="C234" s="106">
        <f>'UBS Jardim Japão'!C29</f>
        <v>43</v>
      </c>
      <c r="D234" s="106">
        <f>'UBS Jardim Japão'!D29</f>
        <v>42</v>
      </c>
      <c r="E234" s="106">
        <f>'UBS Jardim Japão'!E29</f>
        <v>14</v>
      </c>
      <c r="F234" s="106">
        <f>'UBS Jardim Japão'!F29</f>
        <v>55</v>
      </c>
      <c r="G234" s="106">
        <f>'UBS Jardim Japão'!G29</f>
        <v>51</v>
      </c>
      <c r="H234" s="106">
        <f>'UBS Jardim Japão'!H29</f>
        <v>52</v>
      </c>
      <c r="I234" s="106">
        <f>'UBS Jardim Japão'!I29</f>
        <v>55</v>
      </c>
      <c r="J234" s="106">
        <f>'UBS Jardim Japão'!J29</f>
        <v>53</v>
      </c>
      <c r="K234" s="106">
        <f>'UBS Jardim Japão'!K29</f>
        <v>56</v>
      </c>
      <c r="L234" s="106">
        <f>'UBS Jardim Japão'!L29</f>
        <v>33</v>
      </c>
      <c r="M234" s="106">
        <f>'UBS Jardim Japão'!M29</f>
        <v>47</v>
      </c>
      <c r="N234" s="106">
        <f>'UBS Jardim Japão'!N29</f>
        <v>36</v>
      </c>
      <c r="O234" s="106">
        <f>'UBS Jardim Japão'!O29</f>
        <v>480</v>
      </c>
      <c r="P234" s="106">
        <f>'UBS Jardim Japão'!P29</f>
        <v>537</v>
      </c>
      <c r="Q234" s="1004">
        <f>'UBS Jardim Japão'!Q29</f>
        <v>1.1187499999999999</v>
      </c>
    </row>
    <row r="235" spans="1:17" x14ac:dyDescent="0.25">
      <c r="A235" s="228" t="str">
        <f>'UBS Jardim Japão'!A30</f>
        <v>Aux/Técnico de Enfermagem (Visitas) - 30hrs</v>
      </c>
      <c r="B235" s="89">
        <f>'UBS Jardim Japão'!B30</f>
        <v>150</v>
      </c>
      <c r="C235" s="106">
        <f>'UBS Jardim Japão'!C30</f>
        <v>138</v>
      </c>
      <c r="D235" s="106">
        <f>'UBS Jardim Japão'!D30</f>
        <v>120</v>
      </c>
      <c r="E235" s="106">
        <f>'UBS Jardim Japão'!E30</f>
        <v>111</v>
      </c>
      <c r="F235" s="106">
        <f>'UBS Jardim Japão'!F30</f>
        <v>86</v>
      </c>
      <c r="G235" s="106">
        <f>'UBS Jardim Japão'!G30</f>
        <v>105</v>
      </c>
      <c r="H235" s="106">
        <f>'UBS Jardim Japão'!H30</f>
        <v>131</v>
      </c>
      <c r="I235" s="106">
        <f>'UBS Jardim Japão'!I30</f>
        <v>181</v>
      </c>
      <c r="J235" s="106">
        <f>'UBS Jardim Japão'!J30</f>
        <v>119</v>
      </c>
      <c r="K235" s="106">
        <f>'UBS Jardim Japão'!K30</f>
        <v>121</v>
      </c>
      <c r="L235" s="106">
        <f>'UBS Jardim Japão'!L30</f>
        <v>117</v>
      </c>
      <c r="M235" s="106">
        <f>'UBS Jardim Japão'!M30</f>
        <v>112</v>
      </c>
      <c r="N235" s="106">
        <f>'UBS Jardim Japão'!N30</f>
        <v>132</v>
      </c>
      <c r="O235" s="106">
        <f>'UBS Jardim Japão'!O30</f>
        <v>1800</v>
      </c>
      <c r="P235" s="106">
        <f>'UBS Jardim Japão'!P30</f>
        <v>1473</v>
      </c>
      <c r="Q235" s="1004">
        <f>'UBS Jardim Japão'!Q30</f>
        <v>0.81833333333333336</v>
      </c>
    </row>
    <row r="236" spans="1:17" x14ac:dyDescent="0.25">
      <c r="A236" s="228" t="str">
        <f>'UBS Jardim Japão'!A31</f>
        <v>PICS - Atividades Coletivas</v>
      </c>
      <c r="B236" s="89">
        <f>'UBS Jardim Japão'!B31</f>
        <v>7</v>
      </c>
      <c r="C236" s="106">
        <f>'UBS Jardim Japão'!C31</f>
        <v>1</v>
      </c>
      <c r="D236" s="106">
        <f>'UBS Jardim Japão'!D31</f>
        <v>5</v>
      </c>
      <c r="E236" s="106">
        <f>'UBS Jardim Japão'!E31</f>
        <v>1</v>
      </c>
      <c r="F236" s="106">
        <f>'UBS Jardim Japão'!F31</f>
        <v>4</v>
      </c>
      <c r="G236" s="106">
        <f>'UBS Jardim Japão'!G31</f>
        <v>6</v>
      </c>
      <c r="H236" s="106">
        <f>'UBS Jardim Japão'!H31</f>
        <v>2</v>
      </c>
      <c r="I236" s="106">
        <f>'UBS Jardim Japão'!I31</f>
        <v>4</v>
      </c>
      <c r="J236" s="106">
        <f>'UBS Jardim Japão'!J31</f>
        <v>16</v>
      </c>
      <c r="K236" s="106">
        <f>'UBS Jardim Japão'!K31</f>
        <v>24</v>
      </c>
      <c r="L236" s="106">
        <f>'UBS Jardim Japão'!L31</f>
        <v>16</v>
      </c>
      <c r="M236" s="106">
        <f>'UBS Jardim Japão'!M31</f>
        <v>12</v>
      </c>
      <c r="N236" s="106">
        <f>'UBS Jardim Japão'!N31</f>
        <v>13</v>
      </c>
      <c r="O236" s="106">
        <f>'UBS Jardim Japão'!O31</f>
        <v>84</v>
      </c>
      <c r="P236" s="106">
        <f>'UBS Jardim Japão'!P31</f>
        <v>104</v>
      </c>
      <c r="Q236" s="1004">
        <f>'UBS Jardim Japão'!Q31</f>
        <v>1.2380952380952381</v>
      </c>
    </row>
    <row r="237" spans="1:17" ht="15.75" thickBot="1" x14ac:dyDescent="0.3">
      <c r="A237" s="228" t="str">
        <f>'UBS Jardim Japão'!A32</f>
        <v>PICS - Atividades Individuais</v>
      </c>
      <c r="B237" s="89">
        <f>'UBS Jardim Japão'!B32</f>
        <v>10</v>
      </c>
      <c r="C237" s="106">
        <f>'UBS Jardim Japão'!C32</f>
        <v>43</v>
      </c>
      <c r="D237" s="106">
        <f>'UBS Jardim Japão'!D32</f>
        <v>17</v>
      </c>
      <c r="E237" s="106">
        <f>'UBS Jardim Japão'!E32</f>
        <v>45</v>
      </c>
      <c r="F237" s="106">
        <f>'UBS Jardim Japão'!F32</f>
        <v>22</v>
      </c>
      <c r="G237" s="106">
        <f>'UBS Jardim Japão'!G32</f>
        <v>21</v>
      </c>
      <c r="H237" s="106">
        <f>'UBS Jardim Japão'!H32</f>
        <v>34</v>
      </c>
      <c r="I237" s="106">
        <f>'UBS Jardim Japão'!I32</f>
        <v>27</v>
      </c>
      <c r="J237" s="106">
        <f>'UBS Jardim Japão'!J32</f>
        <v>14</v>
      </c>
      <c r="K237" s="106">
        <f>'UBS Jardim Japão'!K32</f>
        <v>22</v>
      </c>
      <c r="L237" s="106">
        <f>'UBS Jardim Japão'!L32</f>
        <v>18</v>
      </c>
      <c r="M237" s="106">
        <f>'UBS Jardim Japão'!M32</f>
        <v>18</v>
      </c>
      <c r="N237" s="106">
        <f>'UBS Jardim Japão'!N32</f>
        <v>13</v>
      </c>
      <c r="O237" s="106">
        <f>'UBS Jardim Japão'!O32</f>
        <v>120</v>
      </c>
      <c r="P237" s="106">
        <f>'UBS Jardim Japão'!P32</f>
        <v>294</v>
      </c>
      <c r="Q237" s="1004">
        <f>'UBS Jardim Japão'!Q32</f>
        <v>2.4500000000000002</v>
      </c>
    </row>
    <row r="238" spans="1:17" ht="15.75" thickBot="1" x14ac:dyDescent="0.3">
      <c r="A238" s="904" t="str">
        <f>'UBS Jardim Japão'!A33</f>
        <v>TOTAL</v>
      </c>
      <c r="B238" s="910">
        <f>'UBS Jardim Japão'!B33</f>
        <v>4649</v>
      </c>
      <c r="C238" s="906">
        <f>'UBS Jardim Japão'!C33</f>
        <v>4066</v>
      </c>
      <c r="D238" s="906">
        <f>'UBS Jardim Japão'!D33</f>
        <v>4217</v>
      </c>
      <c r="E238" s="906">
        <f>'UBS Jardim Japão'!E33</f>
        <v>4825</v>
      </c>
      <c r="F238" s="906">
        <f>'UBS Jardim Japão'!F33</f>
        <v>5163</v>
      </c>
      <c r="G238" s="906">
        <f>'UBS Jardim Japão'!G33</f>
        <v>4592</v>
      </c>
      <c r="H238" s="906">
        <f>'UBS Jardim Japão'!H33</f>
        <v>5185</v>
      </c>
      <c r="I238" s="906">
        <f>'UBS Jardim Japão'!I33</f>
        <v>4431</v>
      </c>
      <c r="J238" s="906">
        <f>'UBS Jardim Japão'!J33</f>
        <v>4653</v>
      </c>
      <c r="K238" s="906">
        <f>'UBS Jardim Japão'!K33</f>
        <v>4788</v>
      </c>
      <c r="L238" s="906">
        <f>'UBS Jardim Japão'!L33</f>
        <v>5102</v>
      </c>
      <c r="M238" s="906">
        <f>'UBS Jardim Japão'!M33</f>
        <v>4571</v>
      </c>
      <c r="N238" s="906">
        <f>'UBS Jardim Japão'!N33</f>
        <v>3741</v>
      </c>
      <c r="O238" s="908">
        <f>'UBS Jardim Japão'!O33</f>
        <v>55788</v>
      </c>
      <c r="P238" s="908">
        <f>'UBS Jardim Japão'!P33</f>
        <v>55334</v>
      </c>
      <c r="Q238" s="1006">
        <f>'UBS Jardim Japão'!Q33</f>
        <v>0.99186204918620491</v>
      </c>
    </row>
    <row r="240" spans="1:17" ht="15.75" x14ac:dyDescent="0.25">
      <c r="A240" s="1047" t="s">
        <v>663</v>
      </c>
      <c r="B240" s="1048"/>
      <c r="C240" s="1048"/>
      <c r="D240" s="1048"/>
      <c r="E240" s="1048"/>
      <c r="F240" s="1048"/>
      <c r="G240" s="1048"/>
      <c r="H240" s="1048"/>
      <c r="I240" s="1048"/>
      <c r="J240" s="1048"/>
      <c r="K240" s="1048"/>
      <c r="L240" s="1048"/>
      <c r="M240" s="1048"/>
      <c r="N240" s="1048"/>
      <c r="O240" s="1048"/>
      <c r="P240" s="1048"/>
      <c r="Q240" s="1048"/>
    </row>
    <row r="241" spans="1:17" ht="24.75" thickBot="1" x14ac:dyDescent="0.3">
      <c r="A241" s="902" t="s">
        <v>14</v>
      </c>
      <c r="B241" s="911" t="s">
        <v>15</v>
      </c>
      <c r="C241" s="909" t="s">
        <v>514</v>
      </c>
      <c r="D241" s="909" t="s">
        <v>515</v>
      </c>
      <c r="E241" s="909" t="s">
        <v>516</v>
      </c>
      <c r="F241" s="909" t="s">
        <v>517</v>
      </c>
      <c r="G241" s="909" t="s">
        <v>518</v>
      </c>
      <c r="H241" s="909" t="s">
        <v>519</v>
      </c>
      <c r="I241" s="909" t="s">
        <v>520</v>
      </c>
      <c r="J241" s="909" t="s">
        <v>521</v>
      </c>
      <c r="K241" s="909" t="s">
        <v>522</v>
      </c>
      <c r="L241" s="909" t="s">
        <v>523</v>
      </c>
      <c r="M241" s="909" t="s">
        <v>524</v>
      </c>
      <c r="N241" s="909" t="s">
        <v>525</v>
      </c>
      <c r="O241" s="909" t="s">
        <v>530</v>
      </c>
      <c r="P241" s="909" t="s">
        <v>531</v>
      </c>
      <c r="Q241" s="1002" t="s">
        <v>1</v>
      </c>
    </row>
    <row r="242" spans="1:17" ht="15.75" thickTop="1" x14ac:dyDescent="0.25">
      <c r="A242" s="228" t="str">
        <f>'EMAD na UBS JD JAPÃO'!A9</f>
        <v>Enfermeiro (visita domiciliar) - 40hrs</v>
      </c>
      <c r="B242" s="89">
        <f>'EMAD na UBS JD JAPÃO'!B9</f>
        <v>220</v>
      </c>
      <c r="C242" s="106">
        <f>'EMAD na UBS JD JAPÃO'!C9</f>
        <v>226</v>
      </c>
      <c r="D242" s="106">
        <f>'EMAD na UBS JD JAPÃO'!D9</f>
        <v>242</v>
      </c>
      <c r="E242" s="106">
        <f>'EMAD na UBS JD JAPÃO'!E9</f>
        <v>254</v>
      </c>
      <c r="F242" s="106">
        <f>'EMAD na UBS JD JAPÃO'!F9</f>
        <v>230</v>
      </c>
      <c r="G242" s="106">
        <f>'EMAD na UBS JD JAPÃO'!G9</f>
        <v>236</v>
      </c>
      <c r="H242" s="106">
        <f>'EMAD na UBS JD JAPÃO'!H9</f>
        <v>226</v>
      </c>
      <c r="I242" s="106">
        <f>'EMAD na UBS JD JAPÃO'!I9</f>
        <v>269</v>
      </c>
      <c r="J242" s="106">
        <f>'EMAD na UBS JD JAPÃO'!J9</f>
        <v>305</v>
      </c>
      <c r="K242" s="106">
        <f>'EMAD na UBS JD JAPÃO'!K9</f>
        <v>267</v>
      </c>
      <c r="L242" s="106">
        <f>'EMAD na UBS JD JAPÃO'!L9</f>
        <v>245</v>
      </c>
      <c r="M242" s="106">
        <f>'EMAD na UBS JD JAPÃO'!M9</f>
        <v>209</v>
      </c>
      <c r="N242" s="106">
        <f>'EMAD na UBS JD JAPÃO'!N9</f>
        <v>222</v>
      </c>
      <c r="O242" s="106">
        <f>'EMAD na UBS JD JAPÃO'!O9</f>
        <v>2640</v>
      </c>
      <c r="P242" s="106">
        <f>'EMAD na UBS JD JAPÃO'!P9</f>
        <v>2931</v>
      </c>
      <c r="Q242" s="1004">
        <f>'EMAD na UBS JD JAPÃO'!Q9</f>
        <v>1.1102272727272726</v>
      </c>
    </row>
    <row r="243" spans="1:17" x14ac:dyDescent="0.25">
      <c r="A243" s="228" t="str">
        <f>'EMAD na UBS JD JAPÃO'!A10</f>
        <v>Fisioterapeuta (visita domiciliar) - 30hrs</v>
      </c>
      <c r="B243" s="89">
        <f>'EMAD na UBS JD JAPÃO'!B10</f>
        <v>80</v>
      </c>
      <c r="C243" s="106">
        <f>'EMAD na UBS JD JAPÃO'!C10</f>
        <v>0</v>
      </c>
      <c r="D243" s="106">
        <f>'EMAD na UBS JD JAPÃO'!D10</f>
        <v>92</v>
      </c>
      <c r="E243" s="106">
        <f>'EMAD na UBS JD JAPÃO'!E10</f>
        <v>115</v>
      </c>
      <c r="F243" s="106">
        <f>'EMAD na UBS JD JAPÃO'!F10</f>
        <v>106</v>
      </c>
      <c r="G243" s="106">
        <f>'EMAD na UBS JD JAPÃO'!G10</f>
        <v>103</v>
      </c>
      <c r="H243" s="106">
        <f>'EMAD na UBS JD JAPÃO'!H10</f>
        <v>99</v>
      </c>
      <c r="I243" s="106">
        <f>'EMAD na UBS JD JAPÃO'!I10</f>
        <v>85</v>
      </c>
      <c r="J243" s="106">
        <f>'EMAD na UBS JD JAPÃO'!J10</f>
        <v>108</v>
      </c>
      <c r="K243" s="106">
        <f>'EMAD na UBS JD JAPÃO'!K10</f>
        <v>104</v>
      </c>
      <c r="L243" s="106">
        <f>'EMAD na UBS JD JAPÃO'!L10</f>
        <v>108</v>
      </c>
      <c r="M243" s="106">
        <f>'EMAD na UBS JD JAPÃO'!M10</f>
        <v>105</v>
      </c>
      <c r="N243" s="106">
        <f>'EMAD na UBS JD JAPÃO'!N10</f>
        <v>97</v>
      </c>
      <c r="O243" s="106">
        <f>'EMAD na UBS JD JAPÃO'!O10</f>
        <v>960</v>
      </c>
      <c r="P243" s="106">
        <f>'EMAD na UBS JD JAPÃO'!P10</f>
        <v>1122</v>
      </c>
      <c r="Q243" s="1004">
        <f>'EMAD na UBS JD JAPÃO'!Q10</f>
        <v>1.16875</v>
      </c>
    </row>
    <row r="244" spans="1:17" x14ac:dyDescent="0.25">
      <c r="A244" s="228" t="str">
        <f>'EMAD na UBS JD JAPÃO'!A11</f>
        <v>Clínico Geral (visita domiciliar) - 20hrs</v>
      </c>
      <c r="B244" s="89">
        <f>'EMAD na UBS JD JAPÃO'!B11</f>
        <v>110</v>
      </c>
      <c r="C244" s="106">
        <f>'EMAD na UBS JD JAPÃO'!C11</f>
        <v>123</v>
      </c>
      <c r="D244" s="106">
        <f>'EMAD na UBS JD JAPÃO'!D11</f>
        <v>120</v>
      </c>
      <c r="E244" s="106">
        <f>'EMAD na UBS JD JAPÃO'!E11</f>
        <v>120</v>
      </c>
      <c r="F244" s="106">
        <f>'EMAD na UBS JD JAPÃO'!F11</f>
        <v>117</v>
      </c>
      <c r="G244" s="106">
        <f>'EMAD na UBS JD JAPÃO'!G11</f>
        <v>128</v>
      </c>
      <c r="H244" s="106">
        <f>'EMAD na UBS JD JAPÃO'!H11</f>
        <v>124</v>
      </c>
      <c r="I244" s="106">
        <f>'EMAD na UBS JD JAPÃO'!I11</f>
        <v>97</v>
      </c>
      <c r="J244" s="106">
        <f>'EMAD na UBS JD JAPÃO'!J11</f>
        <v>131</v>
      </c>
      <c r="K244" s="106">
        <f>'EMAD na UBS JD JAPÃO'!K11</f>
        <v>128</v>
      </c>
      <c r="L244" s="106">
        <f>'EMAD na UBS JD JAPÃO'!L11</f>
        <v>93</v>
      </c>
      <c r="M244" s="106">
        <f>'EMAD na UBS JD JAPÃO'!M11</f>
        <v>93</v>
      </c>
      <c r="N244" s="106">
        <f>'EMAD na UBS JD JAPÃO'!N11</f>
        <v>115</v>
      </c>
      <c r="O244" s="106">
        <f>'EMAD na UBS JD JAPÃO'!O11</f>
        <v>1320</v>
      </c>
      <c r="P244" s="106">
        <f>'EMAD na UBS JD JAPÃO'!P11</f>
        <v>1389</v>
      </c>
      <c r="Q244" s="1004">
        <f>'EMAD na UBS JD JAPÃO'!Q11</f>
        <v>1.0522727272727272</v>
      </c>
    </row>
    <row r="245" spans="1:17" x14ac:dyDescent="0.25">
      <c r="A245" s="228" t="str">
        <f>'EMAD na UBS JD JAPÃO'!A12</f>
        <v>Técnico de Enfermagem (visita domiciliar) - 30hrs</v>
      </c>
      <c r="B245" s="89">
        <f>'EMAD na UBS JD JAPÃO'!B12</f>
        <v>320</v>
      </c>
      <c r="C245" s="106">
        <f>'EMAD na UBS JD JAPÃO'!C12</f>
        <v>421</v>
      </c>
      <c r="D245" s="106">
        <f>'EMAD na UBS JD JAPÃO'!D12</f>
        <v>361</v>
      </c>
      <c r="E245" s="106">
        <f>'EMAD na UBS JD JAPÃO'!E12</f>
        <v>407</v>
      </c>
      <c r="F245" s="106">
        <f>'EMAD na UBS JD JAPÃO'!F12</f>
        <v>442</v>
      </c>
      <c r="G245" s="106">
        <f>'EMAD na UBS JD JAPÃO'!G12</f>
        <v>513</v>
      </c>
      <c r="H245" s="106">
        <f>'EMAD na UBS JD JAPÃO'!H12</f>
        <v>390</v>
      </c>
      <c r="I245" s="106">
        <f>'EMAD na UBS JD JAPÃO'!I12</f>
        <v>306</v>
      </c>
      <c r="J245" s="106">
        <f>'EMAD na UBS JD JAPÃO'!J12</f>
        <v>443</v>
      </c>
      <c r="K245" s="106">
        <f>'EMAD na UBS JD JAPÃO'!K12</f>
        <v>498</v>
      </c>
      <c r="L245" s="106">
        <f>'EMAD na UBS JD JAPÃO'!L12</f>
        <v>509</v>
      </c>
      <c r="M245" s="106">
        <f>'EMAD na UBS JD JAPÃO'!M12</f>
        <v>470</v>
      </c>
      <c r="N245" s="106">
        <f>'EMAD na UBS JD JAPÃO'!N12</f>
        <v>424</v>
      </c>
      <c r="O245" s="106">
        <f>'EMAD na UBS JD JAPÃO'!O12</f>
        <v>3840</v>
      </c>
      <c r="P245" s="106">
        <f>'EMAD na UBS JD JAPÃO'!P12</f>
        <v>5184</v>
      </c>
      <c r="Q245" s="1004">
        <f>'EMAD na UBS JD JAPÃO'!Q12</f>
        <v>1.35</v>
      </c>
    </row>
    <row r="246" spans="1:17" x14ac:dyDescent="0.25">
      <c r="A246" s="228" t="str">
        <f>'EMAD na UBS JD JAPÃO'!A13</f>
        <v>Assistente Social (visita domiciliar) - 30hrs</v>
      </c>
      <c r="B246" s="89">
        <f>'EMAD na UBS JD JAPÃO'!B13</f>
        <v>80</v>
      </c>
      <c r="C246" s="106">
        <f>'EMAD na UBS JD JAPÃO'!C13</f>
        <v>92</v>
      </c>
      <c r="D246" s="106">
        <f>'EMAD na UBS JD JAPÃO'!D13</f>
        <v>88</v>
      </c>
      <c r="E246" s="106">
        <f>'EMAD na UBS JD JAPÃO'!E13</f>
        <v>86</v>
      </c>
      <c r="F246" s="106">
        <f>'EMAD na UBS JD JAPÃO'!F13</f>
        <v>96</v>
      </c>
      <c r="G246" s="106">
        <f>'EMAD na UBS JD JAPÃO'!G13</f>
        <v>42</v>
      </c>
      <c r="H246" s="106">
        <f>'EMAD na UBS JD JAPÃO'!H13</f>
        <v>79</v>
      </c>
      <c r="I246" s="106">
        <f>'EMAD na UBS JD JAPÃO'!I13</f>
        <v>0</v>
      </c>
      <c r="J246" s="106">
        <f>'EMAD na UBS JD JAPÃO'!J13</f>
        <v>32</v>
      </c>
      <c r="K246" s="106">
        <f>'EMAD na UBS JD JAPÃO'!K13</f>
        <v>89</v>
      </c>
      <c r="L246" s="106">
        <f>'EMAD na UBS JD JAPÃO'!L13</f>
        <v>84</v>
      </c>
      <c r="M246" s="106">
        <f>'EMAD na UBS JD JAPÃO'!M13</f>
        <v>80</v>
      </c>
      <c r="N246" s="106">
        <f>'EMAD na UBS JD JAPÃO'!N13</f>
        <v>87</v>
      </c>
      <c r="O246" s="106">
        <f>'EMAD na UBS JD JAPÃO'!O13</f>
        <v>960</v>
      </c>
      <c r="P246" s="106">
        <f>'EMAD na UBS JD JAPÃO'!P13</f>
        <v>855</v>
      </c>
      <c r="Q246" s="1004">
        <f>'EMAD na UBS JD JAPÃO'!Q13</f>
        <v>0.890625</v>
      </c>
    </row>
    <row r="247" spans="1:17" x14ac:dyDescent="0.25">
      <c r="A247" s="228" t="str">
        <f>'EMAD na UBS JD JAPÃO'!A14</f>
        <v>Nº de pacientes ativos em Atendimento</v>
      </c>
      <c r="B247" s="89">
        <f>'EMAD na UBS JD JAPÃO'!B14</f>
        <v>85</v>
      </c>
      <c r="C247" s="106">
        <f>'EMAD na UBS JD JAPÃO'!C14</f>
        <v>77</v>
      </c>
      <c r="D247" s="106">
        <f>'EMAD na UBS JD JAPÃO'!D14</f>
        <v>73</v>
      </c>
      <c r="E247" s="106">
        <f>'EMAD na UBS JD JAPÃO'!E14</f>
        <v>80</v>
      </c>
      <c r="F247" s="106">
        <f>'EMAD na UBS JD JAPÃO'!F14</f>
        <v>89</v>
      </c>
      <c r="G247" s="106">
        <f>'EMAD na UBS JD JAPÃO'!G14</f>
        <v>86</v>
      </c>
      <c r="H247" s="106">
        <f>'EMAD na UBS JD JAPÃO'!H14</f>
        <v>94</v>
      </c>
      <c r="I247" s="106">
        <f>'EMAD na UBS JD JAPÃO'!I14</f>
        <v>94</v>
      </c>
      <c r="J247" s="106">
        <f>'EMAD na UBS JD JAPÃO'!J14</f>
        <v>91</v>
      </c>
      <c r="K247" s="106">
        <f>'EMAD na UBS JD JAPÃO'!K14</f>
        <v>90</v>
      </c>
      <c r="L247" s="106">
        <f>'EMAD na UBS JD JAPÃO'!L14</f>
        <v>86</v>
      </c>
      <c r="M247" s="106">
        <f>'EMAD na UBS JD JAPÃO'!M14</f>
        <v>89</v>
      </c>
      <c r="N247" s="106">
        <f>'EMAD na UBS JD JAPÃO'!N14</f>
        <v>90</v>
      </c>
      <c r="O247" s="106">
        <f>'EMAD na UBS JD JAPÃO'!O14</f>
        <v>990</v>
      </c>
      <c r="P247" s="106">
        <f>'EMAD na UBS JD JAPÃO'!P14</f>
        <v>1039</v>
      </c>
      <c r="Q247" s="1004">
        <f>'EMAD na UBS JD JAPÃO'!Q14</f>
        <v>1.0494949494949495</v>
      </c>
    </row>
    <row r="248" spans="1:17" ht="15.75" thickBot="1" x14ac:dyDescent="0.3">
      <c r="A248" s="228" t="str">
        <f>'EMAD na UBS JD JAPÃO'!A15</f>
        <v>Nº desospitalização</v>
      </c>
      <c r="B248" s="89">
        <f>'EMAD na UBS JD JAPÃO'!B15</f>
        <v>10</v>
      </c>
      <c r="C248" s="106">
        <f>'EMAD na UBS JD JAPÃO'!C15</f>
        <v>5</v>
      </c>
      <c r="D248" s="106">
        <f>'EMAD na UBS JD JAPÃO'!D15</f>
        <v>8</v>
      </c>
      <c r="E248" s="106">
        <f>'EMAD na UBS JD JAPÃO'!E15</f>
        <v>10</v>
      </c>
      <c r="F248" s="106">
        <f>'EMAD na UBS JD JAPÃO'!F15</f>
        <v>12</v>
      </c>
      <c r="G248" s="106">
        <f>'EMAD na UBS JD JAPÃO'!G15</f>
        <v>10</v>
      </c>
      <c r="H248" s="106">
        <f>'EMAD na UBS JD JAPÃO'!H15</f>
        <v>13</v>
      </c>
      <c r="I248" s="106">
        <f>'EMAD na UBS JD JAPÃO'!I15</f>
        <v>10</v>
      </c>
      <c r="J248" s="106">
        <f>'EMAD na UBS JD JAPÃO'!J15</f>
        <v>13</v>
      </c>
      <c r="K248" s="106">
        <f>'EMAD na UBS JD JAPÃO'!K15</f>
        <v>4</v>
      </c>
      <c r="L248" s="106">
        <f>'EMAD na UBS JD JAPÃO'!L15</f>
        <v>9</v>
      </c>
      <c r="M248" s="106">
        <f>'EMAD na UBS JD JAPÃO'!M15</f>
        <v>11</v>
      </c>
      <c r="N248" s="106">
        <f>'EMAD na UBS JD JAPÃO'!N15</f>
        <v>7</v>
      </c>
      <c r="O248" s="106">
        <f>'EMAD na UBS JD JAPÃO'!O15</f>
        <v>120</v>
      </c>
      <c r="P248" s="106">
        <f>'EMAD na UBS JD JAPÃO'!P15</f>
        <v>112</v>
      </c>
      <c r="Q248" s="1004">
        <f>'EMAD na UBS JD JAPÃO'!Q15</f>
        <v>0.93333333333333335</v>
      </c>
    </row>
    <row r="249" spans="1:17" s="888" customFormat="1" ht="16.5" customHeight="1" thickBot="1" x14ac:dyDescent="0.25">
      <c r="A249" s="904" t="str">
        <f>'EMAD na UBS JD JAPÃO'!A16</f>
        <v>TOTAL</v>
      </c>
      <c r="B249" s="910">
        <f>'EMAD na UBS JD JAPÃO'!B16</f>
        <v>905</v>
      </c>
      <c r="C249" s="906">
        <f>'EMAD na UBS JD JAPÃO'!C16</f>
        <v>944</v>
      </c>
      <c r="D249" s="906">
        <f>'EMAD na UBS JD JAPÃO'!D16</f>
        <v>984</v>
      </c>
      <c r="E249" s="906">
        <f>'EMAD na UBS JD JAPÃO'!E16</f>
        <v>1072</v>
      </c>
      <c r="F249" s="906">
        <f>'EMAD na UBS JD JAPÃO'!F16</f>
        <v>1092</v>
      </c>
      <c r="G249" s="906">
        <f>'EMAD na UBS JD JAPÃO'!G16</f>
        <v>1118</v>
      </c>
      <c r="H249" s="906">
        <f>'EMAD na UBS JD JAPÃO'!H16</f>
        <v>1025</v>
      </c>
      <c r="I249" s="906">
        <f>'EMAD na UBS JD JAPÃO'!I16</f>
        <v>861</v>
      </c>
      <c r="J249" s="906">
        <f>'EMAD na UBS JD JAPÃO'!J16</f>
        <v>1123</v>
      </c>
      <c r="K249" s="906">
        <f>'EMAD na UBS JD JAPÃO'!K16</f>
        <v>1180</v>
      </c>
      <c r="L249" s="906">
        <f>'EMAD na UBS JD JAPÃO'!L16</f>
        <v>1134</v>
      </c>
      <c r="M249" s="906">
        <f>'EMAD na UBS JD JAPÃO'!M16</f>
        <v>1057</v>
      </c>
      <c r="N249" s="906">
        <f>'EMAD na UBS JD JAPÃO'!N16</f>
        <v>1042</v>
      </c>
      <c r="O249" s="908">
        <f>'EMAD na UBS JD JAPÃO'!O16</f>
        <v>10830</v>
      </c>
      <c r="P249" s="908">
        <f>'EMAD na UBS JD JAPÃO'!P16</f>
        <v>12632</v>
      </c>
      <c r="Q249" s="1006">
        <f>'EMAD na UBS JD JAPÃO'!Q16</f>
        <v>1.1663896583564173</v>
      </c>
    </row>
    <row r="251" spans="1:17" ht="15.75" x14ac:dyDescent="0.25">
      <c r="A251" s="1047" t="s">
        <v>664</v>
      </c>
      <c r="B251" s="1048"/>
      <c r="C251" s="1048"/>
      <c r="D251" s="1048"/>
      <c r="E251" s="1048"/>
      <c r="F251" s="1048"/>
      <c r="G251" s="1048"/>
      <c r="H251" s="1048"/>
      <c r="I251" s="1048"/>
      <c r="J251" s="1048"/>
      <c r="K251" s="1048"/>
      <c r="L251" s="1048"/>
      <c r="M251" s="1048"/>
      <c r="N251" s="1048"/>
      <c r="O251" s="1048"/>
      <c r="P251" s="1048"/>
      <c r="Q251" s="1048"/>
    </row>
    <row r="252" spans="1:17" ht="24.75" thickBot="1" x14ac:dyDescent="0.3">
      <c r="A252" s="902" t="s">
        <v>14</v>
      </c>
      <c r="B252" s="911" t="s">
        <v>15</v>
      </c>
      <c r="C252" s="909" t="s">
        <v>514</v>
      </c>
      <c r="D252" s="909" t="s">
        <v>515</v>
      </c>
      <c r="E252" s="909" t="s">
        <v>516</v>
      </c>
      <c r="F252" s="909" t="s">
        <v>517</v>
      </c>
      <c r="G252" s="909" t="s">
        <v>518</v>
      </c>
      <c r="H252" s="909" t="s">
        <v>519</v>
      </c>
      <c r="I252" s="909" t="s">
        <v>520</v>
      </c>
      <c r="J252" s="909" t="s">
        <v>521</v>
      </c>
      <c r="K252" s="909" t="s">
        <v>522</v>
      </c>
      <c r="L252" s="909" t="s">
        <v>523</v>
      </c>
      <c r="M252" s="909" t="s">
        <v>524</v>
      </c>
      <c r="N252" s="909" t="s">
        <v>525</v>
      </c>
      <c r="O252" s="909" t="s">
        <v>530</v>
      </c>
      <c r="P252" s="909" t="s">
        <v>531</v>
      </c>
      <c r="Q252" s="1002" t="s">
        <v>1</v>
      </c>
    </row>
    <row r="253" spans="1:17" ht="15.75" thickTop="1" x14ac:dyDescent="0.25">
      <c r="A253" s="228" t="str">
        <f>'UBS Vila Ede'!A9</f>
        <v>Cirurgião Dentista (consulta /atendimento) - 20hrs</v>
      </c>
      <c r="B253" s="89">
        <f>'UBS Vila Ede'!B9</f>
        <v>783</v>
      </c>
      <c r="C253" s="106">
        <f>'UBS Vila Ede'!C9</f>
        <v>919</v>
      </c>
      <c r="D253" s="106">
        <f>'UBS Vila Ede'!D9</f>
        <v>670</v>
      </c>
      <c r="E253" s="106">
        <f>'UBS Vila Ede'!E9</f>
        <v>662</v>
      </c>
      <c r="F253" s="106">
        <f>'UBS Vila Ede'!F9</f>
        <v>645</v>
      </c>
      <c r="G253" s="106">
        <f>'UBS Vila Ede'!G9</f>
        <v>756</v>
      </c>
      <c r="H253" s="106">
        <f>'UBS Vila Ede'!H9</f>
        <v>716</v>
      </c>
      <c r="I253" s="106">
        <f>'UBS Vila Ede'!I9</f>
        <v>854</v>
      </c>
      <c r="J253" s="106">
        <f>'UBS Vila Ede'!J9</f>
        <v>729</v>
      </c>
      <c r="K253" s="106">
        <f>'UBS Vila Ede'!K9</f>
        <v>726</v>
      </c>
      <c r="L253" s="106">
        <f>'UBS Vila Ede'!L9</f>
        <v>618</v>
      </c>
      <c r="M253" s="106">
        <f>'UBS Vila Ede'!M9</f>
        <v>650</v>
      </c>
      <c r="N253" s="106">
        <f>'UBS Vila Ede'!N9</f>
        <v>646</v>
      </c>
      <c r="O253" s="106">
        <f>'UBS Vila Ede'!O9</f>
        <v>9396</v>
      </c>
      <c r="P253" s="106">
        <f>'UBS Vila Ede'!P9</f>
        <v>8591</v>
      </c>
      <c r="Q253" s="1004">
        <f>'UBS Vila Ede'!Q9</f>
        <v>0.91432524478501487</v>
      </c>
    </row>
    <row r="254" spans="1:17" x14ac:dyDescent="0.25">
      <c r="A254" s="228" t="str">
        <f>'UBS Vila Ede'!A10</f>
        <v>Cirurgião Dentista (TI clínico restaurador) - 20hrs</v>
      </c>
      <c r="B254" s="89">
        <f>'UBS Vila Ede'!B10</f>
        <v>117</v>
      </c>
      <c r="C254" s="106">
        <f>'UBS Vila Ede'!C10</f>
        <v>114</v>
      </c>
      <c r="D254" s="106">
        <f>'UBS Vila Ede'!D10</f>
        <v>103</v>
      </c>
      <c r="E254" s="106">
        <f>'UBS Vila Ede'!E10</f>
        <v>33</v>
      </c>
      <c r="F254" s="106">
        <f>'UBS Vila Ede'!F10</f>
        <v>33</v>
      </c>
      <c r="G254" s="106">
        <f>'UBS Vila Ede'!G10</f>
        <v>41</v>
      </c>
      <c r="H254" s="106">
        <f>'UBS Vila Ede'!H10</f>
        <v>120</v>
      </c>
      <c r="I254" s="106">
        <f>'UBS Vila Ede'!I10</f>
        <v>150</v>
      </c>
      <c r="J254" s="106">
        <f>'UBS Vila Ede'!J10</f>
        <v>128</v>
      </c>
      <c r="K254" s="106">
        <f>'UBS Vila Ede'!K10</f>
        <v>137</v>
      </c>
      <c r="L254" s="106">
        <f>'UBS Vila Ede'!L10</f>
        <v>86</v>
      </c>
      <c r="M254" s="106">
        <f>'UBS Vila Ede'!M10</f>
        <v>107</v>
      </c>
      <c r="N254" s="106">
        <f>'UBS Vila Ede'!N10</f>
        <v>126</v>
      </c>
      <c r="O254" s="106">
        <f>'UBS Vila Ede'!O10</f>
        <v>1404</v>
      </c>
      <c r="P254" s="106">
        <f>'UBS Vila Ede'!P10</f>
        <v>1178</v>
      </c>
      <c r="Q254" s="1004">
        <f>'UBS Vila Ede'!Q10</f>
        <v>0.83903133903133909</v>
      </c>
    </row>
    <row r="255" spans="1:17" x14ac:dyDescent="0.25">
      <c r="A255" s="228" t="str">
        <f>'UBS Vila Ede'!A11</f>
        <v>Cirurgião Dentista (TI prótese) - 20hrs</v>
      </c>
      <c r="B255" s="89">
        <f>'UBS Vila Ede'!B11</f>
        <v>36</v>
      </c>
      <c r="C255" s="106">
        <f>'UBS Vila Ede'!C11</f>
        <v>26</v>
      </c>
      <c r="D255" s="106">
        <f>'UBS Vila Ede'!D11</f>
        <v>23</v>
      </c>
      <c r="E255" s="106">
        <f>'UBS Vila Ede'!E11</f>
        <v>10</v>
      </c>
      <c r="F255" s="106">
        <f>'UBS Vila Ede'!F11</f>
        <v>5</v>
      </c>
      <c r="G255" s="106">
        <f>'UBS Vila Ede'!G11</f>
        <v>7</v>
      </c>
      <c r="H255" s="106">
        <f>'UBS Vila Ede'!H11</f>
        <v>25</v>
      </c>
      <c r="I255" s="106">
        <f>'UBS Vila Ede'!I11</f>
        <v>30</v>
      </c>
      <c r="J255" s="106">
        <f>'UBS Vila Ede'!J11</f>
        <v>23</v>
      </c>
      <c r="K255" s="106">
        <f>'UBS Vila Ede'!K11</f>
        <v>27</v>
      </c>
      <c r="L255" s="106">
        <f>'UBS Vila Ede'!L11</f>
        <v>21</v>
      </c>
      <c r="M255" s="106">
        <f>'UBS Vila Ede'!M11</f>
        <v>22</v>
      </c>
      <c r="N255" s="106">
        <f>'UBS Vila Ede'!N11</f>
        <v>22</v>
      </c>
      <c r="O255" s="106">
        <f>'UBS Vila Ede'!O11</f>
        <v>432</v>
      </c>
      <c r="P255" s="106">
        <f>'UBS Vila Ede'!P11</f>
        <v>241</v>
      </c>
      <c r="Q255" s="1004">
        <f>'UBS Vila Ede'!Q11</f>
        <v>0.55787037037037035</v>
      </c>
    </row>
    <row r="256" spans="1:17" x14ac:dyDescent="0.25">
      <c r="A256" s="228" t="str">
        <f>'UBS Vila Ede'!A12</f>
        <v>Médico Clínico (consulta) - 20hrs</v>
      </c>
      <c r="B256" s="89">
        <f>'UBS Vila Ede'!B12</f>
        <v>792</v>
      </c>
      <c r="C256" s="106">
        <f>'UBS Vila Ede'!C12</f>
        <v>789</v>
      </c>
      <c r="D256" s="106">
        <f>'UBS Vila Ede'!D12</f>
        <v>704</v>
      </c>
      <c r="E256" s="106">
        <f>'UBS Vila Ede'!E12</f>
        <v>890</v>
      </c>
      <c r="F256" s="106">
        <f>'UBS Vila Ede'!F12</f>
        <v>763</v>
      </c>
      <c r="G256" s="106">
        <f>'UBS Vila Ede'!G12</f>
        <v>595</v>
      </c>
      <c r="H256" s="106">
        <f>'UBS Vila Ede'!H12</f>
        <v>608</v>
      </c>
      <c r="I256" s="106">
        <f>'UBS Vila Ede'!I12</f>
        <v>664</v>
      </c>
      <c r="J256" s="106">
        <f>'UBS Vila Ede'!J12</f>
        <v>660</v>
      </c>
      <c r="K256" s="106">
        <f>'UBS Vila Ede'!K12</f>
        <v>788</v>
      </c>
      <c r="L256" s="106">
        <f>'UBS Vila Ede'!L12</f>
        <v>758</v>
      </c>
      <c r="M256" s="106">
        <f>'UBS Vila Ede'!M12</f>
        <v>615</v>
      </c>
      <c r="N256" s="106">
        <f>'UBS Vila Ede'!N12</f>
        <v>743</v>
      </c>
      <c r="O256" s="106">
        <f>'UBS Vila Ede'!O12</f>
        <v>9504</v>
      </c>
      <c r="P256" s="106">
        <f>'UBS Vila Ede'!P12</f>
        <v>8577</v>
      </c>
      <c r="Q256" s="1004">
        <f>'UBS Vila Ede'!Q12</f>
        <v>0.90246212121212122</v>
      </c>
    </row>
    <row r="257" spans="1:17" x14ac:dyDescent="0.25">
      <c r="A257" s="228" t="str">
        <f>'UBS Vila Ede'!A13</f>
        <v>Médico Pediatra (consulta) - 20hrs</v>
      </c>
      <c r="B257" s="89">
        <f>'UBS Vila Ede'!B13</f>
        <v>528</v>
      </c>
      <c r="C257" s="106">
        <f>'UBS Vila Ede'!C13</f>
        <v>296</v>
      </c>
      <c r="D257" s="106">
        <f>'UBS Vila Ede'!D13</f>
        <v>360</v>
      </c>
      <c r="E257" s="106">
        <f>'UBS Vila Ede'!E13</f>
        <v>391</v>
      </c>
      <c r="F257" s="106">
        <f>'UBS Vila Ede'!F13</f>
        <v>489</v>
      </c>
      <c r="G257" s="106">
        <f>'UBS Vila Ede'!G13</f>
        <v>533</v>
      </c>
      <c r="H257" s="106">
        <f>'UBS Vila Ede'!H13</f>
        <v>391</v>
      </c>
      <c r="I257" s="106">
        <f>'UBS Vila Ede'!I13</f>
        <v>389</v>
      </c>
      <c r="J257" s="106">
        <f>'UBS Vila Ede'!J13</f>
        <v>294</v>
      </c>
      <c r="K257" s="106">
        <f>'UBS Vila Ede'!K13</f>
        <v>224</v>
      </c>
      <c r="L257" s="106">
        <f>'UBS Vila Ede'!L13</f>
        <v>180</v>
      </c>
      <c r="M257" s="106">
        <f>'UBS Vila Ede'!M13</f>
        <v>316</v>
      </c>
      <c r="N257" s="106">
        <f>'UBS Vila Ede'!N13</f>
        <v>306</v>
      </c>
      <c r="O257" s="106">
        <f>'UBS Vila Ede'!O13</f>
        <v>6336</v>
      </c>
      <c r="P257" s="106">
        <f>'UBS Vila Ede'!P13</f>
        <v>4169</v>
      </c>
      <c r="Q257" s="1004">
        <f>'UBS Vila Ede'!Q13</f>
        <v>0.65798611111111116</v>
      </c>
    </row>
    <row r="258" spans="1:17" x14ac:dyDescent="0.25">
      <c r="A258" s="228" t="str">
        <f>'UBS Vila Ede'!A14</f>
        <v>Médico Psiquiatra (consulta) - 20hrs</v>
      </c>
      <c r="B258" s="89">
        <f>'UBS Vila Ede'!B14</f>
        <v>160</v>
      </c>
      <c r="C258" s="106">
        <f>'UBS Vila Ede'!C14</f>
        <v>7</v>
      </c>
      <c r="D258" s="106">
        <f>'UBS Vila Ede'!D14</f>
        <v>35</v>
      </c>
      <c r="E258" s="106">
        <f>'UBS Vila Ede'!E14</f>
        <v>56</v>
      </c>
      <c r="F258" s="106">
        <f>'UBS Vila Ede'!F14</f>
        <v>59</v>
      </c>
      <c r="G258" s="106">
        <f>'UBS Vila Ede'!G14</f>
        <v>80</v>
      </c>
      <c r="H258" s="106">
        <f>'UBS Vila Ede'!H14</f>
        <v>64</v>
      </c>
      <c r="I258" s="106">
        <f>'UBS Vila Ede'!I14</f>
        <v>76</v>
      </c>
      <c r="J258" s="106">
        <f>'UBS Vila Ede'!J14</f>
        <v>91</v>
      </c>
      <c r="K258" s="106">
        <f>'UBS Vila Ede'!K14</f>
        <v>101</v>
      </c>
      <c r="L258" s="106">
        <f>'UBS Vila Ede'!L14</f>
        <v>109</v>
      </c>
      <c r="M258" s="106">
        <f>'UBS Vila Ede'!M14</f>
        <v>109</v>
      </c>
      <c r="N258" s="106">
        <f>'UBS Vila Ede'!N14</f>
        <v>89</v>
      </c>
      <c r="O258" s="106">
        <f>'UBS Vila Ede'!O14</f>
        <v>1920</v>
      </c>
      <c r="P258" s="106">
        <f>'UBS Vila Ede'!P14</f>
        <v>876</v>
      </c>
      <c r="Q258" s="1004">
        <f>'UBS Vila Ede'!Q14</f>
        <v>0.45624999999999999</v>
      </c>
    </row>
    <row r="259" spans="1:17" x14ac:dyDescent="0.25">
      <c r="A259" s="228" t="str">
        <f>'UBS Vila Ede'!A15</f>
        <v>Médico Ginecologista (consulta) - 20hrs</v>
      </c>
      <c r="B259" s="89">
        <f>'UBS Vila Ede'!B15</f>
        <v>528</v>
      </c>
      <c r="C259" s="106">
        <f>'UBS Vila Ede'!C15</f>
        <v>289</v>
      </c>
      <c r="D259" s="106">
        <f>'UBS Vila Ede'!D15</f>
        <v>258</v>
      </c>
      <c r="E259" s="106">
        <f>'UBS Vila Ede'!E15</f>
        <v>356</v>
      </c>
      <c r="F259" s="106">
        <f>'UBS Vila Ede'!F15</f>
        <v>372</v>
      </c>
      <c r="G259" s="106">
        <f>'UBS Vila Ede'!G15</f>
        <v>405</v>
      </c>
      <c r="H259" s="106">
        <f>'UBS Vila Ede'!H15</f>
        <v>303</v>
      </c>
      <c r="I259" s="106">
        <f>'UBS Vila Ede'!I15</f>
        <v>393</v>
      </c>
      <c r="J259" s="106">
        <f>'UBS Vila Ede'!J15</f>
        <v>514</v>
      </c>
      <c r="K259" s="106">
        <f>'UBS Vila Ede'!K15</f>
        <v>429</v>
      </c>
      <c r="L259" s="106">
        <f>'UBS Vila Ede'!L15</f>
        <v>328</v>
      </c>
      <c r="M259" s="106">
        <f>'UBS Vila Ede'!M15</f>
        <v>198</v>
      </c>
      <c r="N259" s="106">
        <f>'UBS Vila Ede'!N15</f>
        <v>96</v>
      </c>
      <c r="O259" s="106">
        <f>'UBS Vila Ede'!O15</f>
        <v>6336</v>
      </c>
      <c r="P259" s="106">
        <f>'UBS Vila Ede'!P15</f>
        <v>3941</v>
      </c>
      <c r="Q259" s="1004">
        <f>'UBS Vila Ede'!Q15</f>
        <v>0.62200126262626265</v>
      </c>
    </row>
    <row r="260" spans="1:17" x14ac:dyDescent="0.25">
      <c r="A260" s="228" t="str">
        <f>'UBS Vila Ede'!A16</f>
        <v>Enfermeiro (consulta) - 30hrs</v>
      </c>
      <c r="B260" s="89">
        <f>'UBS Vila Ede'!B16</f>
        <v>540</v>
      </c>
      <c r="C260" s="106">
        <f>'UBS Vila Ede'!C16</f>
        <v>332</v>
      </c>
      <c r="D260" s="106">
        <f>'UBS Vila Ede'!D16</f>
        <v>380</v>
      </c>
      <c r="E260" s="106">
        <f>'UBS Vila Ede'!E16</f>
        <v>404</v>
      </c>
      <c r="F260" s="106">
        <f>'UBS Vila Ede'!F16</f>
        <v>499</v>
      </c>
      <c r="G260" s="106">
        <f>'UBS Vila Ede'!G16</f>
        <v>401</v>
      </c>
      <c r="H260" s="106">
        <f>'UBS Vila Ede'!H16</f>
        <v>355</v>
      </c>
      <c r="I260" s="106">
        <f>'UBS Vila Ede'!I16</f>
        <v>399</v>
      </c>
      <c r="J260" s="106">
        <f>'UBS Vila Ede'!J16</f>
        <v>590</v>
      </c>
      <c r="K260" s="106">
        <f>'UBS Vila Ede'!K16</f>
        <v>551</v>
      </c>
      <c r="L260" s="106">
        <f>'UBS Vila Ede'!L16</f>
        <v>594</v>
      </c>
      <c r="M260" s="106">
        <f>'UBS Vila Ede'!M16</f>
        <v>395</v>
      </c>
      <c r="N260" s="106">
        <f>'UBS Vila Ede'!N16</f>
        <v>332</v>
      </c>
      <c r="O260" s="106">
        <f>'UBS Vila Ede'!O16</f>
        <v>6480</v>
      </c>
      <c r="P260" s="106">
        <f>'UBS Vila Ede'!P16</f>
        <v>5232</v>
      </c>
      <c r="Q260" s="1004">
        <f>'UBS Vila Ede'!Q16</f>
        <v>0.80740740740740746</v>
      </c>
    </row>
    <row r="261" spans="1:17" x14ac:dyDescent="0.25">
      <c r="A261" s="228" t="str">
        <f>'UBS Vila Ede'!A17</f>
        <v>Enfermeiro (visita) - 30hrs</v>
      </c>
      <c r="B261" s="89">
        <f>'UBS Vila Ede'!B17</f>
        <v>30</v>
      </c>
      <c r="C261" s="106">
        <f>'UBS Vila Ede'!C17</f>
        <v>47</v>
      </c>
      <c r="D261" s="106">
        <f>'UBS Vila Ede'!D17</f>
        <v>43</v>
      </c>
      <c r="E261" s="106">
        <f>'UBS Vila Ede'!E17</f>
        <v>59</v>
      </c>
      <c r="F261" s="106">
        <f>'UBS Vila Ede'!F17</f>
        <v>13</v>
      </c>
      <c r="G261" s="106">
        <f>'UBS Vila Ede'!G17</f>
        <v>22</v>
      </c>
      <c r="H261" s="106">
        <f>'UBS Vila Ede'!H17</f>
        <v>9</v>
      </c>
      <c r="I261" s="106">
        <f>'UBS Vila Ede'!I17</f>
        <v>44</v>
      </c>
      <c r="J261" s="106">
        <f>'UBS Vila Ede'!J17</f>
        <v>63</v>
      </c>
      <c r="K261" s="106">
        <f>'UBS Vila Ede'!K17</f>
        <v>33</v>
      </c>
      <c r="L261" s="106">
        <f>'UBS Vila Ede'!L17</f>
        <v>80</v>
      </c>
      <c r="M261" s="106">
        <f>'UBS Vila Ede'!M17</f>
        <v>38</v>
      </c>
      <c r="N261" s="106">
        <f>'UBS Vila Ede'!N17</f>
        <v>27</v>
      </c>
      <c r="O261" s="106">
        <f>'UBS Vila Ede'!O17</f>
        <v>360</v>
      </c>
      <c r="P261" s="106">
        <f>'UBS Vila Ede'!P17</f>
        <v>478</v>
      </c>
      <c r="Q261" s="1004">
        <f>'UBS Vila Ede'!Q17</f>
        <v>1.3277777777777777</v>
      </c>
    </row>
    <row r="262" spans="1:17" x14ac:dyDescent="0.25">
      <c r="A262" s="228" t="str">
        <f>'UBS Vila Ede'!A18</f>
        <v>Assistente Social (consulta/ VD) - 30hrs</v>
      </c>
      <c r="B262" s="89">
        <f>'UBS Vila Ede'!B18</f>
        <v>122</v>
      </c>
      <c r="C262" s="106">
        <f>'UBS Vila Ede'!C18</f>
        <v>117</v>
      </c>
      <c r="D262" s="106">
        <f>'UBS Vila Ede'!D18</f>
        <v>147</v>
      </c>
      <c r="E262" s="106">
        <f>'UBS Vila Ede'!E18</f>
        <v>111</v>
      </c>
      <c r="F262" s="106">
        <f>'UBS Vila Ede'!F18</f>
        <v>65</v>
      </c>
      <c r="G262" s="106">
        <f>'UBS Vila Ede'!G18</f>
        <v>95</v>
      </c>
      <c r="H262" s="106">
        <f>'UBS Vila Ede'!H18</f>
        <v>337</v>
      </c>
      <c r="I262" s="106">
        <f>'UBS Vila Ede'!I18</f>
        <v>107</v>
      </c>
      <c r="J262" s="106">
        <f>'UBS Vila Ede'!J18</f>
        <v>140</v>
      </c>
      <c r="K262" s="106">
        <f>'UBS Vila Ede'!K18</f>
        <v>26</v>
      </c>
      <c r="L262" s="106">
        <f>'UBS Vila Ede'!L18</f>
        <v>58</v>
      </c>
      <c r="M262" s="106">
        <f>'UBS Vila Ede'!M18</f>
        <v>63</v>
      </c>
      <c r="N262" s="106">
        <f>'UBS Vila Ede'!N18</f>
        <v>58</v>
      </c>
      <c r="O262" s="106">
        <f>'UBS Vila Ede'!O18</f>
        <v>1464</v>
      </c>
      <c r="P262" s="106">
        <f>'UBS Vila Ede'!P18</f>
        <v>1324</v>
      </c>
      <c r="Q262" s="1004">
        <f>'UBS Vila Ede'!Q18</f>
        <v>0.90437158469945356</v>
      </c>
    </row>
    <row r="263" spans="1:17" x14ac:dyDescent="0.25">
      <c r="A263" s="228" t="str">
        <f>'UBS Vila Ede'!A19</f>
        <v>Assistente Social (nº grupos)</v>
      </c>
      <c r="B263" s="89">
        <f>'UBS Vila Ede'!B19</f>
        <v>30</v>
      </c>
      <c r="C263" s="106">
        <f>'UBS Vila Ede'!C19</f>
        <v>24</v>
      </c>
      <c r="D263" s="106">
        <f>'UBS Vila Ede'!D19</f>
        <v>34</v>
      </c>
      <c r="E263" s="106">
        <f>'UBS Vila Ede'!E19</f>
        <v>36</v>
      </c>
      <c r="F263" s="106">
        <f>'UBS Vila Ede'!F19</f>
        <v>16</v>
      </c>
      <c r="G263" s="106">
        <f>'UBS Vila Ede'!G19</f>
        <v>24</v>
      </c>
      <c r="H263" s="106">
        <f>'UBS Vila Ede'!H19</f>
        <v>24</v>
      </c>
      <c r="I263" s="106">
        <f>'UBS Vila Ede'!I19</f>
        <v>34</v>
      </c>
      <c r="J263" s="106">
        <f>'UBS Vila Ede'!J19</f>
        <v>47</v>
      </c>
      <c r="K263" s="106">
        <f>'UBS Vila Ede'!K19</f>
        <v>14</v>
      </c>
      <c r="L263" s="106">
        <f>'UBS Vila Ede'!L19</f>
        <v>41</v>
      </c>
      <c r="M263" s="106">
        <f>'UBS Vila Ede'!M19</f>
        <v>26</v>
      </c>
      <c r="N263" s="106">
        <f>'UBS Vila Ede'!N19</f>
        <v>19</v>
      </c>
      <c r="O263" s="106">
        <f>'UBS Vila Ede'!O19</f>
        <v>360</v>
      </c>
      <c r="P263" s="106">
        <f>'UBS Vila Ede'!P19</f>
        <v>339</v>
      </c>
      <c r="Q263" s="1004">
        <f>'UBS Vila Ede'!Q19</f>
        <v>0.94166666666666665</v>
      </c>
    </row>
    <row r="264" spans="1:17" x14ac:dyDescent="0.25">
      <c r="A264" s="228" t="str">
        <f>'UBS Vila Ede'!A20</f>
        <v>Fonoaudiólogo (consulta/ VD) - 30hrs</v>
      </c>
      <c r="B264" s="89">
        <f>'UBS Vila Ede'!B20</f>
        <v>46</v>
      </c>
      <c r="C264" s="106">
        <f>'UBS Vila Ede'!C20</f>
        <v>32</v>
      </c>
      <c r="D264" s="106">
        <f>'UBS Vila Ede'!D20</f>
        <v>13</v>
      </c>
      <c r="E264" s="106">
        <f>'UBS Vila Ede'!E20</f>
        <v>29</v>
      </c>
      <c r="F264" s="106">
        <f>'UBS Vila Ede'!F20</f>
        <v>0</v>
      </c>
      <c r="G264" s="106">
        <f>'UBS Vila Ede'!G20</f>
        <v>0</v>
      </c>
      <c r="H264" s="106">
        <f>'UBS Vila Ede'!H20</f>
        <v>0</v>
      </c>
      <c r="I264" s="106">
        <f>'UBS Vila Ede'!I20</f>
        <v>0</v>
      </c>
      <c r="J264" s="106">
        <f>'UBS Vila Ede'!J20</f>
        <v>0</v>
      </c>
      <c r="K264" s="106">
        <f>'UBS Vila Ede'!K20</f>
        <v>0</v>
      </c>
      <c r="L264" s="106">
        <f>'UBS Vila Ede'!L20</f>
        <v>0</v>
      </c>
      <c r="M264" s="106">
        <f>'UBS Vila Ede'!M20</f>
        <v>0</v>
      </c>
      <c r="N264" s="106">
        <f>'UBS Vila Ede'!N20</f>
        <v>0</v>
      </c>
      <c r="O264" s="106">
        <f>'UBS Vila Ede'!O20</f>
        <v>552</v>
      </c>
      <c r="P264" s="106">
        <f>'UBS Vila Ede'!P20</f>
        <v>74</v>
      </c>
      <c r="Q264" s="1004">
        <f>'UBS Vila Ede'!Q20</f>
        <v>0.13405797101449277</v>
      </c>
    </row>
    <row r="265" spans="1:17" x14ac:dyDescent="0.25">
      <c r="A265" s="228" t="str">
        <f>'UBS Vila Ede'!A21</f>
        <v>Fonoaudiólogo (nº grupos)</v>
      </c>
      <c r="B265" s="89">
        <f>'UBS Vila Ede'!B21</f>
        <v>30</v>
      </c>
      <c r="C265" s="106">
        <f>'UBS Vila Ede'!C21</f>
        <v>27</v>
      </c>
      <c r="D265" s="106">
        <f>'UBS Vila Ede'!D21</f>
        <v>35</v>
      </c>
      <c r="E265" s="106">
        <f>'UBS Vila Ede'!E21</f>
        <v>41</v>
      </c>
      <c r="F265" s="106">
        <f>'UBS Vila Ede'!F21</f>
        <v>0</v>
      </c>
      <c r="G265" s="106">
        <f>'UBS Vila Ede'!G21</f>
        <v>0</v>
      </c>
      <c r="H265" s="106">
        <f>'UBS Vila Ede'!H21</f>
        <v>0</v>
      </c>
      <c r="I265" s="106">
        <f>'UBS Vila Ede'!I21</f>
        <v>0</v>
      </c>
      <c r="J265" s="106">
        <f>'UBS Vila Ede'!J21</f>
        <v>0</v>
      </c>
      <c r="K265" s="106">
        <f>'UBS Vila Ede'!K21</f>
        <v>0</v>
      </c>
      <c r="L265" s="106">
        <f>'UBS Vila Ede'!L21</f>
        <v>0</v>
      </c>
      <c r="M265" s="106">
        <f>'UBS Vila Ede'!M21</f>
        <v>0</v>
      </c>
      <c r="N265" s="106">
        <f>'UBS Vila Ede'!N21</f>
        <v>0</v>
      </c>
      <c r="O265" s="106">
        <f>'UBS Vila Ede'!O21</f>
        <v>360</v>
      </c>
      <c r="P265" s="106">
        <f>'UBS Vila Ede'!P21</f>
        <v>103</v>
      </c>
      <c r="Q265" s="1004">
        <f>'UBS Vila Ede'!Q21</f>
        <v>0.28611111111111109</v>
      </c>
    </row>
    <row r="266" spans="1:17" x14ac:dyDescent="0.25">
      <c r="A266" s="228" t="str">
        <f>'UBS Vila Ede'!A22</f>
        <v>Psicólogo (consulta/ VD) - 30hrs</v>
      </c>
      <c r="B266" s="89">
        <f>'UBS Vila Ede'!B22</f>
        <v>92</v>
      </c>
      <c r="C266" s="106">
        <f>'UBS Vila Ede'!C22</f>
        <v>82</v>
      </c>
      <c r="D266" s="106">
        <f>'UBS Vila Ede'!D22</f>
        <v>111</v>
      </c>
      <c r="E266" s="106">
        <f>'UBS Vila Ede'!E22</f>
        <v>126</v>
      </c>
      <c r="F266" s="106">
        <f>'UBS Vila Ede'!F22</f>
        <v>82</v>
      </c>
      <c r="G266" s="106">
        <f>'UBS Vila Ede'!G22</f>
        <v>72</v>
      </c>
      <c r="H266" s="106">
        <f>'UBS Vila Ede'!H22</f>
        <v>114</v>
      </c>
      <c r="I266" s="106">
        <f>'UBS Vila Ede'!I22</f>
        <v>120</v>
      </c>
      <c r="J266" s="106">
        <f>'UBS Vila Ede'!J22</f>
        <v>151</v>
      </c>
      <c r="K266" s="106">
        <f>'UBS Vila Ede'!K22</f>
        <v>144</v>
      </c>
      <c r="L266" s="106">
        <f>'UBS Vila Ede'!L22</f>
        <v>174</v>
      </c>
      <c r="M266" s="106">
        <f>'UBS Vila Ede'!M22</f>
        <v>107</v>
      </c>
      <c r="N266" s="106">
        <f>'UBS Vila Ede'!N22</f>
        <v>117</v>
      </c>
      <c r="O266" s="106">
        <f>'UBS Vila Ede'!O22</f>
        <v>1472</v>
      </c>
      <c r="P266" s="106">
        <f>'UBS Vila Ede'!P22</f>
        <v>1400</v>
      </c>
      <c r="Q266" s="1004">
        <f>'UBS Vila Ede'!Q22</f>
        <v>0.95108695652173914</v>
      </c>
    </row>
    <row r="267" spans="1:17" x14ac:dyDescent="0.25">
      <c r="A267" s="228" t="str">
        <f>'UBS Vila Ede'!A23</f>
        <v>Psicólogo (nº grupos)</v>
      </c>
      <c r="B267" s="89">
        <f>'UBS Vila Ede'!B23</f>
        <v>60</v>
      </c>
      <c r="C267" s="106">
        <f>'UBS Vila Ede'!C23</f>
        <v>53</v>
      </c>
      <c r="D267" s="106">
        <f>'UBS Vila Ede'!D23</f>
        <v>96</v>
      </c>
      <c r="E267" s="106">
        <f>'UBS Vila Ede'!E23</f>
        <v>108</v>
      </c>
      <c r="F267" s="106">
        <f>'UBS Vila Ede'!F23</f>
        <v>67</v>
      </c>
      <c r="G267" s="106">
        <f>'UBS Vila Ede'!G23</f>
        <v>51</v>
      </c>
      <c r="H267" s="106">
        <f>'UBS Vila Ede'!H23</f>
        <v>84</v>
      </c>
      <c r="I267" s="106">
        <f>'UBS Vila Ede'!I23</f>
        <v>79</v>
      </c>
      <c r="J267" s="106">
        <f>'UBS Vila Ede'!J23</f>
        <v>102</v>
      </c>
      <c r="K267" s="106">
        <f>'UBS Vila Ede'!K23</f>
        <v>96</v>
      </c>
      <c r="L267" s="106">
        <f>'UBS Vila Ede'!L23</f>
        <v>96</v>
      </c>
      <c r="M267" s="106">
        <f>'UBS Vila Ede'!M23</f>
        <v>50</v>
      </c>
      <c r="N267" s="106">
        <f>'UBS Vila Ede'!N23</f>
        <v>52</v>
      </c>
      <c r="O267" s="106">
        <f>'UBS Vila Ede'!O23</f>
        <v>960</v>
      </c>
      <c r="P267" s="106">
        <f>'UBS Vila Ede'!P23</f>
        <v>934</v>
      </c>
      <c r="Q267" s="1004">
        <f>'UBS Vila Ede'!Q23</f>
        <v>0.97291666666666665</v>
      </c>
    </row>
    <row r="268" spans="1:17" x14ac:dyDescent="0.25">
      <c r="A268" s="228" t="str">
        <f>'UBS Vila Ede'!A24</f>
        <v>Farmacêutico (consulta/ VD) - 40hrs</v>
      </c>
      <c r="B268" s="89">
        <f>'UBS Vila Ede'!B24</f>
        <v>96</v>
      </c>
      <c r="C268" s="106">
        <f>'UBS Vila Ede'!C24</f>
        <v>35</v>
      </c>
      <c r="D268" s="106">
        <f>'UBS Vila Ede'!D24</f>
        <v>29</v>
      </c>
      <c r="E268" s="106">
        <f>'UBS Vila Ede'!E24</f>
        <v>35</v>
      </c>
      <c r="F268" s="106">
        <f>'UBS Vila Ede'!F24</f>
        <v>25</v>
      </c>
      <c r="G268" s="106">
        <f>'UBS Vila Ede'!G24</f>
        <v>18</v>
      </c>
      <c r="H268" s="106">
        <f>'UBS Vila Ede'!H24</f>
        <v>24</v>
      </c>
      <c r="I268" s="106">
        <f>'UBS Vila Ede'!I24</f>
        <v>27</v>
      </c>
      <c r="J268" s="106">
        <f>'UBS Vila Ede'!J24</f>
        <v>22</v>
      </c>
      <c r="K268" s="106">
        <f>'UBS Vila Ede'!K24</f>
        <v>60</v>
      </c>
      <c r="L268" s="106">
        <f>'UBS Vila Ede'!L24</f>
        <v>53</v>
      </c>
      <c r="M268" s="106">
        <f>'UBS Vila Ede'!M24</f>
        <v>41</v>
      </c>
      <c r="N268" s="106">
        <f>'UBS Vila Ede'!N24</f>
        <v>34</v>
      </c>
      <c r="O268" s="106">
        <f>'UBS Vila Ede'!O24</f>
        <v>1152</v>
      </c>
      <c r="P268" s="106">
        <f>'UBS Vila Ede'!P24</f>
        <v>403</v>
      </c>
      <c r="Q268" s="1004">
        <f>'UBS Vila Ede'!Q24</f>
        <v>0.3498263888888889</v>
      </c>
    </row>
    <row r="269" spans="1:17" x14ac:dyDescent="0.25">
      <c r="A269" s="228" t="str">
        <f>'UBS Vila Ede'!A25</f>
        <v>Farmacêutico (nº grupos)</v>
      </c>
      <c r="B269" s="89">
        <f>'UBS Vila Ede'!B25</f>
        <v>16</v>
      </c>
      <c r="C269" s="106">
        <f>'UBS Vila Ede'!C25</f>
        <v>5</v>
      </c>
      <c r="D269" s="106">
        <f>'UBS Vila Ede'!D25</f>
        <v>11</v>
      </c>
      <c r="E269" s="106">
        <f>'UBS Vila Ede'!E25</f>
        <v>2</v>
      </c>
      <c r="F269" s="106">
        <f>'UBS Vila Ede'!F25</f>
        <v>3</v>
      </c>
      <c r="G269" s="106">
        <f>'UBS Vila Ede'!G25</f>
        <v>3</v>
      </c>
      <c r="H269" s="106">
        <f>'UBS Vila Ede'!H25</f>
        <v>4</v>
      </c>
      <c r="I269" s="106">
        <f>'UBS Vila Ede'!I25</f>
        <v>8</v>
      </c>
      <c r="J269" s="106">
        <f>'UBS Vila Ede'!J25</f>
        <v>5</v>
      </c>
      <c r="K269" s="106">
        <f>'UBS Vila Ede'!K25</f>
        <v>11</v>
      </c>
      <c r="L269" s="106">
        <f>'UBS Vila Ede'!L25</f>
        <v>16</v>
      </c>
      <c r="M269" s="106">
        <f>'UBS Vila Ede'!M25</f>
        <v>16</v>
      </c>
      <c r="N269" s="106">
        <f>'UBS Vila Ede'!N25</f>
        <v>18</v>
      </c>
      <c r="O269" s="106">
        <f>'UBS Vila Ede'!O25</f>
        <v>192</v>
      </c>
      <c r="P269" s="106">
        <f>'UBS Vila Ede'!P25</f>
        <v>102</v>
      </c>
      <c r="Q269" s="1004">
        <f>'UBS Vila Ede'!Q25</f>
        <v>0.53125</v>
      </c>
    </row>
    <row r="270" spans="1:17" x14ac:dyDescent="0.25">
      <c r="A270" s="228" t="str">
        <f>'UBS Vila Ede'!A26</f>
        <v>Técnico de Enfermagem (Visitas) - 30hrs</v>
      </c>
      <c r="B270" s="89">
        <f>'UBS Vila Ede'!B26</f>
        <v>120</v>
      </c>
      <c r="C270" s="106">
        <f>'UBS Vila Ede'!C26</f>
        <v>121</v>
      </c>
      <c r="D270" s="106">
        <f>'UBS Vila Ede'!D26</f>
        <v>120</v>
      </c>
      <c r="E270" s="106">
        <f>'UBS Vila Ede'!E26</f>
        <v>132</v>
      </c>
      <c r="F270" s="106">
        <f>'UBS Vila Ede'!F26</f>
        <v>29</v>
      </c>
      <c r="G270" s="106">
        <f>'UBS Vila Ede'!G26</f>
        <v>107</v>
      </c>
      <c r="H270" s="106">
        <f>'UBS Vila Ede'!H26</f>
        <v>96</v>
      </c>
      <c r="I270" s="106">
        <f>'UBS Vila Ede'!I26</f>
        <v>93</v>
      </c>
      <c r="J270" s="106">
        <f>'UBS Vila Ede'!J26</f>
        <v>158</v>
      </c>
      <c r="K270" s="106">
        <f>'UBS Vila Ede'!K26</f>
        <v>133</v>
      </c>
      <c r="L270" s="106">
        <f>'UBS Vila Ede'!L26</f>
        <v>132</v>
      </c>
      <c r="M270" s="106">
        <f>'UBS Vila Ede'!M26</f>
        <v>95</v>
      </c>
      <c r="N270" s="106">
        <f>'UBS Vila Ede'!N26</f>
        <v>108</v>
      </c>
      <c r="O270" s="106">
        <f>'UBS Vila Ede'!O26</f>
        <v>1440</v>
      </c>
      <c r="P270" s="106">
        <f>'UBS Vila Ede'!P26</f>
        <v>1324</v>
      </c>
      <c r="Q270" s="1004">
        <f>'UBS Vila Ede'!Q26</f>
        <v>0.9194444444444444</v>
      </c>
    </row>
    <row r="271" spans="1:17" x14ac:dyDescent="0.25">
      <c r="A271" s="228" t="str">
        <f>'UBS Vila Ede'!A27</f>
        <v>PICS - Atividades Coletivas</v>
      </c>
      <c r="B271" s="89">
        <f>'UBS Vila Ede'!B27</f>
        <v>7</v>
      </c>
      <c r="C271" s="106">
        <f>'UBS Vila Ede'!C27</f>
        <v>15</v>
      </c>
      <c r="D271" s="106">
        <f>'UBS Vila Ede'!D27</f>
        <v>5</v>
      </c>
      <c r="E271" s="106">
        <f>'UBS Vila Ede'!E27</f>
        <v>9</v>
      </c>
      <c r="F271" s="106">
        <f>'UBS Vila Ede'!F27</f>
        <v>2</v>
      </c>
      <c r="G271" s="106">
        <f>'UBS Vila Ede'!G27</f>
        <v>7</v>
      </c>
      <c r="H271" s="106">
        <f>'UBS Vila Ede'!H27</f>
        <v>13</v>
      </c>
      <c r="I271" s="106">
        <f>'UBS Vila Ede'!I27</f>
        <v>8</v>
      </c>
      <c r="J271" s="106">
        <f>'UBS Vila Ede'!J27</f>
        <v>8</v>
      </c>
      <c r="K271" s="106">
        <f>'UBS Vila Ede'!K27</f>
        <v>8</v>
      </c>
      <c r="L271" s="106">
        <f>'UBS Vila Ede'!L27</f>
        <v>12</v>
      </c>
      <c r="M271" s="106">
        <f>'UBS Vila Ede'!M27</f>
        <v>6</v>
      </c>
      <c r="N271" s="106">
        <f>'UBS Vila Ede'!N27</f>
        <v>8</v>
      </c>
      <c r="O271" s="106">
        <f>'UBS Vila Ede'!O27</f>
        <v>84</v>
      </c>
      <c r="P271" s="106">
        <f>'UBS Vila Ede'!P27</f>
        <v>101</v>
      </c>
      <c r="Q271" s="1004">
        <f>'UBS Vila Ede'!Q27</f>
        <v>1.2023809523809523</v>
      </c>
    </row>
    <row r="272" spans="1:17" ht="15.75" thickBot="1" x14ac:dyDescent="0.3">
      <c r="A272" s="228" t="str">
        <f>'UBS Vila Ede'!A28</f>
        <v>PICS - Atividades Individuais</v>
      </c>
      <c r="B272" s="89">
        <f>'UBS Vila Ede'!B28</f>
        <v>10</v>
      </c>
      <c r="C272" s="106">
        <f>'UBS Vila Ede'!C28</f>
        <v>16</v>
      </c>
      <c r="D272" s="106">
        <f>'UBS Vila Ede'!D28</f>
        <v>12</v>
      </c>
      <c r="E272" s="106">
        <f>'UBS Vila Ede'!E28</f>
        <v>1</v>
      </c>
      <c r="F272" s="106">
        <f>'UBS Vila Ede'!F28</f>
        <v>22</v>
      </c>
      <c r="G272" s="106">
        <f>'UBS Vila Ede'!G28</f>
        <v>34</v>
      </c>
      <c r="H272" s="106">
        <f>'UBS Vila Ede'!H28</f>
        <v>51</v>
      </c>
      <c r="I272" s="106">
        <f>'UBS Vila Ede'!I28</f>
        <v>0</v>
      </c>
      <c r="J272" s="106">
        <f>'UBS Vila Ede'!J28</f>
        <v>4</v>
      </c>
      <c r="K272" s="106">
        <f>'UBS Vila Ede'!K28</f>
        <v>7</v>
      </c>
      <c r="L272" s="106">
        <f>'UBS Vila Ede'!L28</f>
        <v>31</v>
      </c>
      <c r="M272" s="106">
        <f>'UBS Vila Ede'!M28</f>
        <v>19</v>
      </c>
      <c r="N272" s="106">
        <f>'UBS Vila Ede'!N28</f>
        <v>21</v>
      </c>
      <c r="O272" s="106">
        <f>'UBS Vila Ede'!O28</f>
        <v>120</v>
      </c>
      <c r="P272" s="106">
        <f>'UBS Vila Ede'!P28</f>
        <v>218</v>
      </c>
      <c r="Q272" s="1004">
        <f>'UBS Vila Ede'!Q28</f>
        <v>1.8166666666666667</v>
      </c>
    </row>
    <row r="273" spans="1:17" ht="15.75" thickBot="1" x14ac:dyDescent="0.3">
      <c r="A273" s="904" t="str">
        <f>'UBS Vila Ede'!A29</f>
        <v>TOTAL</v>
      </c>
      <c r="B273" s="910">
        <f>'UBS Vila Ede'!B29</f>
        <v>4143</v>
      </c>
      <c r="C273" s="906">
        <f>'UBS Vila Ede'!C29</f>
        <v>3346</v>
      </c>
      <c r="D273" s="906">
        <f>'UBS Vila Ede'!D29</f>
        <v>3189</v>
      </c>
      <c r="E273" s="906">
        <f>'UBS Vila Ede'!E29</f>
        <v>3491</v>
      </c>
      <c r="F273" s="906">
        <f>'UBS Vila Ede'!F29</f>
        <v>3189</v>
      </c>
      <c r="G273" s="906">
        <f>'UBS Vila Ede'!G29</f>
        <v>3251</v>
      </c>
      <c r="H273" s="906">
        <f>'UBS Vila Ede'!H29</f>
        <v>3338</v>
      </c>
      <c r="I273" s="906">
        <f>'UBS Vila Ede'!I29</f>
        <v>3475</v>
      </c>
      <c r="J273" s="906">
        <f>'UBS Vila Ede'!J29</f>
        <v>3729</v>
      </c>
      <c r="K273" s="906">
        <f>'UBS Vila Ede'!K29</f>
        <v>3515</v>
      </c>
      <c r="L273" s="906">
        <f>'UBS Vila Ede'!L29</f>
        <v>3387</v>
      </c>
      <c r="M273" s="906">
        <f>'UBS Vila Ede'!M29</f>
        <v>2873</v>
      </c>
      <c r="N273" s="906">
        <f>'UBS Vila Ede'!N29</f>
        <v>2822</v>
      </c>
      <c r="O273" s="908">
        <f>'UBS Vila Ede'!O29</f>
        <v>50324</v>
      </c>
      <c r="P273" s="908">
        <f>'UBS Vila Ede'!P29</f>
        <v>39605</v>
      </c>
      <c r="Q273" s="1006">
        <f>'UBS Vila Ede'!Q29</f>
        <v>0.78700023845481282</v>
      </c>
    </row>
    <row r="275" spans="1:17" ht="15.75" x14ac:dyDescent="0.25">
      <c r="A275" s="1047" t="s">
        <v>665</v>
      </c>
      <c r="B275" s="1048"/>
      <c r="C275" s="1048"/>
      <c r="D275" s="1048"/>
      <c r="E275" s="1048"/>
      <c r="F275" s="1048"/>
      <c r="G275" s="1048"/>
      <c r="H275" s="1048"/>
      <c r="I275" s="1048"/>
      <c r="J275" s="1048"/>
      <c r="K275" s="1048"/>
      <c r="L275" s="1048"/>
      <c r="M275" s="1048"/>
      <c r="N275" s="1048"/>
      <c r="O275" s="1048"/>
      <c r="P275" s="1048"/>
      <c r="Q275" s="1048"/>
    </row>
    <row r="276" spans="1:17" ht="24.75" thickBot="1" x14ac:dyDescent="0.3">
      <c r="A276" s="902" t="s">
        <v>14</v>
      </c>
      <c r="B276" s="911" t="s">
        <v>15</v>
      </c>
      <c r="C276" s="909" t="s">
        <v>514</v>
      </c>
      <c r="D276" s="909" t="s">
        <v>515</v>
      </c>
      <c r="E276" s="909" t="s">
        <v>516</v>
      </c>
      <c r="F276" s="909" t="s">
        <v>517</v>
      </c>
      <c r="G276" s="909" t="s">
        <v>518</v>
      </c>
      <c r="H276" s="909" t="s">
        <v>519</v>
      </c>
      <c r="I276" s="909" t="s">
        <v>520</v>
      </c>
      <c r="J276" s="909" t="s">
        <v>521</v>
      </c>
      <c r="K276" s="909" t="s">
        <v>522</v>
      </c>
      <c r="L276" s="909" t="s">
        <v>523</v>
      </c>
      <c r="M276" s="909" t="s">
        <v>524</v>
      </c>
      <c r="N276" s="909" t="s">
        <v>525</v>
      </c>
      <c r="O276" s="909" t="s">
        <v>530</v>
      </c>
      <c r="P276" s="909" t="s">
        <v>531</v>
      </c>
      <c r="Q276" s="1002" t="s">
        <v>1</v>
      </c>
    </row>
    <row r="277" spans="1:17" ht="15.75" thickTop="1" x14ac:dyDescent="0.25">
      <c r="A277" s="228" t="str">
        <f>'UBS Vila Leonor'!A9</f>
        <v>Cirurgião Dentista (consulta /atendimento) - 20hrs</v>
      </c>
      <c r="B277" s="89">
        <f>'UBS Vila Leonor'!B9</f>
        <v>522</v>
      </c>
      <c r="C277" s="106">
        <f>'UBS Vila Leonor'!C9</f>
        <v>729</v>
      </c>
      <c r="D277" s="106">
        <f>'UBS Vila Leonor'!D9</f>
        <v>597</v>
      </c>
      <c r="E277" s="106">
        <f>'UBS Vila Leonor'!E9</f>
        <v>565</v>
      </c>
      <c r="F277" s="106">
        <f>'UBS Vila Leonor'!F9</f>
        <v>980</v>
      </c>
      <c r="G277" s="106">
        <f>'UBS Vila Leonor'!G9</f>
        <v>582</v>
      </c>
      <c r="H277" s="106">
        <f>'UBS Vila Leonor'!H9</f>
        <v>610</v>
      </c>
      <c r="I277" s="106">
        <f>'UBS Vila Leonor'!I9</f>
        <v>682</v>
      </c>
      <c r="J277" s="106">
        <f>'UBS Vila Leonor'!J9</f>
        <v>652</v>
      </c>
      <c r="K277" s="106">
        <f>'UBS Vila Leonor'!K9</f>
        <v>705</v>
      </c>
      <c r="L277" s="106">
        <f>'UBS Vila Leonor'!L9</f>
        <v>735</v>
      </c>
      <c r="M277" s="106">
        <f>'UBS Vila Leonor'!M9</f>
        <v>602</v>
      </c>
      <c r="N277" s="106">
        <f>'UBS Vila Leonor'!N9</f>
        <v>577</v>
      </c>
      <c r="O277" s="106">
        <f>'UBS Vila Leonor'!O9</f>
        <v>6264</v>
      </c>
      <c r="P277" s="106">
        <f>'UBS Vila Leonor'!P9</f>
        <v>8016</v>
      </c>
      <c r="Q277" s="1004">
        <f>'UBS Vila Leonor'!Q9</f>
        <v>1.2796934865900382</v>
      </c>
    </row>
    <row r="278" spans="1:17" x14ac:dyDescent="0.25">
      <c r="A278" s="228" t="str">
        <f>'UBS Vila Leonor'!A10</f>
        <v>Cirurgião Dentista (TI clínico restaurador) - 20hrs</v>
      </c>
      <c r="B278" s="89">
        <f>'UBS Vila Leonor'!B10</f>
        <v>78</v>
      </c>
      <c r="C278" s="106">
        <f>'UBS Vila Leonor'!C10</f>
        <v>123</v>
      </c>
      <c r="D278" s="106">
        <f>'UBS Vila Leonor'!D10</f>
        <v>82</v>
      </c>
      <c r="E278" s="106">
        <f>'UBS Vila Leonor'!E10</f>
        <v>76</v>
      </c>
      <c r="F278" s="106">
        <f>'UBS Vila Leonor'!F10</f>
        <v>104</v>
      </c>
      <c r="G278" s="106">
        <f>'UBS Vila Leonor'!G10</f>
        <v>99</v>
      </c>
      <c r="H278" s="106">
        <f>'UBS Vila Leonor'!H10</f>
        <v>97</v>
      </c>
      <c r="I278" s="106">
        <f>'UBS Vila Leonor'!I10</f>
        <v>91</v>
      </c>
      <c r="J278" s="106">
        <f>'UBS Vila Leonor'!J10</f>
        <v>104</v>
      </c>
      <c r="K278" s="106">
        <f>'UBS Vila Leonor'!K10</f>
        <v>108</v>
      </c>
      <c r="L278" s="106">
        <f>'UBS Vila Leonor'!L10</f>
        <v>111</v>
      </c>
      <c r="M278" s="106">
        <f>'UBS Vila Leonor'!M10</f>
        <v>114</v>
      </c>
      <c r="N278" s="106">
        <f>'UBS Vila Leonor'!N10</f>
        <v>57</v>
      </c>
      <c r="O278" s="106">
        <f>'UBS Vila Leonor'!O10</f>
        <v>936</v>
      </c>
      <c r="P278" s="106">
        <f>'UBS Vila Leonor'!P10</f>
        <v>1166</v>
      </c>
      <c r="Q278" s="1004">
        <f>'UBS Vila Leonor'!Q10</f>
        <v>1.2457264957264957</v>
      </c>
    </row>
    <row r="279" spans="1:17" x14ac:dyDescent="0.25">
      <c r="A279" s="228" t="str">
        <f>'UBS Vila Leonor'!A11</f>
        <v>Cirurgião Dentista (TI prótese) - 20hrs</v>
      </c>
      <c r="B279" s="89">
        <f>'UBS Vila Leonor'!B11</f>
        <v>24</v>
      </c>
      <c r="C279" s="106">
        <f>'UBS Vila Leonor'!C11</f>
        <v>19</v>
      </c>
      <c r="D279" s="106">
        <f>'UBS Vila Leonor'!D11</f>
        <v>18</v>
      </c>
      <c r="E279" s="106">
        <f>'UBS Vila Leonor'!E11</f>
        <v>17</v>
      </c>
      <c r="F279" s="106">
        <f>'UBS Vila Leonor'!F11</f>
        <v>21</v>
      </c>
      <c r="G279" s="106">
        <f>'UBS Vila Leonor'!G11</f>
        <v>22</v>
      </c>
      <c r="H279" s="106">
        <f>'UBS Vila Leonor'!H11</f>
        <v>24</v>
      </c>
      <c r="I279" s="106">
        <f>'UBS Vila Leonor'!I11</f>
        <v>23</v>
      </c>
      <c r="J279" s="106">
        <f>'UBS Vila Leonor'!J11</f>
        <v>19</v>
      </c>
      <c r="K279" s="106">
        <f>'UBS Vila Leonor'!K11</f>
        <v>23</v>
      </c>
      <c r="L279" s="106">
        <f>'UBS Vila Leonor'!L11</f>
        <v>25</v>
      </c>
      <c r="M279" s="106">
        <f>'UBS Vila Leonor'!M11</f>
        <v>19</v>
      </c>
      <c r="N279" s="106">
        <f>'UBS Vila Leonor'!N11</f>
        <v>16</v>
      </c>
      <c r="O279" s="106">
        <f>'UBS Vila Leonor'!O11</f>
        <v>288</v>
      </c>
      <c r="P279" s="106">
        <f>'UBS Vila Leonor'!P11</f>
        <v>246</v>
      </c>
      <c r="Q279" s="1004">
        <f>'UBS Vila Leonor'!Q11</f>
        <v>0.85416666666666663</v>
      </c>
    </row>
    <row r="280" spans="1:17" x14ac:dyDescent="0.25">
      <c r="A280" s="228" t="str">
        <f>'UBS Vila Leonor'!A12</f>
        <v>Médico Clínico (consulta) - 20hrs</v>
      </c>
      <c r="B280" s="89">
        <f>'UBS Vila Leonor'!B12</f>
        <v>660</v>
      </c>
      <c r="C280" s="106">
        <f>'UBS Vila Leonor'!C12</f>
        <v>465</v>
      </c>
      <c r="D280" s="106">
        <f>'UBS Vila Leonor'!D12</f>
        <v>418</v>
      </c>
      <c r="E280" s="106">
        <f>'UBS Vila Leonor'!E12</f>
        <v>600</v>
      </c>
      <c r="F280" s="106">
        <f>'UBS Vila Leonor'!F12</f>
        <v>528</v>
      </c>
      <c r="G280" s="106">
        <f>'UBS Vila Leonor'!G12</f>
        <v>520</v>
      </c>
      <c r="H280" s="106">
        <f>'UBS Vila Leonor'!H12</f>
        <v>586</v>
      </c>
      <c r="I280" s="106">
        <f>'UBS Vila Leonor'!I12</f>
        <v>592</v>
      </c>
      <c r="J280" s="106">
        <f>'UBS Vila Leonor'!J12</f>
        <v>465</v>
      </c>
      <c r="K280" s="106">
        <f>'UBS Vila Leonor'!K12</f>
        <v>406</v>
      </c>
      <c r="L280" s="106">
        <f>'UBS Vila Leonor'!L12</f>
        <v>628</v>
      </c>
      <c r="M280" s="106">
        <f>'UBS Vila Leonor'!M12</f>
        <v>459</v>
      </c>
      <c r="N280" s="106">
        <f>'UBS Vila Leonor'!N12</f>
        <v>376</v>
      </c>
      <c r="O280" s="106">
        <f>'UBS Vila Leonor'!O12</f>
        <v>6864</v>
      </c>
      <c r="P280" s="106">
        <f>'UBS Vila Leonor'!P12</f>
        <v>6043</v>
      </c>
      <c r="Q280" s="1004">
        <f>'UBS Vila Leonor'!Q12</f>
        <v>0.88039044289044288</v>
      </c>
    </row>
    <row r="281" spans="1:17" x14ac:dyDescent="0.25">
      <c r="A281" s="228" t="str">
        <f>'UBS Vila Leonor'!A13</f>
        <v>Médico Pediatra (consulta) - 20hrs</v>
      </c>
      <c r="B281" s="89">
        <f>'UBS Vila Leonor'!B13</f>
        <v>396</v>
      </c>
      <c r="C281" s="106">
        <f>'UBS Vila Leonor'!C13</f>
        <v>271</v>
      </c>
      <c r="D281" s="106">
        <f>'UBS Vila Leonor'!D13</f>
        <v>297</v>
      </c>
      <c r="E281" s="106">
        <f>'UBS Vila Leonor'!E13</f>
        <v>312</v>
      </c>
      <c r="F281" s="106">
        <f>'UBS Vila Leonor'!F13</f>
        <v>429</v>
      </c>
      <c r="G281" s="106">
        <f>'UBS Vila Leonor'!G13</f>
        <v>401</v>
      </c>
      <c r="H281" s="106">
        <f>'UBS Vila Leonor'!H13</f>
        <v>354</v>
      </c>
      <c r="I281" s="106">
        <f>'UBS Vila Leonor'!I13</f>
        <v>326</v>
      </c>
      <c r="J281" s="106">
        <f>'UBS Vila Leonor'!J13</f>
        <v>335</v>
      </c>
      <c r="K281" s="106">
        <f>'UBS Vila Leonor'!K13</f>
        <v>331</v>
      </c>
      <c r="L281" s="106">
        <f>'UBS Vila Leonor'!L13</f>
        <v>415</v>
      </c>
      <c r="M281" s="106">
        <f>'UBS Vila Leonor'!M13</f>
        <v>293</v>
      </c>
      <c r="N281" s="106">
        <f>'UBS Vila Leonor'!N13</f>
        <v>281</v>
      </c>
      <c r="O281" s="106">
        <f>'UBS Vila Leonor'!O13</f>
        <v>4752</v>
      </c>
      <c r="P281" s="106">
        <f>'UBS Vila Leonor'!P13</f>
        <v>4045</v>
      </c>
      <c r="Q281" s="1004">
        <f>'UBS Vila Leonor'!Q13</f>
        <v>0.85122053872053871</v>
      </c>
    </row>
    <row r="282" spans="1:17" x14ac:dyDescent="0.25">
      <c r="A282" s="228" t="str">
        <f>'UBS Vila Leonor'!A14</f>
        <v>Médico Psiquiatra (consulta) - 20hrs</v>
      </c>
      <c r="B282" s="89">
        <f>'UBS Vila Leonor'!B14</f>
        <v>80</v>
      </c>
      <c r="C282" s="106">
        <f>'UBS Vila Leonor'!C14</f>
        <v>14</v>
      </c>
      <c r="D282" s="106">
        <f>'UBS Vila Leonor'!D14</f>
        <v>9</v>
      </c>
      <c r="E282" s="106">
        <f>'UBS Vila Leonor'!E14</f>
        <v>40</v>
      </c>
      <c r="F282" s="106">
        <f>'UBS Vila Leonor'!F14</f>
        <v>28</v>
      </c>
      <c r="G282" s="106">
        <f>'UBS Vila Leonor'!G14</f>
        <v>24</v>
      </c>
      <c r="H282" s="106">
        <f>'UBS Vila Leonor'!H14</f>
        <v>33</v>
      </c>
      <c r="I282" s="106">
        <f>'UBS Vila Leonor'!I14</f>
        <v>6</v>
      </c>
      <c r="J282" s="106">
        <f>'UBS Vila Leonor'!J14</f>
        <v>0</v>
      </c>
      <c r="K282" s="106">
        <f>'UBS Vila Leonor'!K14</f>
        <v>0</v>
      </c>
      <c r="L282" s="106">
        <f>'UBS Vila Leonor'!L14</f>
        <v>0</v>
      </c>
      <c r="M282" s="106">
        <f>'UBS Vila Leonor'!M14</f>
        <v>0</v>
      </c>
      <c r="N282" s="106">
        <f>'UBS Vila Leonor'!N14</f>
        <v>0</v>
      </c>
      <c r="O282" s="106">
        <f>'UBS Vila Leonor'!O14</f>
        <v>1600</v>
      </c>
      <c r="P282" s="106">
        <f>'UBS Vila Leonor'!P14</f>
        <v>154</v>
      </c>
      <c r="Q282" s="1004">
        <f>'UBS Vila Leonor'!Q14</f>
        <v>9.6250000000000002E-2</v>
      </c>
    </row>
    <row r="283" spans="1:17" x14ac:dyDescent="0.25">
      <c r="A283" s="228" t="str">
        <f>'UBS Vila Leonor'!A15</f>
        <v>Médico Ginecologista (consulta) - 20hrs</v>
      </c>
      <c r="B283" s="89">
        <f>'UBS Vila Leonor'!B15</f>
        <v>528</v>
      </c>
      <c r="C283" s="106">
        <f>'UBS Vila Leonor'!C15</f>
        <v>361</v>
      </c>
      <c r="D283" s="106">
        <f>'UBS Vila Leonor'!D15</f>
        <v>272</v>
      </c>
      <c r="E283" s="106">
        <f>'UBS Vila Leonor'!E15</f>
        <v>133</v>
      </c>
      <c r="F283" s="106">
        <f>'UBS Vila Leonor'!F15</f>
        <v>172</v>
      </c>
      <c r="G283" s="106">
        <f>'UBS Vila Leonor'!G15</f>
        <v>176</v>
      </c>
      <c r="H283" s="106">
        <f>'UBS Vila Leonor'!H15</f>
        <v>178</v>
      </c>
      <c r="I283" s="106">
        <f>'UBS Vila Leonor'!I15</f>
        <v>266</v>
      </c>
      <c r="J283" s="106">
        <f>'UBS Vila Leonor'!J15</f>
        <v>240</v>
      </c>
      <c r="K283" s="106">
        <f>'UBS Vila Leonor'!K15</f>
        <v>187</v>
      </c>
      <c r="L283" s="106">
        <f>'UBS Vila Leonor'!L15</f>
        <v>255</v>
      </c>
      <c r="M283" s="106">
        <f>'UBS Vila Leonor'!M15</f>
        <v>202</v>
      </c>
      <c r="N283" s="106">
        <f>'UBS Vila Leonor'!N15</f>
        <v>315</v>
      </c>
      <c r="O283" s="106">
        <f>'UBS Vila Leonor'!O15</f>
        <v>6336</v>
      </c>
      <c r="P283" s="106">
        <f>'UBS Vila Leonor'!P15</f>
        <v>2757</v>
      </c>
      <c r="Q283" s="1004">
        <f>'UBS Vila Leonor'!Q15</f>
        <v>0.43513257575757575</v>
      </c>
    </row>
    <row r="284" spans="1:17" x14ac:dyDescent="0.25">
      <c r="A284" s="228" t="str">
        <f>'UBS Vila Leonor'!A16</f>
        <v>Enfermeiro (consulta) - 30hrs</v>
      </c>
      <c r="B284" s="89">
        <f>'UBS Vila Leonor'!B16</f>
        <v>432</v>
      </c>
      <c r="C284" s="106">
        <f>'UBS Vila Leonor'!C16</f>
        <v>542</v>
      </c>
      <c r="D284" s="106">
        <f>'UBS Vila Leonor'!D16</f>
        <v>583</v>
      </c>
      <c r="E284" s="106">
        <f>'UBS Vila Leonor'!E16</f>
        <v>607</v>
      </c>
      <c r="F284" s="106">
        <f>'UBS Vila Leonor'!F16</f>
        <v>619</v>
      </c>
      <c r="G284" s="106">
        <f>'UBS Vila Leonor'!G16</f>
        <v>471</v>
      </c>
      <c r="H284" s="106">
        <f>'UBS Vila Leonor'!H16</f>
        <v>468</v>
      </c>
      <c r="I284" s="106">
        <f>'UBS Vila Leonor'!I16</f>
        <v>502</v>
      </c>
      <c r="J284" s="106">
        <f>'UBS Vila Leonor'!J16</f>
        <v>514</v>
      </c>
      <c r="K284" s="106">
        <f>'UBS Vila Leonor'!K16</f>
        <v>426</v>
      </c>
      <c r="L284" s="106">
        <f>'UBS Vila Leonor'!L16</f>
        <v>483</v>
      </c>
      <c r="M284" s="106">
        <f>'UBS Vila Leonor'!M16</f>
        <v>464</v>
      </c>
      <c r="N284" s="106">
        <f>'UBS Vila Leonor'!N16</f>
        <v>405</v>
      </c>
      <c r="O284" s="106">
        <f>'UBS Vila Leonor'!O16</f>
        <v>5184</v>
      </c>
      <c r="P284" s="106">
        <f>'UBS Vila Leonor'!P16</f>
        <v>6084</v>
      </c>
      <c r="Q284" s="1004">
        <f>'UBS Vila Leonor'!Q16</f>
        <v>1.1736111111111112</v>
      </c>
    </row>
    <row r="285" spans="1:17" x14ac:dyDescent="0.25">
      <c r="A285" s="228" t="str">
        <f>'UBS Vila Leonor'!A17</f>
        <v>Enfermeiro (visita) - 30hrs</v>
      </c>
      <c r="B285" s="89">
        <f>'UBS Vila Leonor'!B17</f>
        <v>24</v>
      </c>
      <c r="C285" s="106">
        <f>'UBS Vila Leonor'!C17</f>
        <v>11</v>
      </c>
      <c r="D285" s="106">
        <f>'UBS Vila Leonor'!D17</f>
        <v>6</v>
      </c>
      <c r="E285" s="106">
        <f>'UBS Vila Leonor'!E17</f>
        <v>20</v>
      </c>
      <c r="F285" s="106">
        <f>'UBS Vila Leonor'!F17</f>
        <v>22</v>
      </c>
      <c r="G285" s="106">
        <f>'UBS Vila Leonor'!G17</f>
        <v>32</v>
      </c>
      <c r="H285" s="106">
        <f>'UBS Vila Leonor'!H17</f>
        <v>34</v>
      </c>
      <c r="I285" s="106">
        <f>'UBS Vila Leonor'!I17</f>
        <v>28</v>
      </c>
      <c r="J285" s="106">
        <f>'UBS Vila Leonor'!J17</f>
        <v>41</v>
      </c>
      <c r="K285" s="106">
        <f>'UBS Vila Leonor'!K17</f>
        <v>38</v>
      </c>
      <c r="L285" s="106">
        <f>'UBS Vila Leonor'!L17</f>
        <v>18</v>
      </c>
      <c r="M285" s="106">
        <f>'UBS Vila Leonor'!M17</f>
        <v>36</v>
      </c>
      <c r="N285" s="106">
        <f>'UBS Vila Leonor'!N17</f>
        <v>36</v>
      </c>
      <c r="O285" s="106">
        <f>'UBS Vila Leonor'!O17</f>
        <v>288</v>
      </c>
      <c r="P285" s="106">
        <f>'UBS Vila Leonor'!P17</f>
        <v>322</v>
      </c>
      <c r="Q285" s="1004">
        <f>'UBS Vila Leonor'!Q17</f>
        <v>1.1180555555555556</v>
      </c>
    </row>
    <row r="286" spans="1:17" x14ac:dyDescent="0.25">
      <c r="A286" s="228" t="str">
        <f>'UBS Vila Leonor'!A18</f>
        <v>Assistente Social (consulta/ VD) - 30hrs</v>
      </c>
      <c r="B286" s="89">
        <f>'UBS Vila Leonor'!B18</f>
        <v>122</v>
      </c>
      <c r="C286" s="106">
        <f>'UBS Vila Leonor'!C18</f>
        <v>122</v>
      </c>
      <c r="D286" s="106">
        <f>'UBS Vila Leonor'!D18</f>
        <v>133</v>
      </c>
      <c r="E286" s="106">
        <f>'UBS Vila Leonor'!E18</f>
        <v>123</v>
      </c>
      <c r="F286" s="106">
        <f>'UBS Vila Leonor'!F18</f>
        <v>167</v>
      </c>
      <c r="G286" s="106">
        <f>'UBS Vila Leonor'!G18</f>
        <v>148</v>
      </c>
      <c r="H286" s="106">
        <f>'UBS Vila Leonor'!H18</f>
        <v>207</v>
      </c>
      <c r="I286" s="106">
        <f>'UBS Vila Leonor'!I18</f>
        <v>123</v>
      </c>
      <c r="J286" s="106">
        <f>'UBS Vila Leonor'!J18</f>
        <v>143</v>
      </c>
      <c r="K286" s="106">
        <f>'UBS Vila Leonor'!K18</f>
        <v>95</v>
      </c>
      <c r="L286" s="106">
        <f>'UBS Vila Leonor'!L18</f>
        <v>140</v>
      </c>
      <c r="M286" s="106">
        <f>'UBS Vila Leonor'!M18</f>
        <v>70</v>
      </c>
      <c r="N286" s="106">
        <f>'UBS Vila Leonor'!N18</f>
        <v>47</v>
      </c>
      <c r="O286" s="106">
        <f>'UBS Vila Leonor'!O18</f>
        <v>1464</v>
      </c>
      <c r="P286" s="106">
        <f>'UBS Vila Leonor'!P18</f>
        <v>1518</v>
      </c>
      <c r="Q286" s="1004">
        <f>'UBS Vila Leonor'!Q18</f>
        <v>1.0368852459016393</v>
      </c>
    </row>
    <row r="287" spans="1:17" x14ac:dyDescent="0.25">
      <c r="A287" s="228" t="str">
        <f>'UBS Vila Leonor'!A19</f>
        <v>Assistente Social (nº grupos)</v>
      </c>
      <c r="B287" s="89">
        <f>'UBS Vila Leonor'!B19</f>
        <v>30</v>
      </c>
      <c r="C287" s="106">
        <f>'UBS Vila Leonor'!C19</f>
        <v>21</v>
      </c>
      <c r="D287" s="106">
        <f>'UBS Vila Leonor'!D19</f>
        <v>27</v>
      </c>
      <c r="E287" s="106">
        <f>'UBS Vila Leonor'!E19</f>
        <v>41</v>
      </c>
      <c r="F287" s="106">
        <f>'UBS Vila Leonor'!F19</f>
        <v>52</v>
      </c>
      <c r="G287" s="106">
        <f>'UBS Vila Leonor'!G19</f>
        <v>45</v>
      </c>
      <c r="H287" s="106">
        <f>'UBS Vila Leonor'!H19</f>
        <v>43</v>
      </c>
      <c r="I287" s="106">
        <f>'UBS Vila Leonor'!I19</f>
        <v>40</v>
      </c>
      <c r="J287" s="106">
        <f>'UBS Vila Leonor'!J19</f>
        <v>57</v>
      </c>
      <c r="K287" s="106">
        <f>'UBS Vila Leonor'!K19</f>
        <v>34</v>
      </c>
      <c r="L287" s="106">
        <f>'UBS Vila Leonor'!L19</f>
        <v>53</v>
      </c>
      <c r="M287" s="106">
        <f>'UBS Vila Leonor'!M19</f>
        <v>14</v>
      </c>
      <c r="N287" s="106">
        <f>'UBS Vila Leonor'!N19</f>
        <v>13</v>
      </c>
      <c r="O287" s="106">
        <f>'UBS Vila Leonor'!O19</f>
        <v>360</v>
      </c>
      <c r="P287" s="106">
        <f>'UBS Vila Leonor'!P19</f>
        <v>440</v>
      </c>
      <c r="Q287" s="1004">
        <f>'UBS Vila Leonor'!Q19</f>
        <v>1.2222222222222223</v>
      </c>
    </row>
    <row r="288" spans="1:17" x14ac:dyDescent="0.25">
      <c r="A288" s="228" t="str">
        <f>'UBS Vila Leonor'!A20</f>
        <v>Fonoaudiólogo (consulta/ VD) - 8hrs</v>
      </c>
      <c r="B288" s="89">
        <f>'UBS Vila Leonor'!B20</f>
        <v>12</v>
      </c>
      <c r="C288" s="106">
        <f>'UBS Vila Leonor'!C20</f>
        <v>0</v>
      </c>
      <c r="D288" s="106">
        <f>'UBS Vila Leonor'!D20</f>
        <v>13</v>
      </c>
      <c r="E288" s="106">
        <f>'UBS Vila Leonor'!E20</f>
        <v>16</v>
      </c>
      <c r="F288" s="106">
        <f>'UBS Vila Leonor'!F20</f>
        <v>13</v>
      </c>
      <c r="G288" s="106">
        <f>'UBS Vila Leonor'!G20</f>
        <v>16</v>
      </c>
      <c r="H288" s="106">
        <f>'UBS Vila Leonor'!H20</f>
        <v>17</v>
      </c>
      <c r="I288" s="106">
        <f>'UBS Vila Leonor'!I20</f>
        <v>16</v>
      </c>
      <c r="J288" s="106">
        <f>'UBS Vila Leonor'!J20</f>
        <v>21</v>
      </c>
      <c r="K288" s="106">
        <f>'UBS Vila Leonor'!K20</f>
        <v>15</v>
      </c>
      <c r="L288" s="106">
        <f>'UBS Vila Leonor'!L20</f>
        <v>16</v>
      </c>
      <c r="M288" s="106">
        <f>'UBS Vila Leonor'!M20</f>
        <v>13</v>
      </c>
      <c r="N288" s="106">
        <f>'UBS Vila Leonor'!N20</f>
        <v>14</v>
      </c>
      <c r="O288" s="106">
        <f>'UBS Vila Leonor'!O20</f>
        <v>144</v>
      </c>
      <c r="P288" s="106">
        <f>'UBS Vila Leonor'!P20</f>
        <v>170</v>
      </c>
      <c r="Q288" s="1004">
        <f>'UBS Vila Leonor'!Q20</f>
        <v>1.1805555555555556</v>
      </c>
    </row>
    <row r="289" spans="1:17" x14ac:dyDescent="0.25">
      <c r="A289" s="228" t="str">
        <f>'UBS Vila Leonor'!A21</f>
        <v>Fonoaudiólogo (nº grupos)</v>
      </c>
      <c r="B289" s="89">
        <f>'UBS Vila Leonor'!B21</f>
        <v>8</v>
      </c>
      <c r="C289" s="106">
        <f>'UBS Vila Leonor'!C21</f>
        <v>0</v>
      </c>
      <c r="D289" s="106">
        <f>'UBS Vila Leonor'!D21</f>
        <v>11</v>
      </c>
      <c r="E289" s="106">
        <f>'UBS Vila Leonor'!E21</f>
        <v>13</v>
      </c>
      <c r="F289" s="106">
        <f>'UBS Vila Leonor'!F21</f>
        <v>10</v>
      </c>
      <c r="G289" s="106">
        <f>'UBS Vila Leonor'!G21</f>
        <v>9</v>
      </c>
      <c r="H289" s="106">
        <f>'UBS Vila Leonor'!H21</f>
        <v>10</v>
      </c>
      <c r="I289" s="106">
        <f>'UBS Vila Leonor'!I21</f>
        <v>10</v>
      </c>
      <c r="J289" s="106">
        <f>'UBS Vila Leonor'!J21</f>
        <v>11</v>
      </c>
      <c r="K289" s="106">
        <f>'UBS Vila Leonor'!K21</f>
        <v>10</v>
      </c>
      <c r="L289" s="106">
        <f>'UBS Vila Leonor'!L21</f>
        <v>9</v>
      </c>
      <c r="M289" s="106">
        <f>'UBS Vila Leonor'!M21</f>
        <v>7</v>
      </c>
      <c r="N289" s="106">
        <f>'UBS Vila Leonor'!N21</f>
        <v>8</v>
      </c>
      <c r="O289" s="106">
        <f>'UBS Vila Leonor'!O21</f>
        <v>96</v>
      </c>
      <c r="P289" s="106">
        <f>'UBS Vila Leonor'!P21</f>
        <v>108</v>
      </c>
      <c r="Q289" s="1004">
        <f>'UBS Vila Leonor'!Q21</f>
        <v>1.125</v>
      </c>
    </row>
    <row r="290" spans="1:17" x14ac:dyDescent="0.25">
      <c r="A290" s="228" t="str">
        <f>'UBS Vila Leonor'!A22</f>
        <v>Farmacêutico (consulta/ VD) - 40hrs</v>
      </c>
      <c r="B290" s="89">
        <f>'UBS Vila Leonor'!B22</f>
        <v>96</v>
      </c>
      <c r="C290" s="106">
        <f>'UBS Vila Leonor'!C22</f>
        <v>49</v>
      </c>
      <c r="D290" s="106">
        <f>'UBS Vila Leonor'!D22</f>
        <v>26</v>
      </c>
      <c r="E290" s="106">
        <f>'UBS Vila Leonor'!E22</f>
        <v>12</v>
      </c>
      <c r="F290" s="106">
        <f>'UBS Vila Leonor'!F22</f>
        <v>86</v>
      </c>
      <c r="G290" s="106">
        <f>'UBS Vila Leonor'!G22</f>
        <v>74</v>
      </c>
      <c r="H290" s="106">
        <f>'UBS Vila Leonor'!H22</f>
        <v>87</v>
      </c>
      <c r="I290" s="106">
        <f>'UBS Vila Leonor'!I22</f>
        <v>43</v>
      </c>
      <c r="J290" s="106">
        <f>'UBS Vila Leonor'!J22</f>
        <v>39</v>
      </c>
      <c r="K290" s="106">
        <f>'UBS Vila Leonor'!K22</f>
        <v>33</v>
      </c>
      <c r="L290" s="106">
        <f>'UBS Vila Leonor'!L22</f>
        <v>79</v>
      </c>
      <c r="M290" s="106">
        <f>'UBS Vila Leonor'!M22</f>
        <v>57</v>
      </c>
      <c r="N290" s="106">
        <f>'UBS Vila Leonor'!N22</f>
        <v>80</v>
      </c>
      <c r="O290" s="106">
        <f>'UBS Vila Leonor'!O22</f>
        <v>1152</v>
      </c>
      <c r="P290" s="106">
        <f>'UBS Vila Leonor'!P22</f>
        <v>665</v>
      </c>
      <c r="Q290" s="1004">
        <f>'UBS Vila Leonor'!Q22</f>
        <v>0.57725694444444442</v>
      </c>
    </row>
    <row r="291" spans="1:17" x14ac:dyDescent="0.25">
      <c r="A291" s="228" t="str">
        <f>'UBS Vila Leonor'!A23</f>
        <v>Farmacêutico (nº grupos)</v>
      </c>
      <c r="B291" s="89">
        <f>'UBS Vila Leonor'!B23</f>
        <v>16</v>
      </c>
      <c r="C291" s="106">
        <f>'UBS Vila Leonor'!C23</f>
        <v>5</v>
      </c>
      <c r="D291" s="106">
        <f>'UBS Vila Leonor'!D23</f>
        <v>7</v>
      </c>
      <c r="E291" s="106">
        <f>'UBS Vila Leonor'!E23</f>
        <v>3</v>
      </c>
      <c r="F291" s="106">
        <f>'UBS Vila Leonor'!F23</f>
        <v>11</v>
      </c>
      <c r="G291" s="106">
        <f>'UBS Vila Leonor'!G23</f>
        <v>3</v>
      </c>
      <c r="H291" s="106">
        <f>'UBS Vila Leonor'!H23</f>
        <v>14</v>
      </c>
      <c r="I291" s="106">
        <f>'UBS Vila Leonor'!I23</f>
        <v>6</v>
      </c>
      <c r="J291" s="106">
        <f>'UBS Vila Leonor'!J23</f>
        <v>4</v>
      </c>
      <c r="K291" s="106">
        <f>'UBS Vila Leonor'!K23</f>
        <v>8</v>
      </c>
      <c r="L291" s="106">
        <f>'UBS Vila Leonor'!L23</f>
        <v>7</v>
      </c>
      <c r="M291" s="106">
        <f>'UBS Vila Leonor'!M23</f>
        <v>12</v>
      </c>
      <c r="N291" s="106">
        <f>'UBS Vila Leonor'!N23</f>
        <v>14</v>
      </c>
      <c r="O291" s="106">
        <f>'UBS Vila Leonor'!O23</f>
        <v>192</v>
      </c>
      <c r="P291" s="106">
        <f>'UBS Vila Leonor'!P23</f>
        <v>94</v>
      </c>
      <c r="Q291" s="1004">
        <f>'UBS Vila Leonor'!Q23</f>
        <v>0.48958333333333331</v>
      </c>
    </row>
    <row r="292" spans="1:17" x14ac:dyDescent="0.25">
      <c r="A292" s="228" t="str">
        <f>'UBS Vila Leonor'!A24</f>
        <v>Nutricionista (consulta/ VD) - 30hrs</v>
      </c>
      <c r="B292" s="89">
        <f>'UBS Vila Leonor'!B24</f>
        <v>60</v>
      </c>
      <c r="C292" s="106">
        <f>'UBS Vila Leonor'!C24</f>
        <v>63</v>
      </c>
      <c r="D292" s="106">
        <f>'UBS Vila Leonor'!D24</f>
        <v>18</v>
      </c>
      <c r="E292" s="106">
        <f>'UBS Vila Leonor'!E24</f>
        <v>65</v>
      </c>
      <c r="F292" s="106">
        <f>'UBS Vila Leonor'!F24</f>
        <v>62</v>
      </c>
      <c r="G292" s="106">
        <f>'UBS Vila Leonor'!G24</f>
        <v>65</v>
      </c>
      <c r="H292" s="106">
        <f>'UBS Vila Leonor'!H24</f>
        <v>52</v>
      </c>
      <c r="I292" s="106">
        <f>'UBS Vila Leonor'!I24</f>
        <v>78</v>
      </c>
      <c r="J292" s="106">
        <f>'UBS Vila Leonor'!J24</f>
        <v>85</v>
      </c>
      <c r="K292" s="106">
        <f>'UBS Vila Leonor'!K24</f>
        <v>8</v>
      </c>
      <c r="L292" s="106">
        <f>'UBS Vila Leonor'!L24</f>
        <v>3</v>
      </c>
      <c r="M292" s="106">
        <f>'UBS Vila Leonor'!M24</f>
        <v>0</v>
      </c>
      <c r="N292" s="106">
        <f>'UBS Vila Leonor'!N24</f>
        <v>0</v>
      </c>
      <c r="O292" s="106">
        <f>'UBS Vila Leonor'!O24</f>
        <v>720</v>
      </c>
      <c r="P292" s="106">
        <f>'UBS Vila Leonor'!P24</f>
        <v>499</v>
      </c>
      <c r="Q292" s="1004">
        <f>'UBS Vila Leonor'!Q24</f>
        <v>0.69305555555555554</v>
      </c>
    </row>
    <row r="293" spans="1:17" x14ac:dyDescent="0.25">
      <c r="A293" s="228" t="str">
        <f>'UBS Vila Leonor'!A25</f>
        <v>Nutricionista (nº grupos)</v>
      </c>
      <c r="B293" s="89">
        <f>'UBS Vila Leonor'!B25</f>
        <v>40</v>
      </c>
      <c r="C293" s="106">
        <f>'UBS Vila Leonor'!C25</f>
        <v>35</v>
      </c>
      <c r="D293" s="106">
        <f>'UBS Vila Leonor'!D25</f>
        <v>15</v>
      </c>
      <c r="E293" s="106">
        <f>'UBS Vila Leonor'!E25</f>
        <v>36</v>
      </c>
      <c r="F293" s="106">
        <f>'UBS Vila Leonor'!F25</f>
        <v>55</v>
      </c>
      <c r="G293" s="106">
        <f>'UBS Vila Leonor'!G25</f>
        <v>33</v>
      </c>
      <c r="H293" s="106">
        <f>'UBS Vila Leonor'!H25</f>
        <v>39</v>
      </c>
      <c r="I293" s="106">
        <f>'UBS Vila Leonor'!I25</f>
        <v>32</v>
      </c>
      <c r="J293" s="106">
        <f>'UBS Vila Leonor'!J25</f>
        <v>25</v>
      </c>
      <c r="K293" s="106">
        <f>'UBS Vila Leonor'!K25</f>
        <v>6</v>
      </c>
      <c r="L293" s="106">
        <f>'UBS Vila Leonor'!L25</f>
        <v>0</v>
      </c>
      <c r="M293" s="106">
        <f>'UBS Vila Leonor'!M25</f>
        <v>0</v>
      </c>
      <c r="N293" s="106">
        <f>'UBS Vila Leonor'!N25</f>
        <v>0</v>
      </c>
      <c r="O293" s="106">
        <f>'UBS Vila Leonor'!O25</f>
        <v>480</v>
      </c>
      <c r="P293" s="106">
        <f>'UBS Vila Leonor'!P25</f>
        <v>276</v>
      </c>
      <c r="Q293" s="1004">
        <f>'UBS Vila Leonor'!Q25</f>
        <v>0.57499999999999996</v>
      </c>
    </row>
    <row r="294" spans="1:17" x14ac:dyDescent="0.25">
      <c r="A294" s="228" t="str">
        <f>'UBS Vila Leonor'!A26</f>
        <v>Psicólogo (consulta/ VD) - 30hrs</v>
      </c>
      <c r="B294" s="89">
        <f>'UBS Vila Leonor'!B26</f>
        <v>92</v>
      </c>
      <c r="C294" s="106">
        <f>'UBS Vila Leonor'!C26</f>
        <v>120</v>
      </c>
      <c r="D294" s="106">
        <f>'UBS Vila Leonor'!D26</f>
        <v>97</v>
      </c>
      <c r="E294" s="106">
        <f>'UBS Vila Leonor'!E26</f>
        <v>100</v>
      </c>
      <c r="F294" s="106">
        <f>'UBS Vila Leonor'!F26</f>
        <v>69</v>
      </c>
      <c r="G294" s="106">
        <f>'UBS Vila Leonor'!G26</f>
        <v>63</v>
      </c>
      <c r="H294" s="106">
        <f>'UBS Vila Leonor'!H26</f>
        <v>96</v>
      </c>
      <c r="I294" s="106">
        <f>'UBS Vila Leonor'!I26</f>
        <v>109</v>
      </c>
      <c r="J294" s="106">
        <f>'UBS Vila Leonor'!J26</f>
        <v>113</v>
      </c>
      <c r="K294" s="106">
        <f>'UBS Vila Leonor'!K26</f>
        <v>106</v>
      </c>
      <c r="L294" s="106">
        <f>'UBS Vila Leonor'!L26</f>
        <v>118</v>
      </c>
      <c r="M294" s="106">
        <f>'UBS Vila Leonor'!M26</f>
        <v>79</v>
      </c>
      <c r="N294" s="106">
        <f>'UBS Vila Leonor'!N26</f>
        <v>74</v>
      </c>
      <c r="O294" s="106">
        <f>'UBS Vila Leonor'!O26</f>
        <v>1104</v>
      </c>
      <c r="P294" s="106">
        <f>'UBS Vila Leonor'!P26</f>
        <v>1144</v>
      </c>
      <c r="Q294" s="1004">
        <f>'UBS Vila Leonor'!Q26</f>
        <v>1.036231884057971</v>
      </c>
    </row>
    <row r="295" spans="1:17" x14ac:dyDescent="0.25">
      <c r="A295" s="228" t="str">
        <f>'UBS Vila Leonor'!A27</f>
        <v>Psicólogo (nº grupos)</v>
      </c>
      <c r="B295" s="89">
        <f>'UBS Vila Leonor'!B27</f>
        <v>60</v>
      </c>
      <c r="C295" s="106">
        <f>'UBS Vila Leonor'!C27</f>
        <v>44</v>
      </c>
      <c r="D295" s="106">
        <f>'UBS Vila Leonor'!D27</f>
        <v>44</v>
      </c>
      <c r="E295" s="106">
        <f>'UBS Vila Leonor'!E27</f>
        <v>49</v>
      </c>
      <c r="F295" s="106">
        <f>'UBS Vila Leonor'!F27</f>
        <v>24</v>
      </c>
      <c r="G295" s="106">
        <f>'UBS Vila Leonor'!G27</f>
        <v>33</v>
      </c>
      <c r="H295" s="106">
        <f>'UBS Vila Leonor'!H27</f>
        <v>42</v>
      </c>
      <c r="I295" s="106">
        <f>'UBS Vila Leonor'!I27</f>
        <v>52</v>
      </c>
      <c r="J295" s="106">
        <f>'UBS Vila Leonor'!J27</f>
        <v>55</v>
      </c>
      <c r="K295" s="106">
        <f>'UBS Vila Leonor'!K27</f>
        <v>50</v>
      </c>
      <c r="L295" s="106">
        <f>'UBS Vila Leonor'!L27</f>
        <v>64</v>
      </c>
      <c r="M295" s="106">
        <f>'UBS Vila Leonor'!M27</f>
        <v>42</v>
      </c>
      <c r="N295" s="106">
        <f>'UBS Vila Leonor'!N27</f>
        <v>25</v>
      </c>
      <c r="O295" s="106">
        <f>'UBS Vila Leonor'!O27</f>
        <v>720</v>
      </c>
      <c r="P295" s="106">
        <f>'UBS Vila Leonor'!P27</f>
        <v>524</v>
      </c>
      <c r="Q295" s="1004">
        <f>'UBS Vila Leonor'!Q27</f>
        <v>0.72777777777777775</v>
      </c>
    </row>
    <row r="296" spans="1:17" x14ac:dyDescent="0.25">
      <c r="A296" s="228" t="str">
        <f>'UBS Vila Leonor'!A28</f>
        <v>Técnico de Enfermagem (Visitas) - 30hrs</v>
      </c>
      <c r="B296" s="89">
        <f>'UBS Vila Leonor'!B28</f>
        <v>120</v>
      </c>
      <c r="C296" s="106">
        <f>'UBS Vila Leonor'!C28</f>
        <v>113</v>
      </c>
      <c r="D296" s="106">
        <f>'UBS Vila Leonor'!D28</f>
        <v>123</v>
      </c>
      <c r="E296" s="106">
        <f>'UBS Vila Leonor'!E28</f>
        <v>100</v>
      </c>
      <c r="F296" s="106">
        <f>'UBS Vila Leonor'!F28</f>
        <v>127</v>
      </c>
      <c r="G296" s="106">
        <f>'UBS Vila Leonor'!G28</f>
        <v>124</v>
      </c>
      <c r="H296" s="106">
        <f>'UBS Vila Leonor'!H28</f>
        <v>128</v>
      </c>
      <c r="I296" s="106">
        <f>'UBS Vila Leonor'!I28</f>
        <v>129</v>
      </c>
      <c r="J296" s="106">
        <f>'UBS Vila Leonor'!J28</f>
        <v>126</v>
      </c>
      <c r="K296" s="106">
        <f>'UBS Vila Leonor'!K28</f>
        <v>135</v>
      </c>
      <c r="L296" s="106">
        <f>'UBS Vila Leonor'!L28</f>
        <v>152</v>
      </c>
      <c r="M296" s="106">
        <f>'UBS Vila Leonor'!M28</f>
        <v>147</v>
      </c>
      <c r="N296" s="106">
        <f>'UBS Vila Leonor'!N28</f>
        <v>120</v>
      </c>
      <c r="O296" s="106">
        <f>'UBS Vila Leonor'!O28</f>
        <v>1440</v>
      </c>
      <c r="P296" s="106">
        <f>'UBS Vila Leonor'!P28</f>
        <v>1524</v>
      </c>
      <c r="Q296" s="1004">
        <f>'UBS Vila Leonor'!Q28</f>
        <v>1.0583333333333333</v>
      </c>
    </row>
    <row r="297" spans="1:17" x14ac:dyDescent="0.25">
      <c r="A297" s="228" t="str">
        <f>'UBS Vila Leonor'!A29</f>
        <v>PICS - Atividades Coletivas</v>
      </c>
      <c r="B297" s="89">
        <f>'UBS Vila Leonor'!B29</f>
        <v>7</v>
      </c>
      <c r="C297" s="106">
        <f>'UBS Vila Leonor'!C29</f>
        <v>0</v>
      </c>
      <c r="D297" s="106">
        <f>'UBS Vila Leonor'!D29</f>
        <v>5</v>
      </c>
      <c r="E297" s="106">
        <f>'UBS Vila Leonor'!E29</f>
        <v>0</v>
      </c>
      <c r="F297" s="106">
        <f>'UBS Vila Leonor'!F29</f>
        <v>0</v>
      </c>
      <c r="G297" s="106">
        <f>'UBS Vila Leonor'!G29</f>
        <v>15</v>
      </c>
      <c r="H297" s="106">
        <f>'UBS Vila Leonor'!H29</f>
        <v>23</v>
      </c>
      <c r="I297" s="106">
        <f>'UBS Vila Leonor'!I29</f>
        <v>15</v>
      </c>
      <c r="J297" s="106">
        <f>'UBS Vila Leonor'!J29</f>
        <v>10</v>
      </c>
      <c r="K297" s="106">
        <f>'UBS Vila Leonor'!K29</f>
        <v>9</v>
      </c>
      <c r="L297" s="106">
        <f>'UBS Vila Leonor'!L29</f>
        <v>10</v>
      </c>
      <c r="M297" s="106">
        <f>'UBS Vila Leonor'!M29</f>
        <v>8</v>
      </c>
      <c r="N297" s="106">
        <f>'UBS Vila Leonor'!N29</f>
        <v>8</v>
      </c>
      <c r="O297" s="106">
        <f>'UBS Vila Leonor'!O29</f>
        <v>84</v>
      </c>
      <c r="P297" s="106">
        <f>'UBS Vila Leonor'!P29</f>
        <v>103</v>
      </c>
      <c r="Q297" s="1004">
        <f>'UBS Vila Leonor'!Q29</f>
        <v>1.2261904761904763</v>
      </c>
    </row>
    <row r="298" spans="1:17" ht="15.75" thickBot="1" x14ac:dyDescent="0.3">
      <c r="A298" s="228" t="str">
        <f>'UBS Vila Leonor'!A30</f>
        <v>PICS - Atividades Individuais</v>
      </c>
      <c r="B298" s="89">
        <f>'UBS Vila Leonor'!B30</f>
        <v>10</v>
      </c>
      <c r="C298" s="106">
        <f>'UBS Vila Leonor'!C30</f>
        <v>16</v>
      </c>
      <c r="D298" s="106">
        <f>'UBS Vila Leonor'!D30</f>
        <v>19</v>
      </c>
      <c r="E298" s="106">
        <f>'UBS Vila Leonor'!E30</f>
        <v>13</v>
      </c>
      <c r="F298" s="106">
        <f>'UBS Vila Leonor'!F30</f>
        <v>21</v>
      </c>
      <c r="G298" s="106">
        <f>'UBS Vila Leonor'!G30</f>
        <v>19</v>
      </c>
      <c r="H298" s="106">
        <f>'UBS Vila Leonor'!H30</f>
        <v>48</v>
      </c>
      <c r="I298" s="106">
        <f>'UBS Vila Leonor'!I30</f>
        <v>35</v>
      </c>
      <c r="J298" s="106">
        <f>'UBS Vila Leonor'!J30</f>
        <v>18</v>
      </c>
      <c r="K298" s="106">
        <f>'UBS Vila Leonor'!K30</f>
        <v>35</v>
      </c>
      <c r="L298" s="106">
        <f>'UBS Vila Leonor'!L30</f>
        <v>32</v>
      </c>
      <c r="M298" s="106">
        <f>'UBS Vila Leonor'!M30</f>
        <v>24</v>
      </c>
      <c r="N298" s="106">
        <f>'UBS Vila Leonor'!N30</f>
        <v>25</v>
      </c>
      <c r="O298" s="106">
        <f>'UBS Vila Leonor'!O30</f>
        <v>120</v>
      </c>
      <c r="P298" s="106">
        <f>'UBS Vila Leonor'!P30</f>
        <v>305</v>
      </c>
      <c r="Q298" s="1004">
        <f>'UBS Vila Leonor'!Q30</f>
        <v>2.5416666666666665</v>
      </c>
    </row>
    <row r="299" spans="1:17" ht="15.75" thickBot="1" x14ac:dyDescent="0.3">
      <c r="A299" s="904" t="str">
        <f>'UBS Vila Leonor'!A31</f>
        <v>TOTAL</v>
      </c>
      <c r="B299" s="910">
        <f>'UBS Vila Leonor'!B31</f>
        <v>3417</v>
      </c>
      <c r="C299" s="906">
        <f>'UBS Vila Leonor'!C31</f>
        <v>3123</v>
      </c>
      <c r="D299" s="906">
        <f>'UBS Vila Leonor'!D31</f>
        <v>2820</v>
      </c>
      <c r="E299" s="906">
        <f>'UBS Vila Leonor'!E31</f>
        <v>2941</v>
      </c>
      <c r="F299" s="906">
        <f>'UBS Vila Leonor'!F31</f>
        <v>3600</v>
      </c>
      <c r="G299" s="906">
        <f>'UBS Vila Leonor'!G31</f>
        <v>2974</v>
      </c>
      <c r="H299" s="906">
        <f>'UBS Vila Leonor'!H31</f>
        <v>3190</v>
      </c>
      <c r="I299" s="906">
        <f>'UBS Vila Leonor'!I31</f>
        <v>3204</v>
      </c>
      <c r="J299" s="906">
        <f>'UBS Vila Leonor'!J31</f>
        <v>3077</v>
      </c>
      <c r="K299" s="906">
        <f>'UBS Vila Leonor'!K31</f>
        <v>2768</v>
      </c>
      <c r="L299" s="906">
        <f>'UBS Vila Leonor'!L31</f>
        <v>3353</v>
      </c>
      <c r="M299" s="906">
        <f>'UBS Vila Leonor'!M31</f>
        <v>2662</v>
      </c>
      <c r="N299" s="906">
        <f>'UBS Vila Leonor'!N31</f>
        <v>2491</v>
      </c>
      <c r="O299" s="908">
        <f>'UBS Vila Leonor'!O31</f>
        <v>40588</v>
      </c>
      <c r="P299" s="908">
        <f>'UBS Vila Leonor'!P31</f>
        <v>36203</v>
      </c>
      <c r="Q299" s="1006">
        <f>'UBS Vila Leonor'!Q31</f>
        <v>0.89196314181531489</v>
      </c>
    </row>
    <row r="301" spans="1:17" ht="15.75" x14ac:dyDescent="0.25">
      <c r="A301" s="1047" t="s">
        <v>666</v>
      </c>
      <c r="B301" s="1048"/>
      <c r="C301" s="1048"/>
      <c r="D301" s="1048"/>
      <c r="E301" s="1048"/>
      <c r="F301" s="1048"/>
      <c r="G301" s="1048"/>
      <c r="H301" s="1048"/>
      <c r="I301" s="1048"/>
      <c r="J301" s="1048"/>
      <c r="K301" s="1048"/>
      <c r="L301" s="1048"/>
      <c r="M301" s="1048"/>
      <c r="N301" s="1048"/>
      <c r="O301" s="1048"/>
      <c r="P301" s="1048"/>
      <c r="Q301" s="1048"/>
    </row>
    <row r="302" spans="1:17" ht="24.75" thickBot="1" x14ac:dyDescent="0.3">
      <c r="A302" s="902" t="s">
        <v>14</v>
      </c>
      <c r="B302" s="911" t="s">
        <v>15</v>
      </c>
      <c r="C302" s="909" t="s">
        <v>514</v>
      </c>
      <c r="D302" s="909" t="s">
        <v>515</v>
      </c>
      <c r="E302" s="909" t="s">
        <v>516</v>
      </c>
      <c r="F302" s="909" t="s">
        <v>517</v>
      </c>
      <c r="G302" s="909" t="s">
        <v>518</v>
      </c>
      <c r="H302" s="909" t="s">
        <v>519</v>
      </c>
      <c r="I302" s="909" t="s">
        <v>520</v>
      </c>
      <c r="J302" s="909" t="s">
        <v>521</v>
      </c>
      <c r="K302" s="909" t="s">
        <v>522</v>
      </c>
      <c r="L302" s="909" t="s">
        <v>523</v>
      </c>
      <c r="M302" s="909" t="s">
        <v>524</v>
      </c>
      <c r="N302" s="909" t="s">
        <v>525</v>
      </c>
      <c r="O302" s="909" t="s">
        <v>530</v>
      </c>
      <c r="P302" s="909" t="s">
        <v>531</v>
      </c>
      <c r="Q302" s="1002" t="s">
        <v>1</v>
      </c>
    </row>
    <row r="303" spans="1:17" ht="15.75" thickTop="1" x14ac:dyDescent="0.25">
      <c r="A303" s="228" t="str">
        <f>'UBS Vila Sabrina'!A9</f>
        <v>Cirurgião Dentista (consulta /atendimento) - 20hrs</v>
      </c>
      <c r="B303" s="89">
        <f>'UBS Vila Sabrina'!B9</f>
        <v>522</v>
      </c>
      <c r="C303" s="106">
        <f>'UBS Vila Sabrina'!C9</f>
        <v>571</v>
      </c>
      <c r="D303" s="106">
        <f>'UBS Vila Sabrina'!D9</f>
        <v>572</v>
      </c>
      <c r="E303" s="106">
        <f>'UBS Vila Sabrina'!E9</f>
        <v>667</v>
      </c>
      <c r="F303" s="106">
        <f>'UBS Vila Sabrina'!F9</f>
        <v>561</v>
      </c>
      <c r="G303" s="106">
        <f>'UBS Vila Sabrina'!G9</f>
        <v>535</v>
      </c>
      <c r="H303" s="106">
        <f>'UBS Vila Sabrina'!H9</f>
        <v>641</v>
      </c>
      <c r="I303" s="106">
        <f>'UBS Vila Sabrina'!I9</f>
        <v>748</v>
      </c>
      <c r="J303" s="106">
        <f>'UBS Vila Sabrina'!J9</f>
        <v>654</v>
      </c>
      <c r="K303" s="106">
        <f>'UBS Vila Sabrina'!K9</f>
        <v>619</v>
      </c>
      <c r="L303" s="106">
        <f>'UBS Vila Sabrina'!L9</f>
        <v>662</v>
      </c>
      <c r="M303" s="106">
        <f>'UBS Vila Sabrina'!M9</f>
        <v>579</v>
      </c>
      <c r="N303" s="106">
        <f>'UBS Vila Sabrina'!N9</f>
        <v>529</v>
      </c>
      <c r="O303" s="106">
        <f>'UBS Vila Sabrina'!O9</f>
        <v>6264</v>
      </c>
      <c r="P303" s="106">
        <f>'UBS Vila Sabrina'!P9</f>
        <v>7338</v>
      </c>
      <c r="Q303" s="1004">
        <f>'UBS Vila Sabrina'!Q9</f>
        <v>1.171455938697318</v>
      </c>
    </row>
    <row r="304" spans="1:17" x14ac:dyDescent="0.25">
      <c r="A304" s="228" t="str">
        <f>'UBS Vila Sabrina'!A10</f>
        <v>Cirurgião Dentista (TI clínico restaurador) - 20hrs</v>
      </c>
      <c r="B304" s="89">
        <f>'UBS Vila Sabrina'!B10</f>
        <v>78</v>
      </c>
      <c r="C304" s="106">
        <f>'UBS Vila Sabrina'!C10</f>
        <v>133</v>
      </c>
      <c r="D304" s="106">
        <f>'UBS Vila Sabrina'!D10</f>
        <v>97</v>
      </c>
      <c r="E304" s="106">
        <f>'UBS Vila Sabrina'!E10</f>
        <v>121</v>
      </c>
      <c r="F304" s="106">
        <f>'UBS Vila Sabrina'!F10</f>
        <v>83</v>
      </c>
      <c r="G304" s="106">
        <f>'UBS Vila Sabrina'!G10</f>
        <v>70</v>
      </c>
      <c r="H304" s="106">
        <f>'UBS Vila Sabrina'!H10</f>
        <v>94</v>
      </c>
      <c r="I304" s="106">
        <f>'UBS Vila Sabrina'!I10</f>
        <v>144</v>
      </c>
      <c r="J304" s="106">
        <f>'UBS Vila Sabrina'!J10</f>
        <v>111</v>
      </c>
      <c r="K304" s="106">
        <f>'UBS Vila Sabrina'!K10</f>
        <v>78</v>
      </c>
      <c r="L304" s="106">
        <f>'UBS Vila Sabrina'!L10</f>
        <v>90</v>
      </c>
      <c r="M304" s="106">
        <f>'UBS Vila Sabrina'!M10</f>
        <v>100</v>
      </c>
      <c r="N304" s="106">
        <f>'UBS Vila Sabrina'!N10</f>
        <v>86</v>
      </c>
      <c r="O304" s="106">
        <f>'UBS Vila Sabrina'!O10</f>
        <v>936</v>
      </c>
      <c r="P304" s="106">
        <f>'UBS Vila Sabrina'!P10</f>
        <v>1207</v>
      </c>
      <c r="Q304" s="1004">
        <f>'UBS Vila Sabrina'!Q10</f>
        <v>1.2895299145299146</v>
      </c>
    </row>
    <row r="305" spans="1:17" x14ac:dyDescent="0.25">
      <c r="A305" s="228" t="str">
        <f>'UBS Vila Sabrina'!A11</f>
        <v>Cirurgião Dentista (TI prótese) - 20hrs</v>
      </c>
      <c r="B305" s="89">
        <f>'UBS Vila Sabrina'!B11</f>
        <v>24</v>
      </c>
      <c r="C305" s="106">
        <f>'UBS Vila Sabrina'!C11</f>
        <v>22</v>
      </c>
      <c r="D305" s="106">
        <f>'UBS Vila Sabrina'!D11</f>
        <v>23</v>
      </c>
      <c r="E305" s="106">
        <f>'UBS Vila Sabrina'!E11</f>
        <v>18</v>
      </c>
      <c r="F305" s="106">
        <f>'UBS Vila Sabrina'!F11</f>
        <v>20</v>
      </c>
      <c r="G305" s="106">
        <f>'UBS Vila Sabrina'!G11</f>
        <v>22</v>
      </c>
      <c r="H305" s="106">
        <f>'UBS Vila Sabrina'!H11</f>
        <v>18</v>
      </c>
      <c r="I305" s="106">
        <f>'UBS Vila Sabrina'!I11</f>
        <v>19</v>
      </c>
      <c r="J305" s="106">
        <f>'UBS Vila Sabrina'!J11</f>
        <v>22</v>
      </c>
      <c r="K305" s="106">
        <f>'UBS Vila Sabrina'!K11</f>
        <v>26</v>
      </c>
      <c r="L305" s="106">
        <f>'UBS Vila Sabrina'!L11</f>
        <v>22</v>
      </c>
      <c r="M305" s="106">
        <f>'UBS Vila Sabrina'!M11</f>
        <v>18</v>
      </c>
      <c r="N305" s="106">
        <f>'UBS Vila Sabrina'!N11</f>
        <v>15</v>
      </c>
      <c r="O305" s="106">
        <f>'UBS Vila Sabrina'!O11</f>
        <v>288</v>
      </c>
      <c r="P305" s="106">
        <f>'UBS Vila Sabrina'!P11</f>
        <v>245</v>
      </c>
      <c r="Q305" s="1004">
        <f>'UBS Vila Sabrina'!Q11</f>
        <v>0.85069444444444442</v>
      </c>
    </row>
    <row r="306" spans="1:17" x14ac:dyDescent="0.25">
      <c r="A306" s="228" t="str">
        <f>'UBS Vila Sabrina'!A12</f>
        <v>Médico Clínico (consulta) - 20hrs</v>
      </c>
      <c r="B306" s="89">
        <f>'UBS Vila Sabrina'!B12</f>
        <v>792</v>
      </c>
      <c r="C306" s="106">
        <f>'UBS Vila Sabrina'!C12</f>
        <v>532</v>
      </c>
      <c r="D306" s="106">
        <f>'UBS Vila Sabrina'!D12</f>
        <v>662</v>
      </c>
      <c r="E306" s="106">
        <f>'UBS Vila Sabrina'!E12</f>
        <v>478</v>
      </c>
      <c r="F306" s="106">
        <f>'UBS Vila Sabrina'!F12</f>
        <v>884</v>
      </c>
      <c r="G306" s="106">
        <f>'UBS Vila Sabrina'!G12</f>
        <v>810</v>
      </c>
      <c r="H306" s="106">
        <f>'UBS Vila Sabrina'!H12</f>
        <v>777</v>
      </c>
      <c r="I306" s="106">
        <f>'UBS Vila Sabrina'!I12</f>
        <v>649</v>
      </c>
      <c r="J306" s="106">
        <f>'UBS Vila Sabrina'!J12</f>
        <v>733</v>
      </c>
      <c r="K306" s="106">
        <f>'UBS Vila Sabrina'!K12</f>
        <v>662</v>
      </c>
      <c r="L306" s="106">
        <f>'UBS Vila Sabrina'!L12</f>
        <v>737</v>
      </c>
      <c r="M306" s="106">
        <f>'UBS Vila Sabrina'!M12</f>
        <v>685</v>
      </c>
      <c r="N306" s="106">
        <f>'UBS Vila Sabrina'!N12</f>
        <v>662</v>
      </c>
      <c r="O306" s="106">
        <f>'UBS Vila Sabrina'!O12</f>
        <v>9504</v>
      </c>
      <c r="P306" s="106">
        <f>'UBS Vila Sabrina'!P12</f>
        <v>8271</v>
      </c>
      <c r="Q306" s="1004">
        <f>'UBS Vila Sabrina'!Q12</f>
        <v>0.87026515151515149</v>
      </c>
    </row>
    <row r="307" spans="1:17" x14ac:dyDescent="0.25">
      <c r="A307" s="228" t="str">
        <f>'UBS Vila Sabrina'!A13</f>
        <v>Médico Pediatra (consulta) - 20hrs</v>
      </c>
      <c r="B307" s="89">
        <f>'UBS Vila Sabrina'!B13</f>
        <v>396</v>
      </c>
      <c r="C307" s="106">
        <f>'UBS Vila Sabrina'!C13</f>
        <v>240</v>
      </c>
      <c r="D307" s="106">
        <f>'UBS Vila Sabrina'!D13</f>
        <v>237</v>
      </c>
      <c r="E307" s="106">
        <f>'UBS Vila Sabrina'!E13</f>
        <v>222</v>
      </c>
      <c r="F307" s="106">
        <f>'UBS Vila Sabrina'!F13</f>
        <v>185</v>
      </c>
      <c r="G307" s="106">
        <f>'UBS Vila Sabrina'!G13</f>
        <v>352</v>
      </c>
      <c r="H307" s="106">
        <f>'UBS Vila Sabrina'!H13</f>
        <v>330</v>
      </c>
      <c r="I307" s="106">
        <f>'UBS Vila Sabrina'!I13</f>
        <v>277</v>
      </c>
      <c r="J307" s="106">
        <f>'UBS Vila Sabrina'!J13</f>
        <v>318</v>
      </c>
      <c r="K307" s="106">
        <f>'UBS Vila Sabrina'!K13</f>
        <v>333</v>
      </c>
      <c r="L307" s="106">
        <f>'UBS Vila Sabrina'!L13</f>
        <v>368</v>
      </c>
      <c r="M307" s="106">
        <f>'UBS Vila Sabrina'!M13</f>
        <v>301</v>
      </c>
      <c r="N307" s="106">
        <f>'UBS Vila Sabrina'!N13</f>
        <v>228</v>
      </c>
      <c r="O307" s="106">
        <f>'UBS Vila Sabrina'!O13</f>
        <v>4752</v>
      </c>
      <c r="P307" s="106">
        <f>'UBS Vila Sabrina'!P13</f>
        <v>3391</v>
      </c>
      <c r="Q307" s="1004">
        <f>'UBS Vila Sabrina'!Q13</f>
        <v>0.71359427609427606</v>
      </c>
    </row>
    <row r="308" spans="1:17" x14ac:dyDescent="0.25">
      <c r="A308" s="228" t="str">
        <f>'UBS Vila Sabrina'!A14</f>
        <v>Médico Ginecologista (consulta) - 20hrs</v>
      </c>
      <c r="B308" s="89">
        <f>'UBS Vila Sabrina'!B14</f>
        <v>528</v>
      </c>
      <c r="C308" s="106">
        <f>'UBS Vila Sabrina'!C14</f>
        <v>158</v>
      </c>
      <c r="D308" s="106">
        <f>'UBS Vila Sabrina'!D14</f>
        <v>242</v>
      </c>
      <c r="E308" s="106">
        <f>'UBS Vila Sabrina'!E14</f>
        <v>346</v>
      </c>
      <c r="F308" s="106">
        <f>'UBS Vila Sabrina'!F14</f>
        <v>177</v>
      </c>
      <c r="G308" s="106">
        <f>'UBS Vila Sabrina'!G14</f>
        <v>193</v>
      </c>
      <c r="H308" s="106">
        <f>'UBS Vila Sabrina'!H14</f>
        <v>134</v>
      </c>
      <c r="I308" s="106">
        <f>'UBS Vila Sabrina'!I14</f>
        <v>112</v>
      </c>
      <c r="J308" s="106">
        <f>'UBS Vila Sabrina'!J14</f>
        <v>143</v>
      </c>
      <c r="K308" s="106">
        <f>'UBS Vila Sabrina'!K14</f>
        <v>166</v>
      </c>
      <c r="L308" s="106">
        <f>'UBS Vila Sabrina'!L14</f>
        <v>154</v>
      </c>
      <c r="M308" s="106">
        <f>'UBS Vila Sabrina'!M14</f>
        <v>158</v>
      </c>
      <c r="N308" s="106">
        <f>'UBS Vila Sabrina'!N14</f>
        <v>148</v>
      </c>
      <c r="O308" s="106">
        <f>'UBS Vila Sabrina'!O14</f>
        <v>6336</v>
      </c>
      <c r="P308" s="106">
        <f>'UBS Vila Sabrina'!P14</f>
        <v>2131</v>
      </c>
      <c r="Q308" s="1004">
        <f>'UBS Vila Sabrina'!Q14</f>
        <v>0.33633207070707072</v>
      </c>
    </row>
    <row r="309" spans="1:17" x14ac:dyDescent="0.25">
      <c r="A309" s="228" t="str">
        <f>'UBS Vila Sabrina'!A15</f>
        <v>Enfermeiro (consulta) - 30hrs</v>
      </c>
      <c r="B309" s="89">
        <f>'UBS Vila Sabrina'!B15</f>
        <v>540</v>
      </c>
      <c r="C309" s="106">
        <f>'UBS Vila Sabrina'!C15</f>
        <v>602</v>
      </c>
      <c r="D309" s="106">
        <f>'UBS Vila Sabrina'!D15</f>
        <v>598</v>
      </c>
      <c r="E309" s="106">
        <f>'UBS Vila Sabrina'!E15</f>
        <v>541</v>
      </c>
      <c r="F309" s="106">
        <f>'UBS Vila Sabrina'!F15</f>
        <v>530</v>
      </c>
      <c r="G309" s="106">
        <f>'UBS Vila Sabrina'!G15</f>
        <v>596</v>
      </c>
      <c r="H309" s="106">
        <f>'UBS Vila Sabrina'!H15</f>
        <v>496</v>
      </c>
      <c r="I309" s="106">
        <f>'UBS Vila Sabrina'!I15</f>
        <v>389</v>
      </c>
      <c r="J309" s="106">
        <f>'UBS Vila Sabrina'!J15</f>
        <v>524</v>
      </c>
      <c r="K309" s="106">
        <f>'UBS Vila Sabrina'!K15</f>
        <v>774</v>
      </c>
      <c r="L309" s="106">
        <f>'UBS Vila Sabrina'!L15</f>
        <v>888</v>
      </c>
      <c r="M309" s="106">
        <f>'UBS Vila Sabrina'!M15</f>
        <v>766</v>
      </c>
      <c r="N309" s="106">
        <f>'UBS Vila Sabrina'!N15</f>
        <v>649</v>
      </c>
      <c r="O309" s="106">
        <f>'UBS Vila Sabrina'!O15</f>
        <v>6480</v>
      </c>
      <c r="P309" s="106">
        <f>'UBS Vila Sabrina'!P15</f>
        <v>7353</v>
      </c>
      <c r="Q309" s="1004">
        <f>'UBS Vila Sabrina'!Q15</f>
        <v>1.1347222222222222</v>
      </c>
    </row>
    <row r="310" spans="1:17" x14ac:dyDescent="0.25">
      <c r="A310" s="228" t="str">
        <f>'UBS Vila Sabrina'!A16</f>
        <v>Enfermeiro (visita) - 30hrs</v>
      </c>
      <c r="B310" s="89">
        <f>'UBS Vila Sabrina'!B16</f>
        <v>30</v>
      </c>
      <c r="C310" s="106">
        <f>'UBS Vila Sabrina'!C16</f>
        <v>30</v>
      </c>
      <c r="D310" s="106">
        <f>'UBS Vila Sabrina'!D16</f>
        <v>22</v>
      </c>
      <c r="E310" s="106">
        <f>'UBS Vila Sabrina'!E16</f>
        <v>19</v>
      </c>
      <c r="F310" s="106">
        <f>'UBS Vila Sabrina'!F16</f>
        <v>31</v>
      </c>
      <c r="G310" s="106">
        <f>'UBS Vila Sabrina'!G16</f>
        <v>63</v>
      </c>
      <c r="H310" s="106">
        <f>'UBS Vila Sabrina'!H16</f>
        <v>36</v>
      </c>
      <c r="I310" s="106">
        <f>'UBS Vila Sabrina'!I16</f>
        <v>58</v>
      </c>
      <c r="J310" s="106">
        <f>'UBS Vila Sabrina'!J16</f>
        <v>74</v>
      </c>
      <c r="K310" s="106">
        <f>'UBS Vila Sabrina'!K16</f>
        <v>48</v>
      </c>
      <c r="L310" s="106">
        <f>'UBS Vila Sabrina'!L16</f>
        <v>50</v>
      </c>
      <c r="M310" s="106">
        <f>'UBS Vila Sabrina'!M16</f>
        <v>39</v>
      </c>
      <c r="N310" s="106">
        <f>'UBS Vila Sabrina'!N16</f>
        <v>29</v>
      </c>
      <c r="O310" s="106">
        <f>'UBS Vila Sabrina'!O16</f>
        <v>360</v>
      </c>
      <c r="P310" s="106">
        <f>'UBS Vila Sabrina'!P16</f>
        <v>499</v>
      </c>
      <c r="Q310" s="1004">
        <f>'UBS Vila Sabrina'!Q16</f>
        <v>1.3861111111111111</v>
      </c>
    </row>
    <row r="311" spans="1:17" x14ac:dyDescent="0.25">
      <c r="A311" s="228" t="str">
        <f>'UBS Vila Sabrina'!A17</f>
        <v>Assistente Social (consulta/ VD) - 30hrs</v>
      </c>
      <c r="B311" s="89">
        <f>'UBS Vila Sabrina'!B17</f>
        <v>61</v>
      </c>
      <c r="C311" s="106">
        <f>'UBS Vila Sabrina'!C17</f>
        <v>10</v>
      </c>
      <c r="D311" s="106">
        <f>'UBS Vila Sabrina'!D17</f>
        <v>64</v>
      </c>
      <c r="E311" s="106">
        <f>'UBS Vila Sabrina'!E17</f>
        <v>54</v>
      </c>
      <c r="F311" s="106">
        <f>'UBS Vila Sabrina'!F17</f>
        <v>76</v>
      </c>
      <c r="G311" s="106">
        <f>'UBS Vila Sabrina'!G17</f>
        <v>56</v>
      </c>
      <c r="H311" s="106">
        <f>'UBS Vila Sabrina'!H17</f>
        <v>75</v>
      </c>
      <c r="I311" s="106">
        <f>'UBS Vila Sabrina'!I17</f>
        <v>80</v>
      </c>
      <c r="J311" s="106">
        <f>'UBS Vila Sabrina'!J17</f>
        <v>64</v>
      </c>
      <c r="K311" s="106">
        <f>'UBS Vila Sabrina'!K17</f>
        <v>65</v>
      </c>
      <c r="L311" s="106">
        <f>'UBS Vila Sabrina'!L17</f>
        <v>24</v>
      </c>
      <c r="M311" s="106">
        <f>'UBS Vila Sabrina'!M17</f>
        <v>69</v>
      </c>
      <c r="N311" s="106">
        <f>'UBS Vila Sabrina'!N17</f>
        <v>54</v>
      </c>
      <c r="O311" s="106">
        <f>'UBS Vila Sabrina'!O17</f>
        <v>732</v>
      </c>
      <c r="P311" s="106">
        <f>'UBS Vila Sabrina'!P17</f>
        <v>691</v>
      </c>
      <c r="Q311" s="1004">
        <f>'UBS Vila Sabrina'!Q17</f>
        <v>0.94398907103825136</v>
      </c>
    </row>
    <row r="312" spans="1:17" x14ac:dyDescent="0.25">
      <c r="A312" s="228" t="str">
        <f>'UBS Vila Sabrina'!A18</f>
        <v>Assistente Social (nº grupos)</v>
      </c>
      <c r="B312" s="89">
        <f>'UBS Vila Sabrina'!B18</f>
        <v>15</v>
      </c>
      <c r="C312" s="106">
        <f>'UBS Vila Sabrina'!C18</f>
        <v>0</v>
      </c>
      <c r="D312" s="106">
        <f>'UBS Vila Sabrina'!D18</f>
        <v>10</v>
      </c>
      <c r="E312" s="106">
        <f>'UBS Vila Sabrina'!E18</f>
        <v>12</v>
      </c>
      <c r="F312" s="106">
        <f>'UBS Vila Sabrina'!F18</f>
        <v>20</v>
      </c>
      <c r="G312" s="106">
        <f>'UBS Vila Sabrina'!G18</f>
        <v>9</v>
      </c>
      <c r="H312" s="106">
        <f>'UBS Vila Sabrina'!H18</f>
        <v>15</v>
      </c>
      <c r="I312" s="106">
        <f>'UBS Vila Sabrina'!I18</f>
        <v>8</v>
      </c>
      <c r="J312" s="106">
        <f>'UBS Vila Sabrina'!J18</f>
        <v>4</v>
      </c>
      <c r="K312" s="106">
        <f>'UBS Vila Sabrina'!K18</f>
        <v>13</v>
      </c>
      <c r="L312" s="106">
        <f>'UBS Vila Sabrina'!L18</f>
        <v>7</v>
      </c>
      <c r="M312" s="106">
        <f>'UBS Vila Sabrina'!M18</f>
        <v>15</v>
      </c>
      <c r="N312" s="106">
        <f>'UBS Vila Sabrina'!N18</f>
        <v>15</v>
      </c>
      <c r="O312" s="106">
        <f>'UBS Vila Sabrina'!O18</f>
        <v>180</v>
      </c>
      <c r="P312" s="106">
        <f>'UBS Vila Sabrina'!P18</f>
        <v>128</v>
      </c>
      <c r="Q312" s="1004">
        <f>'UBS Vila Sabrina'!Q18</f>
        <v>0.71111111111111114</v>
      </c>
    </row>
    <row r="313" spans="1:17" x14ac:dyDescent="0.25">
      <c r="A313" s="228" t="str">
        <f>'UBS Vila Sabrina'!A19</f>
        <v>Farmacêutico (consulta/ VD) - 40hrs</v>
      </c>
      <c r="B313" s="89">
        <f>'UBS Vila Sabrina'!B19</f>
        <v>96</v>
      </c>
      <c r="C313" s="106">
        <f>'UBS Vila Sabrina'!C19</f>
        <v>79</v>
      </c>
      <c r="D313" s="106">
        <f>'UBS Vila Sabrina'!D19</f>
        <v>72</v>
      </c>
      <c r="E313" s="106">
        <f>'UBS Vila Sabrina'!E19</f>
        <v>75</v>
      </c>
      <c r="F313" s="106">
        <f>'UBS Vila Sabrina'!F19</f>
        <v>96</v>
      </c>
      <c r="G313" s="106">
        <f>'UBS Vila Sabrina'!G19</f>
        <v>96</v>
      </c>
      <c r="H313" s="106">
        <f>'UBS Vila Sabrina'!H19</f>
        <v>79</v>
      </c>
      <c r="I313" s="106">
        <f>'UBS Vila Sabrina'!I19</f>
        <v>54</v>
      </c>
      <c r="J313" s="106">
        <f>'UBS Vila Sabrina'!J19</f>
        <v>83</v>
      </c>
      <c r="K313" s="106">
        <f>'UBS Vila Sabrina'!K19</f>
        <v>86</v>
      </c>
      <c r="L313" s="106">
        <f>'UBS Vila Sabrina'!L19</f>
        <v>20</v>
      </c>
      <c r="M313" s="106">
        <f>'UBS Vila Sabrina'!M19</f>
        <v>12</v>
      </c>
      <c r="N313" s="106">
        <f>'UBS Vila Sabrina'!N19</f>
        <v>63</v>
      </c>
      <c r="O313" s="106">
        <f>'UBS Vila Sabrina'!O19</f>
        <v>1152</v>
      </c>
      <c r="P313" s="106">
        <f>'UBS Vila Sabrina'!P19</f>
        <v>815</v>
      </c>
      <c r="Q313" s="1004">
        <f>'UBS Vila Sabrina'!Q19</f>
        <v>0.70746527777777779</v>
      </c>
    </row>
    <row r="314" spans="1:17" x14ac:dyDescent="0.25">
      <c r="A314" s="228" t="str">
        <f>'UBS Vila Sabrina'!A20</f>
        <v>Farmacêutico (nº grupos)</v>
      </c>
      <c r="B314" s="89">
        <f>'UBS Vila Sabrina'!B20</f>
        <v>16</v>
      </c>
      <c r="C314" s="106">
        <f>'UBS Vila Sabrina'!C20</f>
        <v>9</v>
      </c>
      <c r="D314" s="106">
        <f>'UBS Vila Sabrina'!D20</f>
        <v>5</v>
      </c>
      <c r="E314" s="106">
        <f>'UBS Vila Sabrina'!E20</f>
        <v>9</v>
      </c>
      <c r="F314" s="106">
        <f>'UBS Vila Sabrina'!F20</f>
        <v>24</v>
      </c>
      <c r="G314" s="106">
        <f>'UBS Vila Sabrina'!G20</f>
        <v>20</v>
      </c>
      <c r="H314" s="106">
        <f>'UBS Vila Sabrina'!H20</f>
        <v>18</v>
      </c>
      <c r="I314" s="106">
        <f>'UBS Vila Sabrina'!I20</f>
        <v>8</v>
      </c>
      <c r="J314" s="106">
        <f>'UBS Vila Sabrina'!J20</f>
        <v>11</v>
      </c>
      <c r="K314" s="106">
        <f>'UBS Vila Sabrina'!K20</f>
        <v>15</v>
      </c>
      <c r="L314" s="106">
        <f>'UBS Vila Sabrina'!L20</f>
        <v>11</v>
      </c>
      <c r="M314" s="106">
        <f>'UBS Vila Sabrina'!M20</f>
        <v>6</v>
      </c>
      <c r="N314" s="106">
        <f>'UBS Vila Sabrina'!N20</f>
        <v>14</v>
      </c>
      <c r="O314" s="106">
        <f>'UBS Vila Sabrina'!O20</f>
        <v>192</v>
      </c>
      <c r="P314" s="106">
        <f>'UBS Vila Sabrina'!P20</f>
        <v>150</v>
      </c>
      <c r="Q314" s="1004">
        <f>'UBS Vila Sabrina'!Q20</f>
        <v>0.78125</v>
      </c>
    </row>
    <row r="315" spans="1:17" x14ac:dyDescent="0.25">
      <c r="A315" s="228" t="str">
        <f>'UBS Vila Sabrina'!A21</f>
        <v>Psicólogo (consulta/ VD) - 30hrs</v>
      </c>
      <c r="B315" s="89">
        <f>'UBS Vila Sabrina'!B21</f>
        <v>92</v>
      </c>
      <c r="C315" s="106">
        <f>'UBS Vila Sabrina'!C21</f>
        <v>56</v>
      </c>
      <c r="D315" s="106">
        <f>'UBS Vila Sabrina'!D21</f>
        <v>62</v>
      </c>
      <c r="E315" s="106">
        <f>'UBS Vila Sabrina'!E21</f>
        <v>51</v>
      </c>
      <c r="F315" s="106">
        <f>'UBS Vila Sabrina'!F21</f>
        <v>85</v>
      </c>
      <c r="G315" s="106">
        <f>'UBS Vila Sabrina'!G21</f>
        <v>17</v>
      </c>
      <c r="H315" s="106">
        <f>'UBS Vila Sabrina'!H21</f>
        <v>48</v>
      </c>
      <c r="I315" s="106">
        <f>'UBS Vila Sabrina'!I21</f>
        <v>47</v>
      </c>
      <c r="J315" s="106">
        <f>'UBS Vila Sabrina'!J21</f>
        <v>7</v>
      </c>
      <c r="K315" s="106">
        <f>'UBS Vila Sabrina'!K21</f>
        <v>0</v>
      </c>
      <c r="L315" s="106">
        <f>'UBS Vila Sabrina'!L21</f>
        <v>10</v>
      </c>
      <c r="M315" s="106">
        <f>'UBS Vila Sabrina'!M21</f>
        <v>100</v>
      </c>
      <c r="N315" s="106">
        <f>'UBS Vila Sabrina'!N21</f>
        <v>99</v>
      </c>
      <c r="O315" s="106">
        <f>'UBS Vila Sabrina'!O21</f>
        <v>736</v>
      </c>
      <c r="P315" s="106">
        <f>'UBS Vila Sabrina'!P21</f>
        <v>582</v>
      </c>
      <c r="Q315" s="1004">
        <f>'UBS Vila Sabrina'!Q21</f>
        <v>0.79076086956521741</v>
      </c>
    </row>
    <row r="316" spans="1:17" x14ac:dyDescent="0.25">
      <c r="A316" s="228" t="str">
        <f>'UBS Vila Sabrina'!A22</f>
        <v>Psicólogo (nº grupos)</v>
      </c>
      <c r="B316" s="89">
        <f>'UBS Vila Sabrina'!B22</f>
        <v>60</v>
      </c>
      <c r="C316" s="106">
        <f>'UBS Vila Sabrina'!C22</f>
        <v>10</v>
      </c>
      <c r="D316" s="106">
        <f>'UBS Vila Sabrina'!D22</f>
        <v>18</v>
      </c>
      <c r="E316" s="106">
        <f>'UBS Vila Sabrina'!E22</f>
        <v>17</v>
      </c>
      <c r="F316" s="106">
        <f>'UBS Vila Sabrina'!F22</f>
        <v>29</v>
      </c>
      <c r="G316" s="106">
        <f>'UBS Vila Sabrina'!G22</f>
        <v>4</v>
      </c>
      <c r="H316" s="106">
        <f>'UBS Vila Sabrina'!H22</f>
        <v>27</v>
      </c>
      <c r="I316" s="106">
        <f>'UBS Vila Sabrina'!I22</f>
        <v>22</v>
      </c>
      <c r="J316" s="106">
        <f>'UBS Vila Sabrina'!J22</f>
        <v>4</v>
      </c>
      <c r="K316" s="106">
        <f>'UBS Vila Sabrina'!K22</f>
        <v>0</v>
      </c>
      <c r="L316" s="106">
        <f>'UBS Vila Sabrina'!L22</f>
        <v>0</v>
      </c>
      <c r="M316" s="106">
        <f>'UBS Vila Sabrina'!M22</f>
        <v>39</v>
      </c>
      <c r="N316" s="106">
        <f>'UBS Vila Sabrina'!N22</f>
        <v>45</v>
      </c>
      <c r="O316" s="106">
        <f>'UBS Vila Sabrina'!O22</f>
        <v>480</v>
      </c>
      <c r="P316" s="106">
        <f>'UBS Vila Sabrina'!P22</f>
        <v>215</v>
      </c>
      <c r="Q316" s="1004">
        <f>'UBS Vila Sabrina'!Q22</f>
        <v>0.44791666666666669</v>
      </c>
    </row>
    <row r="317" spans="1:17" x14ac:dyDescent="0.25">
      <c r="A317" s="228" t="str">
        <f>'UBS Vila Sabrina'!A23</f>
        <v>Técnico de Enfermagem (Visitas) - 30hrs</v>
      </c>
      <c r="B317" s="89">
        <f>'UBS Vila Sabrina'!B23</f>
        <v>120</v>
      </c>
      <c r="C317" s="106">
        <f>'UBS Vila Sabrina'!C23</f>
        <v>123</v>
      </c>
      <c r="D317" s="106">
        <f>'UBS Vila Sabrina'!D23</f>
        <v>119</v>
      </c>
      <c r="E317" s="106">
        <f>'UBS Vila Sabrina'!E23</f>
        <v>111</v>
      </c>
      <c r="F317" s="106">
        <f>'UBS Vila Sabrina'!F23</f>
        <v>124</v>
      </c>
      <c r="G317" s="106">
        <f>'UBS Vila Sabrina'!G23</f>
        <v>143</v>
      </c>
      <c r="H317" s="106">
        <f>'UBS Vila Sabrina'!H23</f>
        <v>125</v>
      </c>
      <c r="I317" s="106">
        <f>'UBS Vila Sabrina'!I23</f>
        <v>137</v>
      </c>
      <c r="J317" s="106">
        <f>'UBS Vila Sabrina'!J23</f>
        <v>123</v>
      </c>
      <c r="K317" s="106">
        <f>'UBS Vila Sabrina'!K23</f>
        <v>120</v>
      </c>
      <c r="L317" s="106">
        <f>'UBS Vila Sabrina'!L23</f>
        <v>83</v>
      </c>
      <c r="M317" s="106">
        <f>'UBS Vila Sabrina'!M23</f>
        <v>124</v>
      </c>
      <c r="N317" s="106">
        <f>'UBS Vila Sabrina'!N23</f>
        <v>109</v>
      </c>
      <c r="O317" s="106">
        <f>'UBS Vila Sabrina'!O23</f>
        <v>1440</v>
      </c>
      <c r="P317" s="106">
        <f>'UBS Vila Sabrina'!P23</f>
        <v>1441</v>
      </c>
      <c r="Q317" s="1004">
        <f>'UBS Vila Sabrina'!Q23</f>
        <v>1.0006944444444446</v>
      </c>
    </row>
    <row r="318" spans="1:17" x14ac:dyDescent="0.25">
      <c r="A318" s="228" t="str">
        <f>'UBS Vila Sabrina'!A24</f>
        <v>PICS - Atividades Coletivas</v>
      </c>
      <c r="B318" s="89">
        <f>'UBS Vila Sabrina'!B24</f>
        <v>7</v>
      </c>
      <c r="C318" s="106">
        <f>'UBS Vila Sabrina'!C24</f>
        <v>22</v>
      </c>
      <c r="D318" s="106">
        <f>'UBS Vila Sabrina'!D24</f>
        <v>10</v>
      </c>
      <c r="E318" s="106">
        <f>'UBS Vila Sabrina'!E24</f>
        <v>4</v>
      </c>
      <c r="F318" s="106">
        <f>'UBS Vila Sabrina'!F24</f>
        <v>5</v>
      </c>
      <c r="G318" s="106">
        <f>'UBS Vila Sabrina'!G24</f>
        <v>7</v>
      </c>
      <c r="H318" s="106">
        <f>'UBS Vila Sabrina'!H24</f>
        <v>6</v>
      </c>
      <c r="I318" s="106">
        <f>'UBS Vila Sabrina'!I24</f>
        <v>5</v>
      </c>
      <c r="J318" s="106">
        <f>'UBS Vila Sabrina'!J24</f>
        <v>3</v>
      </c>
      <c r="K318" s="106">
        <f>'UBS Vila Sabrina'!K24</f>
        <v>5</v>
      </c>
      <c r="L318" s="106">
        <f>'UBS Vila Sabrina'!L24</f>
        <v>13</v>
      </c>
      <c r="M318" s="106">
        <f>'UBS Vila Sabrina'!M24</f>
        <v>4</v>
      </c>
      <c r="N318" s="106">
        <f>'UBS Vila Sabrina'!N24</f>
        <v>6</v>
      </c>
      <c r="O318" s="106">
        <f>'UBS Vila Sabrina'!O24</f>
        <v>84</v>
      </c>
      <c r="P318" s="106">
        <f>'UBS Vila Sabrina'!P24</f>
        <v>90</v>
      </c>
      <c r="Q318" s="1004">
        <f>'UBS Vila Sabrina'!Q24</f>
        <v>1.0714285714285714</v>
      </c>
    </row>
    <row r="319" spans="1:17" ht="15.75" thickBot="1" x14ac:dyDescent="0.3">
      <c r="A319" s="228" t="str">
        <f>'UBS Vila Sabrina'!A25</f>
        <v>PICS - Atividades Individuais</v>
      </c>
      <c r="B319" s="89">
        <f>'UBS Vila Sabrina'!B25</f>
        <v>10</v>
      </c>
      <c r="C319" s="106">
        <f>'UBS Vila Sabrina'!C25</f>
        <v>20</v>
      </c>
      <c r="D319" s="106">
        <f>'UBS Vila Sabrina'!D25</f>
        <v>17</v>
      </c>
      <c r="E319" s="106">
        <f>'UBS Vila Sabrina'!E25</f>
        <v>27</v>
      </c>
      <c r="F319" s="106">
        <f>'UBS Vila Sabrina'!F25</f>
        <v>20</v>
      </c>
      <c r="G319" s="106">
        <f>'UBS Vila Sabrina'!G25</f>
        <v>15</v>
      </c>
      <c r="H319" s="106">
        <f>'UBS Vila Sabrina'!H25</f>
        <v>9</v>
      </c>
      <c r="I319" s="106">
        <f>'UBS Vila Sabrina'!I25</f>
        <v>17</v>
      </c>
      <c r="J319" s="106">
        <f>'UBS Vila Sabrina'!J25</f>
        <v>16</v>
      </c>
      <c r="K319" s="106">
        <f>'UBS Vila Sabrina'!K25</f>
        <v>16</v>
      </c>
      <c r="L319" s="106">
        <f>'UBS Vila Sabrina'!L25</f>
        <v>17</v>
      </c>
      <c r="M319" s="106">
        <f>'UBS Vila Sabrina'!M25</f>
        <v>9</v>
      </c>
      <c r="N319" s="106">
        <f>'UBS Vila Sabrina'!N25</f>
        <v>4</v>
      </c>
      <c r="O319" s="106">
        <f>'UBS Vila Sabrina'!O25</f>
        <v>120</v>
      </c>
      <c r="P319" s="106">
        <f>'UBS Vila Sabrina'!P25</f>
        <v>187</v>
      </c>
      <c r="Q319" s="1004">
        <f>'UBS Vila Sabrina'!Q25</f>
        <v>1.5583333333333333</v>
      </c>
    </row>
    <row r="320" spans="1:17" ht="15.75" thickBot="1" x14ac:dyDescent="0.3">
      <c r="A320" s="904" t="str">
        <f>'UBS Vila Sabrina'!A26</f>
        <v>TOTAL</v>
      </c>
      <c r="B320" s="910">
        <f>'UBS Vila Sabrina'!B26</f>
        <v>3387</v>
      </c>
      <c r="C320" s="906">
        <f>'UBS Vila Sabrina'!C26</f>
        <v>2617</v>
      </c>
      <c r="D320" s="906">
        <f>'UBS Vila Sabrina'!D26</f>
        <v>2830</v>
      </c>
      <c r="E320" s="906">
        <f>'UBS Vila Sabrina'!E26</f>
        <v>2772</v>
      </c>
      <c r="F320" s="906">
        <f>'UBS Vila Sabrina'!F26</f>
        <v>2950</v>
      </c>
      <c r="G320" s="906">
        <f>'UBS Vila Sabrina'!G26</f>
        <v>3008</v>
      </c>
      <c r="H320" s="906">
        <f>'UBS Vila Sabrina'!H26</f>
        <v>2928</v>
      </c>
      <c r="I320" s="906">
        <f>'UBS Vila Sabrina'!I26</f>
        <v>2774</v>
      </c>
      <c r="J320" s="906">
        <f>'UBS Vila Sabrina'!J26</f>
        <v>2894</v>
      </c>
      <c r="K320" s="906">
        <f>'UBS Vila Sabrina'!K26</f>
        <v>3026</v>
      </c>
      <c r="L320" s="906">
        <f>'UBS Vila Sabrina'!L26</f>
        <v>3156</v>
      </c>
      <c r="M320" s="906">
        <f>'UBS Vila Sabrina'!M26</f>
        <v>3024</v>
      </c>
      <c r="N320" s="906">
        <f>'UBS Vila Sabrina'!N26</f>
        <v>2755</v>
      </c>
      <c r="O320" s="908">
        <f>'UBS Vila Sabrina'!O26</f>
        <v>40036</v>
      </c>
      <c r="P320" s="908">
        <f>'UBS Vila Sabrina'!P26</f>
        <v>34734</v>
      </c>
      <c r="Q320" s="1006">
        <f>'UBS Vila Sabrina'!Q26</f>
        <v>0.86756918773104208</v>
      </c>
    </row>
    <row r="322" spans="1:17" ht="15.75" x14ac:dyDescent="0.25">
      <c r="A322" s="1047" t="s">
        <v>667</v>
      </c>
      <c r="B322" s="1048"/>
      <c r="C322" s="1048"/>
      <c r="D322" s="1048"/>
      <c r="E322" s="1048"/>
      <c r="F322" s="1048"/>
      <c r="G322" s="1048"/>
      <c r="H322" s="1048"/>
      <c r="I322" s="1048"/>
      <c r="J322" s="1048"/>
      <c r="K322" s="1048"/>
      <c r="L322" s="1048"/>
      <c r="M322" s="1048"/>
      <c r="N322" s="1048"/>
      <c r="O322" s="1048"/>
      <c r="P322" s="1048"/>
      <c r="Q322" s="1048"/>
    </row>
    <row r="323" spans="1:17" ht="24.75" thickBot="1" x14ac:dyDescent="0.3">
      <c r="A323" s="902" t="s">
        <v>14</v>
      </c>
      <c r="B323" s="911" t="s">
        <v>15</v>
      </c>
      <c r="C323" s="909" t="s">
        <v>514</v>
      </c>
      <c r="D323" s="909" t="s">
        <v>515</v>
      </c>
      <c r="E323" s="909" t="s">
        <v>516</v>
      </c>
      <c r="F323" s="909" t="s">
        <v>517</v>
      </c>
      <c r="G323" s="909" t="s">
        <v>518</v>
      </c>
      <c r="H323" s="909" t="s">
        <v>519</v>
      </c>
      <c r="I323" s="909" t="s">
        <v>520</v>
      </c>
      <c r="J323" s="909" t="s">
        <v>521</v>
      </c>
      <c r="K323" s="909" t="s">
        <v>522</v>
      </c>
      <c r="L323" s="909" t="s">
        <v>523</v>
      </c>
      <c r="M323" s="909" t="s">
        <v>524</v>
      </c>
      <c r="N323" s="909" t="s">
        <v>525</v>
      </c>
      <c r="O323" s="909" t="s">
        <v>530</v>
      </c>
      <c r="P323" s="909" t="s">
        <v>531</v>
      </c>
      <c r="Q323" s="1002" t="s">
        <v>1</v>
      </c>
    </row>
    <row r="324" spans="1:17" ht="15.75" thickTop="1" x14ac:dyDescent="0.25">
      <c r="A324" s="228" t="str">
        <f>'UBS Carandiru'!A9</f>
        <v>Cirurgião Dentista (consulta /atendimento) - 20hrs</v>
      </c>
      <c r="B324" s="89">
        <f>'UBS Carandiru'!B9</f>
        <v>783</v>
      </c>
      <c r="C324" s="106">
        <f>'UBS Carandiru'!C9</f>
        <v>905</v>
      </c>
      <c r="D324" s="106">
        <f>'UBS Carandiru'!D9</f>
        <v>793</v>
      </c>
      <c r="E324" s="106">
        <f>'UBS Carandiru'!E9</f>
        <v>745</v>
      </c>
      <c r="F324" s="106">
        <f>'UBS Carandiru'!F9</f>
        <v>892</v>
      </c>
      <c r="G324" s="106">
        <f>'UBS Carandiru'!G9</f>
        <v>791</v>
      </c>
      <c r="H324" s="106">
        <f>'UBS Carandiru'!H9</f>
        <v>847</v>
      </c>
      <c r="I324" s="106">
        <f>'UBS Carandiru'!I9</f>
        <v>861</v>
      </c>
      <c r="J324" s="106">
        <f>'UBS Carandiru'!J9</f>
        <v>830</v>
      </c>
      <c r="K324" s="106">
        <f>'UBS Carandiru'!K9</f>
        <v>643</v>
      </c>
      <c r="L324" s="106">
        <f>'UBS Carandiru'!L9</f>
        <v>753</v>
      </c>
      <c r="M324" s="106">
        <f>'UBS Carandiru'!M9</f>
        <v>651</v>
      </c>
      <c r="N324" s="106">
        <f>'UBS Carandiru'!N9</f>
        <v>559</v>
      </c>
      <c r="O324" s="106">
        <f>'UBS Carandiru'!O9</f>
        <v>9396</v>
      </c>
      <c r="P324" s="106">
        <f>'UBS Carandiru'!P9</f>
        <v>9270</v>
      </c>
      <c r="Q324" s="1004">
        <f>'UBS Carandiru'!Q9</f>
        <v>0.98659003831417624</v>
      </c>
    </row>
    <row r="325" spans="1:17" x14ac:dyDescent="0.25">
      <c r="A325" s="228" t="str">
        <f>'UBS Carandiru'!A10</f>
        <v>Cirurgião Dentista (TI clínico restaurador) - 20hrs</v>
      </c>
      <c r="B325" s="89">
        <f>'UBS Carandiru'!B10</f>
        <v>117</v>
      </c>
      <c r="C325" s="106">
        <f>'UBS Carandiru'!C10</f>
        <v>297</v>
      </c>
      <c r="D325" s="106">
        <f>'UBS Carandiru'!D10</f>
        <v>185</v>
      </c>
      <c r="E325" s="106">
        <f>'UBS Carandiru'!E10</f>
        <v>156</v>
      </c>
      <c r="F325" s="106">
        <f>'UBS Carandiru'!F10</f>
        <v>161</v>
      </c>
      <c r="G325" s="106">
        <f>'UBS Carandiru'!G10</f>
        <v>122</v>
      </c>
      <c r="H325" s="106">
        <f>'UBS Carandiru'!H10</f>
        <v>154</v>
      </c>
      <c r="I325" s="106">
        <f>'UBS Carandiru'!I10</f>
        <v>124</v>
      </c>
      <c r="J325" s="106">
        <f>'UBS Carandiru'!J10</f>
        <v>135</v>
      </c>
      <c r="K325" s="106">
        <f>'UBS Carandiru'!K10</f>
        <v>94</v>
      </c>
      <c r="L325" s="106">
        <f>'UBS Carandiru'!L10</f>
        <v>123</v>
      </c>
      <c r="M325" s="106">
        <f>'UBS Carandiru'!M10</f>
        <v>81</v>
      </c>
      <c r="N325" s="106">
        <f>'UBS Carandiru'!N10</f>
        <v>84</v>
      </c>
      <c r="O325" s="106">
        <f>'UBS Carandiru'!O10</f>
        <v>1404</v>
      </c>
      <c r="P325" s="106">
        <f>'UBS Carandiru'!P10</f>
        <v>1716</v>
      </c>
      <c r="Q325" s="1004">
        <f>'UBS Carandiru'!Q10</f>
        <v>1.2222222222222223</v>
      </c>
    </row>
    <row r="326" spans="1:17" x14ac:dyDescent="0.25">
      <c r="A326" s="228" t="str">
        <f>'UBS Carandiru'!A11</f>
        <v>Cirurgião Dentista (TI prótese) - 20hrs</v>
      </c>
      <c r="B326" s="89">
        <f>'UBS Carandiru'!B11</f>
        <v>36</v>
      </c>
      <c r="C326" s="106">
        <f>'UBS Carandiru'!C11</f>
        <v>25</v>
      </c>
      <c r="D326" s="106">
        <f>'UBS Carandiru'!D11</f>
        <v>22</v>
      </c>
      <c r="E326" s="106">
        <f>'UBS Carandiru'!E11</f>
        <v>28</v>
      </c>
      <c r="F326" s="106">
        <f>'UBS Carandiru'!F11</f>
        <v>20</v>
      </c>
      <c r="G326" s="106">
        <f>'UBS Carandiru'!G11</f>
        <v>16</v>
      </c>
      <c r="H326" s="106">
        <f>'UBS Carandiru'!H11</f>
        <v>24</v>
      </c>
      <c r="I326" s="106">
        <f>'UBS Carandiru'!I11</f>
        <v>24</v>
      </c>
      <c r="J326" s="106">
        <f>'UBS Carandiru'!J11</f>
        <v>31</v>
      </c>
      <c r="K326" s="106">
        <f>'UBS Carandiru'!K11</f>
        <v>5</v>
      </c>
      <c r="L326" s="106">
        <f>'UBS Carandiru'!L11</f>
        <v>33</v>
      </c>
      <c r="M326" s="106">
        <f>'UBS Carandiru'!M11</f>
        <v>19</v>
      </c>
      <c r="N326" s="106">
        <f>'UBS Carandiru'!N11</f>
        <v>9</v>
      </c>
      <c r="O326" s="106">
        <f>'UBS Carandiru'!O11</f>
        <v>432</v>
      </c>
      <c r="P326" s="106">
        <f>'UBS Carandiru'!P11</f>
        <v>256</v>
      </c>
      <c r="Q326" s="1004">
        <f>'UBS Carandiru'!Q11</f>
        <v>0.59259259259259256</v>
      </c>
    </row>
    <row r="327" spans="1:17" x14ac:dyDescent="0.25">
      <c r="A327" s="228" t="str">
        <f>'UBS Carandiru'!A12</f>
        <v>Médico Clínico (consulta) - 20hrs</v>
      </c>
      <c r="B327" s="89">
        <f>'UBS Carandiru'!B12</f>
        <v>792</v>
      </c>
      <c r="C327" s="106">
        <f>'UBS Carandiru'!C12</f>
        <v>679</v>
      </c>
      <c r="D327" s="106">
        <f>'UBS Carandiru'!D12</f>
        <v>659</v>
      </c>
      <c r="E327" s="106">
        <f>'UBS Carandiru'!E12</f>
        <v>741</v>
      </c>
      <c r="F327" s="106">
        <f>'UBS Carandiru'!F12</f>
        <v>607</v>
      </c>
      <c r="G327" s="106">
        <f>'UBS Carandiru'!G12</f>
        <v>846</v>
      </c>
      <c r="H327" s="106">
        <f>'UBS Carandiru'!H12</f>
        <v>818</v>
      </c>
      <c r="I327" s="106">
        <f>'UBS Carandiru'!I12</f>
        <v>896</v>
      </c>
      <c r="J327" s="106">
        <f>'UBS Carandiru'!J12</f>
        <v>681</v>
      </c>
      <c r="K327" s="106">
        <f>'UBS Carandiru'!K12</f>
        <v>697</v>
      </c>
      <c r="L327" s="106">
        <f>'UBS Carandiru'!L12</f>
        <v>796</v>
      </c>
      <c r="M327" s="106">
        <f>'UBS Carandiru'!M12</f>
        <v>664</v>
      </c>
      <c r="N327" s="106">
        <f>'UBS Carandiru'!N12</f>
        <v>506</v>
      </c>
      <c r="O327" s="106">
        <f>'UBS Carandiru'!O12</f>
        <v>9504</v>
      </c>
      <c r="P327" s="106">
        <f>'UBS Carandiru'!P12</f>
        <v>8590</v>
      </c>
      <c r="Q327" s="1004">
        <f>'UBS Carandiru'!Q12</f>
        <v>0.90382996632996637</v>
      </c>
    </row>
    <row r="328" spans="1:17" x14ac:dyDescent="0.25">
      <c r="A328" s="228" t="str">
        <f>'UBS Carandiru'!A13</f>
        <v>Médico Pediatra (consulta) - 30hrs</v>
      </c>
      <c r="B328" s="89">
        <f>'UBS Carandiru'!B13</f>
        <v>396</v>
      </c>
      <c r="C328" s="106">
        <f>'UBS Carandiru'!C13</f>
        <v>173</v>
      </c>
      <c r="D328" s="106">
        <f>'UBS Carandiru'!D13</f>
        <v>207</v>
      </c>
      <c r="E328" s="106">
        <f>'UBS Carandiru'!E13</f>
        <v>134</v>
      </c>
      <c r="F328" s="106">
        <f>'UBS Carandiru'!F13</f>
        <v>313</v>
      </c>
      <c r="G328" s="106">
        <f>'UBS Carandiru'!G13</f>
        <v>291</v>
      </c>
      <c r="H328" s="106">
        <f>'UBS Carandiru'!H13</f>
        <v>280</v>
      </c>
      <c r="I328" s="106">
        <f>'UBS Carandiru'!I13</f>
        <v>254</v>
      </c>
      <c r="J328" s="106">
        <f>'UBS Carandiru'!J13</f>
        <v>279</v>
      </c>
      <c r="K328" s="106">
        <f>'UBS Carandiru'!K13</f>
        <v>245</v>
      </c>
      <c r="L328" s="106">
        <f>'UBS Carandiru'!L13</f>
        <v>240</v>
      </c>
      <c r="M328" s="106">
        <f>'UBS Carandiru'!M13</f>
        <v>262</v>
      </c>
      <c r="N328" s="106">
        <f>'UBS Carandiru'!N13</f>
        <v>208</v>
      </c>
      <c r="O328" s="106">
        <f>'UBS Carandiru'!O13</f>
        <v>4488</v>
      </c>
      <c r="P328" s="106">
        <f>'UBS Carandiru'!P13</f>
        <v>2886</v>
      </c>
      <c r="Q328" s="1004">
        <f>'UBS Carandiru'!Q13</f>
        <v>0.64304812834224601</v>
      </c>
    </row>
    <row r="329" spans="1:17" x14ac:dyDescent="0.25">
      <c r="A329" s="228" t="str">
        <f>'UBS Carandiru'!A14</f>
        <v>Médico Psiquiatra (consulta) - 20hrs</v>
      </c>
      <c r="B329" s="89">
        <f>'UBS Carandiru'!B14</f>
        <v>160</v>
      </c>
      <c r="C329" s="106">
        <f>'UBS Carandiru'!C14</f>
        <v>126</v>
      </c>
      <c r="D329" s="106">
        <f>'UBS Carandiru'!D14</f>
        <v>150</v>
      </c>
      <c r="E329" s="106">
        <f>'UBS Carandiru'!E14</f>
        <v>130</v>
      </c>
      <c r="F329" s="106">
        <f>'UBS Carandiru'!F14</f>
        <v>149</v>
      </c>
      <c r="G329" s="106">
        <f>'UBS Carandiru'!G14</f>
        <v>139</v>
      </c>
      <c r="H329" s="106">
        <f>'UBS Carandiru'!H14</f>
        <v>143</v>
      </c>
      <c r="I329" s="106">
        <f>'UBS Carandiru'!I14</f>
        <v>90</v>
      </c>
      <c r="J329" s="106">
        <f>'UBS Carandiru'!J14</f>
        <v>167</v>
      </c>
      <c r="K329" s="106">
        <f>'UBS Carandiru'!K14</f>
        <v>108</v>
      </c>
      <c r="L329" s="106">
        <f>'UBS Carandiru'!L14</f>
        <v>148</v>
      </c>
      <c r="M329" s="106">
        <f>'UBS Carandiru'!M14</f>
        <v>137</v>
      </c>
      <c r="N329" s="106">
        <f>'UBS Carandiru'!N14</f>
        <v>126</v>
      </c>
      <c r="O329" s="106">
        <f>'UBS Carandiru'!O14</f>
        <v>1920</v>
      </c>
      <c r="P329" s="106">
        <f>'UBS Carandiru'!P14</f>
        <v>1613</v>
      </c>
      <c r="Q329" s="1004">
        <f>'UBS Carandiru'!Q14</f>
        <v>0.84010416666666665</v>
      </c>
    </row>
    <row r="330" spans="1:17" x14ac:dyDescent="0.25">
      <c r="A330" s="228" t="str">
        <f>'UBS Carandiru'!A15</f>
        <v>Médico Ginecologista (consulta)  - 20hrs</v>
      </c>
      <c r="B330" s="89">
        <f>'UBS Carandiru'!B15</f>
        <v>528</v>
      </c>
      <c r="C330" s="106">
        <f>'UBS Carandiru'!C15</f>
        <v>390</v>
      </c>
      <c r="D330" s="106">
        <f>'UBS Carandiru'!D15</f>
        <v>285</v>
      </c>
      <c r="E330" s="106">
        <f>'UBS Carandiru'!E15</f>
        <v>317</v>
      </c>
      <c r="F330" s="106">
        <f>'UBS Carandiru'!F15</f>
        <v>266</v>
      </c>
      <c r="G330" s="106">
        <f>'UBS Carandiru'!G15</f>
        <v>256</v>
      </c>
      <c r="H330" s="106">
        <f>'UBS Carandiru'!H15</f>
        <v>380</v>
      </c>
      <c r="I330" s="106">
        <f>'UBS Carandiru'!I15</f>
        <v>383</v>
      </c>
      <c r="J330" s="106">
        <f>'UBS Carandiru'!J15</f>
        <v>345</v>
      </c>
      <c r="K330" s="106">
        <f>'UBS Carandiru'!K15</f>
        <v>299</v>
      </c>
      <c r="L330" s="106">
        <f>'UBS Carandiru'!L15</f>
        <v>274</v>
      </c>
      <c r="M330" s="106">
        <f>'UBS Carandiru'!M15</f>
        <v>255</v>
      </c>
      <c r="N330" s="106">
        <f>'UBS Carandiru'!N15</f>
        <v>230</v>
      </c>
      <c r="O330" s="106">
        <f>'UBS Carandiru'!O15</f>
        <v>6336</v>
      </c>
      <c r="P330" s="106">
        <f>'UBS Carandiru'!P15</f>
        <v>3680</v>
      </c>
      <c r="Q330" s="1004">
        <f>'UBS Carandiru'!Q15</f>
        <v>0.58080808080808077</v>
      </c>
    </row>
    <row r="331" spans="1:17" x14ac:dyDescent="0.25">
      <c r="A331" s="228" t="str">
        <f>'UBS Carandiru'!A16</f>
        <v>Médico Cardiologista (consulta) - 20hrs</v>
      </c>
      <c r="B331" s="89">
        <f>'UBS Carandiru'!B16</f>
        <v>120</v>
      </c>
      <c r="C331" s="106">
        <f>'UBS Carandiru'!C16</f>
        <v>122</v>
      </c>
      <c r="D331" s="106">
        <f>'UBS Carandiru'!D16</f>
        <v>70</v>
      </c>
      <c r="E331" s="106">
        <f>'UBS Carandiru'!E16</f>
        <v>0</v>
      </c>
      <c r="F331" s="106">
        <f>'UBS Carandiru'!F16</f>
        <v>107</v>
      </c>
      <c r="G331" s="106">
        <f>'UBS Carandiru'!G16</f>
        <v>155</v>
      </c>
      <c r="H331" s="106">
        <f>'UBS Carandiru'!H16</f>
        <v>123</v>
      </c>
      <c r="I331" s="106">
        <f>'UBS Carandiru'!I16</f>
        <v>88</v>
      </c>
      <c r="J331" s="106">
        <f>'UBS Carandiru'!J16</f>
        <v>153</v>
      </c>
      <c r="K331" s="106">
        <f>'UBS Carandiru'!K16</f>
        <v>100</v>
      </c>
      <c r="L331" s="106">
        <f>'UBS Carandiru'!L16</f>
        <v>106</v>
      </c>
      <c r="M331" s="106">
        <f>'UBS Carandiru'!M16</f>
        <v>177</v>
      </c>
      <c r="N331" s="106">
        <f>'UBS Carandiru'!N16</f>
        <v>28</v>
      </c>
      <c r="O331" s="106">
        <f>'UBS Carandiru'!O16</f>
        <v>1440</v>
      </c>
      <c r="P331" s="106">
        <f>'UBS Carandiru'!P16</f>
        <v>1229</v>
      </c>
      <c r="Q331" s="1004">
        <f>'UBS Carandiru'!Q16</f>
        <v>0.85347222222222219</v>
      </c>
    </row>
    <row r="332" spans="1:17" x14ac:dyDescent="0.25">
      <c r="A332" s="228" t="str">
        <f>'UBS Carandiru'!A17</f>
        <v>Médico Ortopedista (consulta) - 12hrs</v>
      </c>
      <c r="B332" s="89">
        <f>'UBS Carandiru'!B17</f>
        <v>528</v>
      </c>
      <c r="C332" s="106">
        <f>'UBS Carandiru'!C17</f>
        <v>369</v>
      </c>
      <c r="D332" s="106">
        <f>'UBS Carandiru'!D17</f>
        <v>430</v>
      </c>
      <c r="E332" s="106">
        <f>'UBS Carandiru'!E17</f>
        <v>511</v>
      </c>
      <c r="F332" s="106">
        <f>'UBS Carandiru'!F17</f>
        <v>570</v>
      </c>
      <c r="G332" s="106">
        <f>'UBS Carandiru'!G17</f>
        <v>424</v>
      </c>
      <c r="H332" s="106">
        <f>'UBS Carandiru'!H17</f>
        <v>496</v>
      </c>
      <c r="I332" s="106">
        <f>'UBS Carandiru'!I17</f>
        <v>396</v>
      </c>
      <c r="J332" s="106">
        <f>'UBS Carandiru'!J17</f>
        <v>629</v>
      </c>
      <c r="K332" s="106">
        <f>'UBS Carandiru'!K17</f>
        <v>506</v>
      </c>
      <c r="L332" s="106">
        <f>'UBS Carandiru'!L17</f>
        <v>503</v>
      </c>
      <c r="M332" s="106">
        <f>'UBS Carandiru'!M17</f>
        <v>492</v>
      </c>
      <c r="N332" s="106">
        <f>'UBS Carandiru'!N17</f>
        <v>442</v>
      </c>
      <c r="O332" s="106">
        <f>'UBS Carandiru'!O17</f>
        <v>6336</v>
      </c>
      <c r="P332" s="106">
        <f>'UBS Carandiru'!P17</f>
        <v>5768</v>
      </c>
      <c r="Q332" s="1004">
        <f>'UBS Carandiru'!Q17</f>
        <v>0.91035353535353536</v>
      </c>
    </row>
    <row r="333" spans="1:17" x14ac:dyDescent="0.25">
      <c r="A333" s="228" t="str">
        <f>'UBS Carandiru'!A18</f>
        <v>Enfermeiro (consulta) - 30hrs</v>
      </c>
      <c r="B333" s="89">
        <f>'UBS Carandiru'!B18</f>
        <v>432</v>
      </c>
      <c r="C333" s="106">
        <f>'UBS Carandiru'!C18</f>
        <v>301</v>
      </c>
      <c r="D333" s="106">
        <f>'UBS Carandiru'!D18</f>
        <v>440</v>
      </c>
      <c r="E333" s="106">
        <f>'UBS Carandiru'!E18</f>
        <v>496</v>
      </c>
      <c r="F333" s="106">
        <f>'UBS Carandiru'!F18</f>
        <v>564</v>
      </c>
      <c r="G333" s="106">
        <f>'UBS Carandiru'!G18</f>
        <v>521</v>
      </c>
      <c r="H333" s="106">
        <f>'UBS Carandiru'!H18</f>
        <v>522</v>
      </c>
      <c r="I333" s="106">
        <f>'UBS Carandiru'!I18</f>
        <v>368</v>
      </c>
      <c r="J333" s="106">
        <f>'UBS Carandiru'!J18</f>
        <v>348</v>
      </c>
      <c r="K333" s="106">
        <f>'UBS Carandiru'!K18</f>
        <v>324</v>
      </c>
      <c r="L333" s="106">
        <f>'UBS Carandiru'!L18</f>
        <v>386</v>
      </c>
      <c r="M333" s="106">
        <f>'UBS Carandiru'!M18</f>
        <v>281</v>
      </c>
      <c r="N333" s="106">
        <f>'UBS Carandiru'!N18</f>
        <v>178</v>
      </c>
      <c r="O333" s="106">
        <f>'UBS Carandiru'!O18</f>
        <v>5184</v>
      </c>
      <c r="P333" s="106">
        <f>'UBS Carandiru'!P18</f>
        <v>4729</v>
      </c>
      <c r="Q333" s="1004">
        <f>'UBS Carandiru'!Q18</f>
        <v>0.91222993827160492</v>
      </c>
    </row>
    <row r="334" spans="1:17" x14ac:dyDescent="0.25">
      <c r="A334" s="228" t="str">
        <f>'UBS Carandiru'!A19</f>
        <v>Enfermeiro (visita) - 30hrs</v>
      </c>
      <c r="B334" s="89">
        <f>'UBS Carandiru'!B19</f>
        <v>24</v>
      </c>
      <c r="C334" s="106">
        <f>'UBS Carandiru'!C19</f>
        <v>25</v>
      </c>
      <c r="D334" s="106">
        <f>'UBS Carandiru'!D19</f>
        <v>25</v>
      </c>
      <c r="E334" s="106">
        <f>'UBS Carandiru'!E19</f>
        <v>34</v>
      </c>
      <c r="F334" s="106">
        <f>'UBS Carandiru'!F19</f>
        <v>31</v>
      </c>
      <c r="G334" s="106">
        <f>'UBS Carandiru'!G19</f>
        <v>35</v>
      </c>
      <c r="H334" s="106">
        <f>'UBS Carandiru'!H19</f>
        <v>52</v>
      </c>
      <c r="I334" s="106">
        <f>'UBS Carandiru'!I19</f>
        <v>22</v>
      </c>
      <c r="J334" s="106">
        <f>'UBS Carandiru'!J19</f>
        <v>21</v>
      </c>
      <c r="K334" s="106">
        <f>'UBS Carandiru'!K19</f>
        <v>32</v>
      </c>
      <c r="L334" s="106">
        <f>'UBS Carandiru'!L19</f>
        <v>42</v>
      </c>
      <c r="M334" s="106">
        <f>'UBS Carandiru'!M19</f>
        <v>44</v>
      </c>
      <c r="N334" s="106">
        <f>'UBS Carandiru'!N19</f>
        <v>10</v>
      </c>
      <c r="O334" s="106">
        <f>'UBS Carandiru'!O19</f>
        <v>288</v>
      </c>
      <c r="P334" s="106">
        <f>'UBS Carandiru'!P19</f>
        <v>373</v>
      </c>
      <c r="Q334" s="1004">
        <f>'UBS Carandiru'!Q19</f>
        <v>1.2951388888888888</v>
      </c>
    </row>
    <row r="335" spans="1:17" x14ac:dyDescent="0.25">
      <c r="A335" s="228" t="str">
        <f>'UBS Carandiru'!A20</f>
        <v>Assistente Social (consulta/ VD) - 30hrs</v>
      </c>
      <c r="B335" s="89">
        <f>'UBS Carandiru'!B20</f>
        <v>122</v>
      </c>
      <c r="C335" s="106">
        <f>'UBS Carandiru'!C20</f>
        <v>71</v>
      </c>
      <c r="D335" s="106">
        <f>'UBS Carandiru'!D20</f>
        <v>52</v>
      </c>
      <c r="E335" s="106">
        <f>'UBS Carandiru'!E20</f>
        <v>152</v>
      </c>
      <c r="F335" s="106">
        <f>'UBS Carandiru'!F20</f>
        <v>170</v>
      </c>
      <c r="G335" s="106">
        <f>'UBS Carandiru'!G20</f>
        <v>69</v>
      </c>
      <c r="H335" s="106">
        <f>'UBS Carandiru'!H20</f>
        <v>216</v>
      </c>
      <c r="I335" s="106">
        <f>'UBS Carandiru'!I20</f>
        <v>151</v>
      </c>
      <c r="J335" s="106">
        <f>'UBS Carandiru'!J20</f>
        <v>215</v>
      </c>
      <c r="K335" s="106">
        <f>'UBS Carandiru'!K20</f>
        <v>234</v>
      </c>
      <c r="L335" s="106">
        <f>'UBS Carandiru'!L20</f>
        <v>164</v>
      </c>
      <c r="M335" s="106">
        <f>'UBS Carandiru'!M20</f>
        <v>192</v>
      </c>
      <c r="N335" s="106">
        <f>'UBS Carandiru'!N20</f>
        <v>208</v>
      </c>
      <c r="O335" s="106">
        <f>'UBS Carandiru'!O20</f>
        <v>1464</v>
      </c>
      <c r="P335" s="106">
        <f>'UBS Carandiru'!P20</f>
        <v>1894</v>
      </c>
      <c r="Q335" s="1004">
        <f>'UBS Carandiru'!Q20</f>
        <v>1.2937158469945356</v>
      </c>
    </row>
    <row r="336" spans="1:17" x14ac:dyDescent="0.25">
      <c r="A336" s="228" t="str">
        <f>'UBS Carandiru'!A21</f>
        <v>Assistente Social (nº grupos)</v>
      </c>
      <c r="B336" s="89">
        <f>'UBS Carandiru'!B21</f>
        <v>30</v>
      </c>
      <c r="C336" s="106">
        <f>'UBS Carandiru'!C21</f>
        <v>9</v>
      </c>
      <c r="D336" s="106">
        <f>'UBS Carandiru'!D21</f>
        <v>2</v>
      </c>
      <c r="E336" s="106">
        <f>'UBS Carandiru'!E21</f>
        <v>30</v>
      </c>
      <c r="F336" s="106">
        <f>'UBS Carandiru'!F21</f>
        <v>36</v>
      </c>
      <c r="G336" s="106">
        <f>'UBS Carandiru'!G21</f>
        <v>9</v>
      </c>
      <c r="H336" s="106">
        <f>'UBS Carandiru'!H21</f>
        <v>35</v>
      </c>
      <c r="I336" s="106">
        <f>'UBS Carandiru'!I21</f>
        <v>31</v>
      </c>
      <c r="J336" s="106">
        <f>'UBS Carandiru'!J21</f>
        <v>31</v>
      </c>
      <c r="K336" s="106">
        <f>'UBS Carandiru'!K21</f>
        <v>28</v>
      </c>
      <c r="L336" s="106">
        <f>'UBS Carandiru'!L21</f>
        <v>33</v>
      </c>
      <c r="M336" s="106">
        <f>'UBS Carandiru'!M21</f>
        <v>27</v>
      </c>
      <c r="N336" s="106">
        <f>'UBS Carandiru'!N21</f>
        <v>17</v>
      </c>
      <c r="O336" s="106">
        <f>'UBS Carandiru'!O21</f>
        <v>360</v>
      </c>
      <c r="P336" s="106">
        <f>'UBS Carandiru'!P21</f>
        <v>288</v>
      </c>
      <c r="Q336" s="1004">
        <f>'UBS Carandiru'!Q21</f>
        <v>0.8</v>
      </c>
    </row>
    <row r="337" spans="1:17" x14ac:dyDescent="0.25">
      <c r="A337" s="228" t="str">
        <f>'UBS Carandiru'!A22</f>
        <v>Farmacêutico (consulta/ VD) - 40hrs</v>
      </c>
      <c r="B337" s="89">
        <f>'UBS Carandiru'!B22</f>
        <v>96</v>
      </c>
      <c r="C337" s="106">
        <f>'UBS Carandiru'!C22</f>
        <v>69</v>
      </c>
      <c r="D337" s="106">
        <f>'UBS Carandiru'!D22</f>
        <v>67</v>
      </c>
      <c r="E337" s="106">
        <f>'UBS Carandiru'!E22</f>
        <v>51</v>
      </c>
      <c r="F337" s="106">
        <f>'UBS Carandiru'!F22</f>
        <v>11</v>
      </c>
      <c r="G337" s="106">
        <f>'UBS Carandiru'!G22</f>
        <v>26</v>
      </c>
      <c r="H337" s="106">
        <f>'UBS Carandiru'!H22</f>
        <v>45</v>
      </c>
      <c r="I337" s="106">
        <f>'UBS Carandiru'!I22</f>
        <v>34</v>
      </c>
      <c r="J337" s="106">
        <f>'UBS Carandiru'!J22</f>
        <v>74</v>
      </c>
      <c r="K337" s="106">
        <f>'UBS Carandiru'!K22</f>
        <v>44</v>
      </c>
      <c r="L337" s="106">
        <f>'UBS Carandiru'!L22</f>
        <v>47</v>
      </c>
      <c r="M337" s="106">
        <f>'UBS Carandiru'!M22</f>
        <v>67</v>
      </c>
      <c r="N337" s="106">
        <f>'UBS Carandiru'!N22</f>
        <v>44</v>
      </c>
      <c r="O337" s="106">
        <f>'UBS Carandiru'!O22</f>
        <v>1152</v>
      </c>
      <c r="P337" s="106">
        <f>'UBS Carandiru'!P22</f>
        <v>579</v>
      </c>
      <c r="Q337" s="1004">
        <f>'UBS Carandiru'!Q22</f>
        <v>0.50260416666666663</v>
      </c>
    </row>
    <row r="338" spans="1:17" x14ac:dyDescent="0.25">
      <c r="A338" s="228" t="str">
        <f>'UBS Carandiru'!A23</f>
        <v>Farmacêutico (nº grupos)</v>
      </c>
      <c r="B338" s="89">
        <f>'UBS Carandiru'!B23</f>
        <v>16</v>
      </c>
      <c r="C338" s="106">
        <f>'UBS Carandiru'!C23</f>
        <v>4</v>
      </c>
      <c r="D338" s="106">
        <f>'UBS Carandiru'!D23</f>
        <v>8</v>
      </c>
      <c r="E338" s="106">
        <f>'UBS Carandiru'!E23</f>
        <v>10</v>
      </c>
      <c r="F338" s="106">
        <f>'UBS Carandiru'!F23</f>
        <v>6</v>
      </c>
      <c r="G338" s="106">
        <f>'UBS Carandiru'!G23</f>
        <v>8</v>
      </c>
      <c r="H338" s="106">
        <f>'UBS Carandiru'!H23</f>
        <v>16</v>
      </c>
      <c r="I338" s="106">
        <f>'UBS Carandiru'!I23</f>
        <v>16</v>
      </c>
      <c r="J338" s="106">
        <f>'UBS Carandiru'!J23</f>
        <v>13</v>
      </c>
      <c r="K338" s="106">
        <f>'UBS Carandiru'!K23</f>
        <v>10</v>
      </c>
      <c r="L338" s="106">
        <f>'UBS Carandiru'!L23</f>
        <v>6</v>
      </c>
      <c r="M338" s="106">
        <f>'UBS Carandiru'!M23</f>
        <v>6</v>
      </c>
      <c r="N338" s="106">
        <f>'UBS Carandiru'!N23</f>
        <v>4</v>
      </c>
      <c r="O338" s="106">
        <f>'UBS Carandiru'!O23</f>
        <v>192</v>
      </c>
      <c r="P338" s="106">
        <f>'UBS Carandiru'!P23</f>
        <v>107</v>
      </c>
      <c r="Q338" s="1004">
        <f>'UBS Carandiru'!Q23</f>
        <v>0.55729166666666663</v>
      </c>
    </row>
    <row r="339" spans="1:17" x14ac:dyDescent="0.25">
      <c r="A339" s="228" t="str">
        <f>'UBS Carandiru'!A24</f>
        <v>Psicólogo (consulta/ VD) - 30hrs</v>
      </c>
      <c r="B339" s="89">
        <f>'UBS Carandiru'!B24</f>
        <v>92</v>
      </c>
      <c r="C339" s="106">
        <f>'UBS Carandiru'!C24</f>
        <v>66</v>
      </c>
      <c r="D339" s="106">
        <f>'UBS Carandiru'!D24</f>
        <v>95</v>
      </c>
      <c r="E339" s="106">
        <f>'UBS Carandiru'!E24</f>
        <v>60</v>
      </c>
      <c r="F339" s="106">
        <f>'UBS Carandiru'!F24</f>
        <v>61</v>
      </c>
      <c r="G339" s="106">
        <f>'UBS Carandiru'!G24</f>
        <v>100</v>
      </c>
      <c r="H339" s="106">
        <f>'UBS Carandiru'!H24</f>
        <v>98</v>
      </c>
      <c r="I339" s="106">
        <f>'UBS Carandiru'!I24</f>
        <v>106</v>
      </c>
      <c r="J339" s="106">
        <f>'UBS Carandiru'!J24</f>
        <v>124</v>
      </c>
      <c r="K339" s="106">
        <f>'UBS Carandiru'!K24</f>
        <v>62</v>
      </c>
      <c r="L339" s="106">
        <f>'UBS Carandiru'!L24</f>
        <v>88</v>
      </c>
      <c r="M339" s="106">
        <f>'UBS Carandiru'!M24</f>
        <v>108</v>
      </c>
      <c r="N339" s="106">
        <f>'UBS Carandiru'!N24</f>
        <v>73</v>
      </c>
      <c r="O339" s="106">
        <f>'UBS Carandiru'!O24</f>
        <v>1104</v>
      </c>
      <c r="P339" s="106">
        <f>'UBS Carandiru'!P24</f>
        <v>1041</v>
      </c>
      <c r="Q339" s="1004">
        <f>'UBS Carandiru'!Q24</f>
        <v>0.94293478260869568</v>
      </c>
    </row>
    <row r="340" spans="1:17" x14ac:dyDescent="0.25">
      <c r="A340" s="228" t="str">
        <f>'UBS Carandiru'!A25</f>
        <v>Psicólogo (nº grupos)</v>
      </c>
      <c r="B340" s="89">
        <f>'UBS Carandiru'!B25</f>
        <v>60</v>
      </c>
      <c r="C340" s="106">
        <f>'UBS Carandiru'!C25</f>
        <v>37</v>
      </c>
      <c r="D340" s="106">
        <f>'UBS Carandiru'!D25</f>
        <v>40</v>
      </c>
      <c r="E340" s="106">
        <f>'UBS Carandiru'!E25</f>
        <v>29</v>
      </c>
      <c r="F340" s="106">
        <f>'UBS Carandiru'!F25</f>
        <v>33</v>
      </c>
      <c r="G340" s="106">
        <f>'UBS Carandiru'!G25</f>
        <v>39</v>
      </c>
      <c r="H340" s="106">
        <f>'UBS Carandiru'!H25</f>
        <v>43</v>
      </c>
      <c r="I340" s="106">
        <f>'UBS Carandiru'!I25</f>
        <v>40</v>
      </c>
      <c r="J340" s="106">
        <f>'UBS Carandiru'!J25</f>
        <v>48</v>
      </c>
      <c r="K340" s="106">
        <f>'UBS Carandiru'!K25</f>
        <v>37</v>
      </c>
      <c r="L340" s="106">
        <f>'UBS Carandiru'!L25</f>
        <v>31</v>
      </c>
      <c r="M340" s="106">
        <f>'UBS Carandiru'!M25</f>
        <v>41</v>
      </c>
      <c r="N340" s="106">
        <f>'UBS Carandiru'!N25</f>
        <v>21</v>
      </c>
      <c r="O340" s="106">
        <f>'UBS Carandiru'!O25</f>
        <v>720</v>
      </c>
      <c r="P340" s="106">
        <f>'UBS Carandiru'!P25</f>
        <v>439</v>
      </c>
      <c r="Q340" s="1004">
        <f>'UBS Carandiru'!Q25</f>
        <v>0.60972222222222228</v>
      </c>
    </row>
    <row r="341" spans="1:17" x14ac:dyDescent="0.25">
      <c r="A341" s="228" t="str">
        <f>'UBS Carandiru'!A26</f>
        <v>Técnico de Enfermagem (Visitas) - 30hrs</v>
      </c>
      <c r="B341" s="89">
        <f>'UBS Carandiru'!B26</f>
        <v>120</v>
      </c>
      <c r="C341" s="106">
        <f>'UBS Carandiru'!C26</f>
        <v>97</v>
      </c>
      <c r="D341" s="106">
        <f>'UBS Carandiru'!D26</f>
        <v>95</v>
      </c>
      <c r="E341" s="106">
        <f>'UBS Carandiru'!E26</f>
        <v>109</v>
      </c>
      <c r="F341" s="106">
        <f>'UBS Carandiru'!F26</f>
        <v>108</v>
      </c>
      <c r="G341" s="106">
        <f>'UBS Carandiru'!G26</f>
        <v>102</v>
      </c>
      <c r="H341" s="106">
        <f>'UBS Carandiru'!H26</f>
        <v>131</v>
      </c>
      <c r="I341" s="106">
        <f>'UBS Carandiru'!I26</f>
        <v>118</v>
      </c>
      <c r="J341" s="106">
        <f>'UBS Carandiru'!J26</f>
        <v>95</v>
      </c>
      <c r="K341" s="106">
        <f>'UBS Carandiru'!K26</f>
        <v>60</v>
      </c>
      <c r="L341" s="106">
        <f>'UBS Carandiru'!L26</f>
        <v>95</v>
      </c>
      <c r="M341" s="106">
        <f>'UBS Carandiru'!M26</f>
        <v>118</v>
      </c>
      <c r="N341" s="106">
        <f>'UBS Carandiru'!N26</f>
        <v>36</v>
      </c>
      <c r="O341" s="106">
        <f>'UBS Carandiru'!O26</f>
        <v>1440</v>
      </c>
      <c r="P341" s="106">
        <f>'UBS Carandiru'!P26</f>
        <v>1164</v>
      </c>
      <c r="Q341" s="1004">
        <f>'UBS Carandiru'!Q26</f>
        <v>0.80833333333333335</v>
      </c>
    </row>
    <row r="342" spans="1:17" x14ac:dyDescent="0.25">
      <c r="A342" s="228" t="str">
        <f>'UBS Carandiru'!A27</f>
        <v>PICS - Atividades Coletivas</v>
      </c>
      <c r="B342" s="89">
        <f>'UBS Carandiru'!B27</f>
        <v>7</v>
      </c>
      <c r="C342" s="106">
        <f>'UBS Carandiru'!C27</f>
        <v>14</v>
      </c>
      <c r="D342" s="106">
        <f>'UBS Carandiru'!D27</f>
        <v>9</v>
      </c>
      <c r="E342" s="106">
        <f>'UBS Carandiru'!E27</f>
        <v>2</v>
      </c>
      <c r="F342" s="106">
        <f>'UBS Carandiru'!F27</f>
        <v>1</v>
      </c>
      <c r="G342" s="106">
        <f>'UBS Carandiru'!G27</f>
        <v>7</v>
      </c>
      <c r="H342" s="106">
        <f>'UBS Carandiru'!H27</f>
        <v>12</v>
      </c>
      <c r="I342" s="106">
        <f>'UBS Carandiru'!I27</f>
        <v>9</v>
      </c>
      <c r="J342" s="106">
        <f>'UBS Carandiru'!J27</f>
        <v>3</v>
      </c>
      <c r="K342" s="106">
        <f>'UBS Carandiru'!K27</f>
        <v>5</v>
      </c>
      <c r="L342" s="106">
        <f>'UBS Carandiru'!L27</f>
        <v>9</v>
      </c>
      <c r="M342" s="106">
        <f>'UBS Carandiru'!M27</f>
        <v>11</v>
      </c>
      <c r="N342" s="106">
        <f>'UBS Carandiru'!N27</f>
        <v>10</v>
      </c>
      <c r="O342" s="106">
        <f>'UBS Carandiru'!O27</f>
        <v>84</v>
      </c>
      <c r="P342" s="106">
        <f>'UBS Carandiru'!P27</f>
        <v>92</v>
      </c>
      <c r="Q342" s="1004">
        <f>'UBS Carandiru'!Q27</f>
        <v>1.0952380952380953</v>
      </c>
    </row>
    <row r="343" spans="1:17" ht="15.75" thickBot="1" x14ac:dyDescent="0.3">
      <c r="A343" s="228" t="str">
        <f>'UBS Carandiru'!A28</f>
        <v>PICS - Atividades Individuais</v>
      </c>
      <c r="B343" s="89">
        <f>'UBS Carandiru'!B28</f>
        <v>10</v>
      </c>
      <c r="C343" s="106">
        <f>'UBS Carandiru'!C28</f>
        <v>40</v>
      </c>
      <c r="D343" s="106">
        <f>'UBS Carandiru'!D28</f>
        <v>33</v>
      </c>
      <c r="E343" s="106">
        <f>'UBS Carandiru'!E28</f>
        <v>54</v>
      </c>
      <c r="F343" s="106">
        <f>'UBS Carandiru'!F28</f>
        <v>51</v>
      </c>
      <c r="G343" s="106">
        <f>'UBS Carandiru'!G28</f>
        <v>61</v>
      </c>
      <c r="H343" s="106">
        <f>'UBS Carandiru'!H28</f>
        <v>37</v>
      </c>
      <c r="I343" s="106">
        <f>'UBS Carandiru'!I28</f>
        <v>28</v>
      </c>
      <c r="J343" s="106">
        <f>'UBS Carandiru'!J28</f>
        <v>47</v>
      </c>
      <c r="K343" s="106">
        <f>'UBS Carandiru'!K28</f>
        <v>36</v>
      </c>
      <c r="L343" s="106">
        <f>'UBS Carandiru'!L28</f>
        <v>92</v>
      </c>
      <c r="M343" s="106">
        <f>'UBS Carandiru'!M28</f>
        <v>85</v>
      </c>
      <c r="N343" s="106">
        <f>'UBS Carandiru'!N28</f>
        <v>47</v>
      </c>
      <c r="O343" s="106">
        <f>'UBS Carandiru'!O28</f>
        <v>120</v>
      </c>
      <c r="P343" s="106">
        <f>'UBS Carandiru'!P28</f>
        <v>611</v>
      </c>
      <c r="Q343" s="1004">
        <f>'UBS Carandiru'!Q28</f>
        <v>5.0916666666666668</v>
      </c>
    </row>
    <row r="344" spans="1:17" ht="15.75" thickBot="1" x14ac:dyDescent="0.3">
      <c r="A344" s="904" t="str">
        <f>'UBS Carandiru'!A29</f>
        <v>TOTAL</v>
      </c>
      <c r="B344" s="910">
        <f>'UBS Carandiru'!B29</f>
        <v>4469</v>
      </c>
      <c r="C344" s="906">
        <f>'UBS Carandiru'!C29</f>
        <v>3819</v>
      </c>
      <c r="D344" s="906">
        <f>'UBS Carandiru'!D29</f>
        <v>3667</v>
      </c>
      <c r="E344" s="906">
        <f>'UBS Carandiru'!E29</f>
        <v>3789</v>
      </c>
      <c r="F344" s="906">
        <f>'UBS Carandiru'!F29</f>
        <v>4157</v>
      </c>
      <c r="G344" s="906">
        <f>'UBS Carandiru'!G29</f>
        <v>4017</v>
      </c>
      <c r="H344" s="906">
        <f>'UBS Carandiru'!H29</f>
        <v>4472</v>
      </c>
      <c r="I344" s="906">
        <f>'UBS Carandiru'!I29</f>
        <v>4039</v>
      </c>
      <c r="J344" s="906">
        <f>'UBS Carandiru'!J29</f>
        <v>4269</v>
      </c>
      <c r="K344" s="906">
        <f>'UBS Carandiru'!K29</f>
        <v>3569</v>
      </c>
      <c r="L344" s="906">
        <f>'UBS Carandiru'!L29</f>
        <v>3969</v>
      </c>
      <c r="M344" s="906">
        <f>'UBS Carandiru'!M29</f>
        <v>3718</v>
      </c>
      <c r="N344" s="906">
        <f>'UBS Carandiru'!N29</f>
        <v>2840</v>
      </c>
      <c r="O344" s="908">
        <f>'UBS Carandiru'!O29</f>
        <v>53364</v>
      </c>
      <c r="P344" s="908">
        <f>'UBS Carandiru'!P29</f>
        <v>46325</v>
      </c>
      <c r="Q344" s="1006">
        <f>'UBS Carandiru'!Q29</f>
        <v>0.86809459560752567</v>
      </c>
    </row>
    <row r="346" spans="1:17" ht="15.75" x14ac:dyDescent="0.25">
      <c r="A346" s="1047" t="s">
        <v>668</v>
      </c>
      <c r="B346" s="1048"/>
      <c r="C346" s="1048"/>
      <c r="D346" s="1048"/>
      <c r="E346" s="1048"/>
      <c r="F346" s="1048"/>
      <c r="G346" s="1048"/>
      <c r="H346" s="1048"/>
      <c r="I346" s="1048"/>
      <c r="J346" s="1048"/>
      <c r="K346" s="1048"/>
      <c r="L346" s="1048"/>
      <c r="M346" s="1048"/>
      <c r="N346" s="1048"/>
      <c r="O346" s="1048"/>
      <c r="P346" s="1048"/>
      <c r="Q346" s="1048"/>
    </row>
    <row r="347" spans="1:17" ht="24.75" thickBot="1" x14ac:dyDescent="0.3">
      <c r="A347" s="902" t="s">
        <v>14</v>
      </c>
      <c r="B347" s="911" t="s">
        <v>15</v>
      </c>
      <c r="C347" s="909" t="s">
        <v>514</v>
      </c>
      <c r="D347" s="909" t="s">
        <v>515</v>
      </c>
      <c r="E347" s="909" t="s">
        <v>516</v>
      </c>
      <c r="F347" s="909" t="s">
        <v>517</v>
      </c>
      <c r="G347" s="909" t="s">
        <v>518</v>
      </c>
      <c r="H347" s="909" t="s">
        <v>519</v>
      </c>
      <c r="I347" s="909" t="s">
        <v>520</v>
      </c>
      <c r="J347" s="909" t="s">
        <v>521</v>
      </c>
      <c r="K347" s="909" t="s">
        <v>522</v>
      </c>
      <c r="L347" s="909" t="s">
        <v>523</v>
      </c>
      <c r="M347" s="909" t="s">
        <v>524</v>
      </c>
      <c r="N347" s="909" t="s">
        <v>525</v>
      </c>
      <c r="O347" s="909" t="s">
        <v>530</v>
      </c>
      <c r="P347" s="909" t="s">
        <v>531</v>
      </c>
      <c r="Q347" s="1002" t="s">
        <v>1</v>
      </c>
    </row>
    <row r="348" spans="1:17" ht="15.75" thickTop="1" x14ac:dyDescent="0.25">
      <c r="A348" s="228" t="str">
        <f>'URSI CARANDIRU'!A9</f>
        <v>Médico Geriatra (consulta/ VD)  - 20hrs</v>
      </c>
      <c r="B348" s="89">
        <f>'URSI CARANDIRU'!B9</f>
        <v>192</v>
      </c>
      <c r="C348" s="106">
        <f>'URSI CARANDIRU'!C9</f>
        <v>241</v>
      </c>
      <c r="D348" s="106">
        <f>'URSI CARANDIRU'!D9</f>
        <v>188</v>
      </c>
      <c r="E348" s="106">
        <f>'URSI CARANDIRU'!E9</f>
        <v>216</v>
      </c>
      <c r="F348" s="106">
        <f>'URSI CARANDIRU'!F9</f>
        <v>216</v>
      </c>
      <c r="G348" s="106">
        <f>'URSI CARANDIRU'!G9</f>
        <v>215</v>
      </c>
      <c r="H348" s="106">
        <f>'URSI CARANDIRU'!H9</f>
        <v>215</v>
      </c>
      <c r="I348" s="106">
        <f>'URSI CARANDIRU'!I9</f>
        <v>219</v>
      </c>
      <c r="J348" s="106">
        <f>'URSI CARANDIRU'!J9</f>
        <v>234</v>
      </c>
      <c r="K348" s="106">
        <f>'URSI CARANDIRU'!K9</f>
        <v>220</v>
      </c>
      <c r="L348" s="106">
        <f>'URSI CARANDIRU'!L9</f>
        <v>188</v>
      </c>
      <c r="M348" s="106">
        <f>'URSI CARANDIRU'!M9</f>
        <v>114</v>
      </c>
      <c r="N348" s="106">
        <f>'URSI CARANDIRU'!N9</f>
        <v>201</v>
      </c>
      <c r="O348" s="106">
        <f>'URSI CARANDIRU'!O9</f>
        <v>2304</v>
      </c>
      <c r="P348" s="106">
        <f>'URSI CARANDIRU'!P9</f>
        <v>2467</v>
      </c>
      <c r="Q348" s="1004">
        <f>'URSI CARANDIRU'!Q9</f>
        <v>1.0707465277777777</v>
      </c>
    </row>
    <row r="349" spans="1:17" x14ac:dyDescent="0.25">
      <c r="A349" s="228" t="str">
        <f>'URSI CARANDIRU'!A10</f>
        <v>Assistente Social (consulta/ VD) - 30hrs</v>
      </c>
      <c r="B349" s="89">
        <f>'URSI CARANDIRU'!B10</f>
        <v>160</v>
      </c>
      <c r="C349" s="106">
        <f>'URSI CARANDIRU'!C10</f>
        <v>181</v>
      </c>
      <c r="D349" s="106">
        <f>'URSI CARANDIRU'!D10</f>
        <v>96</v>
      </c>
      <c r="E349" s="106">
        <f>'URSI CARANDIRU'!E10</f>
        <v>139</v>
      </c>
      <c r="F349" s="106">
        <f>'URSI CARANDIRU'!F10</f>
        <v>155</v>
      </c>
      <c r="G349" s="106">
        <f>'URSI CARANDIRU'!G10</f>
        <v>133</v>
      </c>
      <c r="H349" s="106">
        <f>'URSI CARANDIRU'!H10</f>
        <v>184</v>
      </c>
      <c r="I349" s="106">
        <f>'URSI CARANDIRU'!I10</f>
        <v>201</v>
      </c>
      <c r="J349" s="106">
        <f>'URSI CARANDIRU'!J10</f>
        <v>196</v>
      </c>
      <c r="K349" s="106">
        <f>'URSI CARANDIRU'!K10</f>
        <v>127</v>
      </c>
      <c r="L349" s="106">
        <f>'URSI CARANDIRU'!L10</f>
        <v>188</v>
      </c>
      <c r="M349" s="106">
        <f>'URSI CARANDIRU'!M10</f>
        <v>120</v>
      </c>
      <c r="N349" s="106">
        <f>'URSI CARANDIRU'!N10</f>
        <v>140</v>
      </c>
      <c r="O349" s="106">
        <f>'URSI CARANDIRU'!O10</f>
        <v>1920</v>
      </c>
      <c r="P349" s="106">
        <f>'URSI CARANDIRU'!P10</f>
        <v>1860</v>
      </c>
      <c r="Q349" s="1004">
        <f>'URSI CARANDIRU'!Q10</f>
        <v>0.96875</v>
      </c>
    </row>
    <row r="350" spans="1:17" x14ac:dyDescent="0.25">
      <c r="A350" s="228" t="str">
        <f>'URSI CARANDIRU'!A11</f>
        <v>Enfermeiro (consulta/ VD) - 30hrs</v>
      </c>
      <c r="B350" s="89">
        <f>'URSI CARANDIRU'!B11</f>
        <v>176</v>
      </c>
      <c r="C350" s="106">
        <f>'URSI CARANDIRU'!C11</f>
        <v>189</v>
      </c>
      <c r="D350" s="106">
        <f>'URSI CARANDIRU'!D11</f>
        <v>194</v>
      </c>
      <c r="E350" s="106">
        <f>'URSI CARANDIRU'!E11</f>
        <v>192</v>
      </c>
      <c r="F350" s="106">
        <f>'URSI CARANDIRU'!F11</f>
        <v>191</v>
      </c>
      <c r="G350" s="106">
        <f>'URSI CARANDIRU'!G11</f>
        <v>184</v>
      </c>
      <c r="H350" s="106">
        <f>'URSI CARANDIRU'!H11</f>
        <v>153</v>
      </c>
      <c r="I350" s="106">
        <f>'URSI CARANDIRU'!I11</f>
        <v>164</v>
      </c>
      <c r="J350" s="106">
        <f>'URSI CARANDIRU'!J11</f>
        <v>224</v>
      </c>
      <c r="K350" s="106">
        <f>'URSI CARANDIRU'!K11</f>
        <v>183</v>
      </c>
      <c r="L350" s="106">
        <f>'URSI CARANDIRU'!L11</f>
        <v>204</v>
      </c>
      <c r="M350" s="106">
        <f>'URSI CARANDIRU'!M11</f>
        <v>191</v>
      </c>
      <c r="N350" s="106">
        <f>'URSI CARANDIRU'!N11</f>
        <v>164</v>
      </c>
      <c r="O350" s="106">
        <f>'URSI CARANDIRU'!O11</f>
        <v>2112</v>
      </c>
      <c r="P350" s="106">
        <f>'URSI CARANDIRU'!P11</f>
        <v>2233</v>
      </c>
      <c r="Q350" s="1004">
        <f>'URSI CARANDIRU'!Q11</f>
        <v>1.0572916666666667</v>
      </c>
    </row>
    <row r="351" spans="1:17" x14ac:dyDescent="0.25">
      <c r="A351" s="228" t="str">
        <f>'URSI CARANDIRU'!A12</f>
        <v>Nutricionista (consulta/ VD) - 40hrs</v>
      </c>
      <c r="B351" s="89">
        <f>'URSI CARANDIRU'!B12</f>
        <v>116</v>
      </c>
      <c r="C351" s="106">
        <f>'URSI CARANDIRU'!C12</f>
        <v>56</v>
      </c>
      <c r="D351" s="106">
        <f>'URSI CARANDIRU'!D12</f>
        <v>130</v>
      </c>
      <c r="E351" s="106">
        <f>'URSI CARANDIRU'!E12</f>
        <v>127</v>
      </c>
      <c r="F351" s="106">
        <f>'URSI CARANDIRU'!F12</f>
        <v>123</v>
      </c>
      <c r="G351" s="106">
        <f>'URSI CARANDIRU'!G12</f>
        <v>103</v>
      </c>
      <c r="H351" s="106">
        <f>'URSI CARANDIRU'!H12</f>
        <v>129</v>
      </c>
      <c r="I351" s="106">
        <f>'URSI CARANDIRU'!I12</f>
        <v>130</v>
      </c>
      <c r="J351" s="106">
        <f>'URSI CARANDIRU'!J12</f>
        <v>120</v>
      </c>
      <c r="K351" s="106">
        <f>'URSI CARANDIRU'!K12</f>
        <v>120</v>
      </c>
      <c r="L351" s="106">
        <f>'URSI CARANDIRU'!L12</f>
        <v>0</v>
      </c>
      <c r="M351" s="106">
        <f>'URSI CARANDIRU'!M12</f>
        <v>0</v>
      </c>
      <c r="N351" s="106">
        <f>'URSI CARANDIRU'!N12</f>
        <v>0</v>
      </c>
      <c r="O351" s="106">
        <f>'URSI CARANDIRU'!O12</f>
        <v>1392</v>
      </c>
      <c r="P351" s="106">
        <f>'URSI CARANDIRU'!P12</f>
        <v>1038</v>
      </c>
      <c r="Q351" s="1004">
        <f>'URSI CARANDIRU'!Q12</f>
        <v>0.74568965517241381</v>
      </c>
    </row>
    <row r="352" spans="1:17" x14ac:dyDescent="0.25">
      <c r="A352" s="228" t="str">
        <f>'URSI CARANDIRU'!A13</f>
        <v>Fisioterapeuta (consulta/ VD) - 30hrs</v>
      </c>
      <c r="B352" s="89">
        <f>'URSI CARANDIRU'!B13</f>
        <v>200</v>
      </c>
      <c r="C352" s="106">
        <f>'URSI CARANDIRU'!C13</f>
        <v>222</v>
      </c>
      <c r="D352" s="106">
        <f>'URSI CARANDIRU'!D13</f>
        <v>207</v>
      </c>
      <c r="E352" s="106">
        <f>'URSI CARANDIRU'!E13</f>
        <v>149</v>
      </c>
      <c r="F352" s="106">
        <f>'URSI CARANDIRU'!F13</f>
        <v>191</v>
      </c>
      <c r="G352" s="106">
        <f>'URSI CARANDIRU'!G13</f>
        <v>187</v>
      </c>
      <c r="H352" s="106">
        <f>'URSI CARANDIRU'!H13</f>
        <v>224</v>
      </c>
      <c r="I352" s="106">
        <f>'URSI CARANDIRU'!I13</f>
        <v>235</v>
      </c>
      <c r="J352" s="106">
        <f>'URSI CARANDIRU'!J13</f>
        <v>172</v>
      </c>
      <c r="K352" s="106">
        <f>'URSI CARANDIRU'!K13</f>
        <v>243</v>
      </c>
      <c r="L352" s="106">
        <f>'URSI CARANDIRU'!L13</f>
        <v>220</v>
      </c>
      <c r="M352" s="106">
        <f>'URSI CARANDIRU'!M13</f>
        <v>83</v>
      </c>
      <c r="N352" s="106">
        <f>'URSI CARANDIRU'!N13</f>
        <v>146</v>
      </c>
      <c r="O352" s="106">
        <f>'URSI CARANDIRU'!O13</f>
        <v>2400</v>
      </c>
      <c r="P352" s="106">
        <f>'URSI CARANDIRU'!P13</f>
        <v>2279</v>
      </c>
      <c r="Q352" s="1004">
        <f>'URSI CARANDIRU'!Q13</f>
        <v>0.94958333333333333</v>
      </c>
    </row>
    <row r="353" spans="1:17" x14ac:dyDescent="0.25">
      <c r="A353" s="228" t="str">
        <f>'URSI CARANDIRU'!A14</f>
        <v>Terapeuta Ocupacional (consulta/ VD) - 30hrs</v>
      </c>
      <c r="B353" s="89">
        <f>'URSI CARANDIRU'!B14</f>
        <v>100</v>
      </c>
      <c r="C353" s="106">
        <f>'URSI CARANDIRU'!C14</f>
        <v>0</v>
      </c>
      <c r="D353" s="106">
        <f>'URSI CARANDIRU'!D14</f>
        <v>0</v>
      </c>
      <c r="E353" s="106">
        <f>'URSI CARANDIRU'!E14</f>
        <v>0</v>
      </c>
      <c r="F353" s="106">
        <f>'URSI CARANDIRU'!F14</f>
        <v>0</v>
      </c>
      <c r="G353" s="106">
        <f>'URSI CARANDIRU'!G14</f>
        <v>0</v>
      </c>
      <c r="H353" s="106">
        <f>'URSI CARANDIRU'!H14</f>
        <v>0</v>
      </c>
      <c r="I353" s="106">
        <f>'URSI CARANDIRU'!I14</f>
        <v>0</v>
      </c>
      <c r="J353" s="106">
        <f>'URSI CARANDIRU'!J14</f>
        <v>0</v>
      </c>
      <c r="K353" s="106">
        <f>'URSI CARANDIRU'!K14</f>
        <v>0</v>
      </c>
      <c r="L353" s="106">
        <f>'URSI CARANDIRU'!L14</f>
        <v>0</v>
      </c>
      <c r="M353" s="106">
        <f>'URSI CARANDIRU'!M14</f>
        <v>0</v>
      </c>
      <c r="N353" s="106">
        <f>'URSI CARANDIRU'!N14</f>
        <v>0</v>
      </c>
      <c r="O353" s="106">
        <f>'URSI CARANDIRU'!O14</f>
        <v>1200</v>
      </c>
      <c r="P353" s="106">
        <f>'URSI CARANDIRU'!P14</f>
        <v>0</v>
      </c>
      <c r="Q353" s="1004">
        <f>'URSI CARANDIRU'!Q14</f>
        <v>0</v>
      </c>
    </row>
    <row r="354" spans="1:17" x14ac:dyDescent="0.25">
      <c r="A354" s="228" t="str">
        <f>'URSI CARANDIRU'!A15</f>
        <v>Psicólogo (consulta/ VD) - 40hrs</v>
      </c>
      <c r="B354" s="89">
        <f>'URSI CARANDIRU'!B15</f>
        <v>84</v>
      </c>
      <c r="C354" s="106">
        <f>'URSI CARANDIRU'!C15</f>
        <v>111</v>
      </c>
      <c r="D354" s="106">
        <f>'URSI CARANDIRU'!D15</f>
        <v>92</v>
      </c>
      <c r="E354" s="106">
        <f>'URSI CARANDIRU'!E15</f>
        <v>79</v>
      </c>
      <c r="F354" s="106">
        <f>'URSI CARANDIRU'!F15</f>
        <v>86</v>
      </c>
      <c r="G354" s="106">
        <f>'URSI CARANDIRU'!G15</f>
        <v>97</v>
      </c>
      <c r="H354" s="106">
        <f>'URSI CARANDIRU'!H15</f>
        <v>104</v>
      </c>
      <c r="I354" s="106">
        <f>'URSI CARANDIRU'!I15</f>
        <v>104</v>
      </c>
      <c r="J354" s="106">
        <f>'URSI CARANDIRU'!J15</f>
        <v>106</v>
      </c>
      <c r="K354" s="106">
        <f>'URSI CARANDIRU'!K15</f>
        <v>0</v>
      </c>
      <c r="L354" s="106">
        <f>'URSI CARANDIRU'!L15</f>
        <v>107</v>
      </c>
      <c r="M354" s="106">
        <f>'URSI CARANDIRU'!M15</f>
        <v>104</v>
      </c>
      <c r="N354" s="106">
        <f>'URSI CARANDIRU'!N15</f>
        <v>99</v>
      </c>
      <c r="O354" s="106">
        <f>'URSI CARANDIRU'!O15</f>
        <v>1008</v>
      </c>
      <c r="P354" s="106">
        <f>'URSI CARANDIRU'!P15</f>
        <v>1089</v>
      </c>
      <c r="Q354" s="1004">
        <f>'URSI CARANDIRU'!Q15</f>
        <v>1.0803571428571428</v>
      </c>
    </row>
    <row r="355" spans="1:17" x14ac:dyDescent="0.25">
      <c r="A355" s="228" t="str">
        <f>'URSI CARANDIRU'!A16</f>
        <v>PICS - Atividades Coletivas</v>
      </c>
      <c r="B355" s="89">
        <f>'URSI CARANDIRU'!B16</f>
        <v>7</v>
      </c>
      <c r="C355" s="106">
        <f>'URSI CARANDIRU'!C16</f>
        <v>12</v>
      </c>
      <c r="D355" s="106">
        <f>'URSI CARANDIRU'!D16</f>
        <v>13</v>
      </c>
      <c r="E355" s="106">
        <f>'URSI CARANDIRU'!E16</f>
        <v>4</v>
      </c>
      <c r="F355" s="106">
        <f>'URSI CARANDIRU'!F16</f>
        <v>22</v>
      </c>
      <c r="G355" s="106">
        <f>'URSI CARANDIRU'!G16</f>
        <v>15</v>
      </c>
      <c r="H355" s="106">
        <f>'URSI CARANDIRU'!H16</f>
        <v>15</v>
      </c>
      <c r="I355" s="106">
        <f>'URSI CARANDIRU'!I16</f>
        <v>11</v>
      </c>
      <c r="J355" s="106">
        <f>'URSI CARANDIRU'!J16</f>
        <v>15</v>
      </c>
      <c r="K355" s="106">
        <f>'URSI CARANDIRU'!K16</f>
        <v>25</v>
      </c>
      <c r="L355" s="106">
        <f>'URSI CARANDIRU'!L16</f>
        <v>30</v>
      </c>
      <c r="M355" s="106">
        <f>'URSI CARANDIRU'!M16</f>
        <v>15</v>
      </c>
      <c r="N355" s="106">
        <f>'URSI CARANDIRU'!N16</f>
        <v>18</v>
      </c>
      <c r="O355" s="106">
        <f>'URSI CARANDIRU'!O16</f>
        <v>84</v>
      </c>
      <c r="P355" s="106">
        <f>'URSI CARANDIRU'!P16</f>
        <v>195</v>
      </c>
      <c r="Q355" s="1004">
        <f>'URSI CARANDIRU'!Q16</f>
        <v>2.3214285714285716</v>
      </c>
    </row>
    <row r="356" spans="1:17" ht="15.75" thickBot="1" x14ac:dyDescent="0.3">
      <c r="A356" s="228" t="str">
        <f>'URSI CARANDIRU'!A17</f>
        <v>PICS - Atividades Individuais</v>
      </c>
      <c r="B356" s="89">
        <f>'URSI CARANDIRU'!B17</f>
        <v>10</v>
      </c>
      <c r="C356" s="106">
        <f>'URSI CARANDIRU'!C17</f>
        <v>6</v>
      </c>
      <c r="D356" s="106">
        <f>'URSI CARANDIRU'!D17</f>
        <v>5</v>
      </c>
      <c r="E356" s="106">
        <f>'URSI CARANDIRU'!E17</f>
        <v>28</v>
      </c>
      <c r="F356" s="106">
        <f>'URSI CARANDIRU'!F17</f>
        <v>17</v>
      </c>
      <c r="G356" s="106">
        <f>'URSI CARANDIRU'!G17</f>
        <v>8</v>
      </c>
      <c r="H356" s="106">
        <f>'URSI CARANDIRU'!H17</f>
        <v>10</v>
      </c>
      <c r="I356" s="106">
        <f>'URSI CARANDIRU'!I17</f>
        <v>15</v>
      </c>
      <c r="J356" s="106">
        <f>'URSI CARANDIRU'!J17</f>
        <v>37</v>
      </c>
      <c r="K356" s="106">
        <f>'URSI CARANDIRU'!K17</f>
        <v>82</v>
      </c>
      <c r="L356" s="106">
        <f>'URSI CARANDIRU'!L17</f>
        <v>68</v>
      </c>
      <c r="M356" s="106">
        <f>'URSI CARANDIRU'!M17</f>
        <v>53</v>
      </c>
      <c r="N356" s="106">
        <f>'URSI CARANDIRU'!N17</f>
        <v>40</v>
      </c>
      <c r="O356" s="106">
        <f>'URSI CARANDIRU'!O17</f>
        <v>120</v>
      </c>
      <c r="P356" s="106">
        <f>'URSI CARANDIRU'!P17</f>
        <v>369</v>
      </c>
      <c r="Q356" s="1004">
        <f>'URSI CARANDIRU'!Q17</f>
        <v>3.0750000000000002</v>
      </c>
    </row>
    <row r="357" spans="1:17" s="888" customFormat="1" ht="16.5" customHeight="1" thickBot="1" x14ac:dyDescent="0.25">
      <c r="A357" s="904" t="str">
        <f>'URSI CARANDIRU'!A18</f>
        <v>TOTAL</v>
      </c>
      <c r="B357" s="910">
        <f>'URSI CARANDIRU'!B18</f>
        <v>1045</v>
      </c>
      <c r="C357" s="906">
        <f>'URSI CARANDIRU'!C18</f>
        <v>1018</v>
      </c>
      <c r="D357" s="906">
        <f>'URSI CARANDIRU'!D18</f>
        <v>925</v>
      </c>
      <c r="E357" s="906">
        <f>'URSI CARANDIRU'!E18</f>
        <v>934</v>
      </c>
      <c r="F357" s="906">
        <f>'URSI CARANDIRU'!F18</f>
        <v>1001</v>
      </c>
      <c r="G357" s="906">
        <f>'URSI CARANDIRU'!G18</f>
        <v>942</v>
      </c>
      <c r="H357" s="906">
        <f>'URSI CARANDIRU'!H18</f>
        <v>1034</v>
      </c>
      <c r="I357" s="906">
        <f>'URSI CARANDIRU'!I18</f>
        <v>1079</v>
      </c>
      <c r="J357" s="906">
        <f>'URSI CARANDIRU'!J18</f>
        <v>1104</v>
      </c>
      <c r="K357" s="906">
        <f>'URSI CARANDIRU'!K18</f>
        <v>1000</v>
      </c>
      <c r="L357" s="906">
        <f>'URSI CARANDIRU'!L18</f>
        <v>1005</v>
      </c>
      <c r="M357" s="906">
        <f>'URSI CARANDIRU'!M18</f>
        <v>680</v>
      </c>
      <c r="N357" s="906">
        <f>'URSI CARANDIRU'!N18</f>
        <v>808</v>
      </c>
      <c r="O357" s="908">
        <f>'URSI CARANDIRU'!O18</f>
        <v>12540</v>
      </c>
      <c r="P357" s="908">
        <f>'URSI CARANDIRU'!P18</f>
        <v>11530</v>
      </c>
      <c r="Q357" s="1006">
        <f>'URSI CARANDIRU'!Q18</f>
        <v>0.91945773524720897</v>
      </c>
    </row>
    <row r="359" spans="1:17" ht="15.75" x14ac:dyDescent="0.25">
      <c r="A359" s="1047" t="s">
        <v>669</v>
      </c>
      <c r="B359" s="1048"/>
      <c r="C359" s="1048"/>
      <c r="D359" s="1048"/>
      <c r="E359" s="1048"/>
      <c r="F359" s="1048"/>
      <c r="G359" s="1048"/>
      <c r="H359" s="1048"/>
      <c r="I359" s="1048"/>
      <c r="J359" s="1048"/>
      <c r="K359" s="1048"/>
      <c r="L359" s="1048"/>
      <c r="M359" s="1048"/>
      <c r="N359" s="1048"/>
      <c r="O359" s="1048"/>
      <c r="P359" s="1048"/>
      <c r="Q359" s="1048"/>
    </row>
    <row r="360" spans="1:17" ht="24.75" thickBot="1" x14ac:dyDescent="0.3">
      <c r="A360" s="902" t="s">
        <v>14</v>
      </c>
      <c r="B360" s="911" t="s">
        <v>15</v>
      </c>
      <c r="C360" s="909" t="s">
        <v>514</v>
      </c>
      <c r="D360" s="909" t="s">
        <v>515</v>
      </c>
      <c r="E360" s="909" t="s">
        <v>516</v>
      </c>
      <c r="F360" s="909" t="s">
        <v>517</v>
      </c>
      <c r="G360" s="909" t="s">
        <v>518</v>
      </c>
      <c r="H360" s="909" t="s">
        <v>519</v>
      </c>
      <c r="I360" s="909" t="s">
        <v>520</v>
      </c>
      <c r="J360" s="909" t="s">
        <v>521</v>
      </c>
      <c r="K360" s="909" t="s">
        <v>522</v>
      </c>
      <c r="L360" s="909" t="s">
        <v>523</v>
      </c>
      <c r="M360" s="909" t="s">
        <v>524</v>
      </c>
      <c r="N360" s="909" t="s">
        <v>525</v>
      </c>
      <c r="O360" s="909" t="s">
        <v>530</v>
      </c>
      <c r="P360" s="909" t="s">
        <v>531</v>
      </c>
      <c r="Q360" s="1002" t="s">
        <v>1</v>
      </c>
    </row>
    <row r="361" spans="1:17" ht="15.75" thickTop="1" x14ac:dyDescent="0.25">
      <c r="A361" s="228" t="str">
        <f>'UBS Vila Maria P Gnecco'!A9</f>
        <v>Cirurgião Dentista (consulta /atendimento) - 20hrs</v>
      </c>
      <c r="B361" s="89">
        <f>'UBS Vila Maria P Gnecco'!B9</f>
        <v>522</v>
      </c>
      <c r="C361" s="106">
        <f>'UBS Vila Maria P Gnecco'!C9</f>
        <v>647</v>
      </c>
      <c r="D361" s="106">
        <f>'UBS Vila Maria P Gnecco'!D9</f>
        <v>524</v>
      </c>
      <c r="E361" s="106">
        <f>'UBS Vila Maria P Gnecco'!E9</f>
        <v>718</v>
      </c>
      <c r="F361" s="106">
        <f>'UBS Vila Maria P Gnecco'!F9</f>
        <v>721</v>
      </c>
      <c r="G361" s="106">
        <f>'UBS Vila Maria P Gnecco'!G9</f>
        <v>637</v>
      </c>
      <c r="H361" s="106">
        <f>'UBS Vila Maria P Gnecco'!H9</f>
        <v>593</v>
      </c>
      <c r="I361" s="106">
        <f>'UBS Vila Maria P Gnecco'!I9</f>
        <v>629</v>
      </c>
      <c r="J361" s="106">
        <f>'UBS Vila Maria P Gnecco'!J9</f>
        <v>611</v>
      </c>
      <c r="K361" s="106">
        <f>'UBS Vila Maria P Gnecco'!K9</f>
        <v>607</v>
      </c>
      <c r="L361" s="106">
        <f>'UBS Vila Maria P Gnecco'!L9</f>
        <v>739</v>
      </c>
      <c r="M361" s="106">
        <f>'UBS Vila Maria P Gnecco'!M9</f>
        <v>689</v>
      </c>
      <c r="N361" s="106">
        <f>'UBS Vila Maria P Gnecco'!N9</f>
        <v>545</v>
      </c>
      <c r="O361" s="106">
        <f>'UBS Vila Maria P Gnecco'!O9</f>
        <v>6264</v>
      </c>
      <c r="P361" s="106">
        <f>'UBS Vila Maria P Gnecco'!P9</f>
        <v>7660</v>
      </c>
      <c r="Q361" s="1004">
        <f>'UBS Vila Maria P Gnecco'!Q9</f>
        <v>1.222860791826309</v>
      </c>
    </row>
    <row r="362" spans="1:17" x14ac:dyDescent="0.25">
      <c r="A362" s="228" t="str">
        <f>'UBS Vila Maria P Gnecco'!A10</f>
        <v>Cirurgião Dentista (TI clínico restaurador) - 20hrs</v>
      </c>
      <c r="B362" s="89">
        <f>'UBS Vila Maria P Gnecco'!B10</f>
        <v>78</v>
      </c>
      <c r="C362" s="106">
        <f>'UBS Vila Maria P Gnecco'!C10</f>
        <v>94</v>
      </c>
      <c r="D362" s="106">
        <f>'UBS Vila Maria P Gnecco'!D10</f>
        <v>88</v>
      </c>
      <c r="E362" s="106">
        <f>'UBS Vila Maria P Gnecco'!E10</f>
        <v>103</v>
      </c>
      <c r="F362" s="106">
        <f>'UBS Vila Maria P Gnecco'!F10</f>
        <v>67</v>
      </c>
      <c r="G362" s="106">
        <f>'UBS Vila Maria P Gnecco'!G10</f>
        <v>90</v>
      </c>
      <c r="H362" s="106">
        <f>'UBS Vila Maria P Gnecco'!H10</f>
        <v>98</v>
      </c>
      <c r="I362" s="106">
        <f>'UBS Vila Maria P Gnecco'!I10</f>
        <v>93</v>
      </c>
      <c r="J362" s="106">
        <f>'UBS Vila Maria P Gnecco'!J10</f>
        <v>82</v>
      </c>
      <c r="K362" s="106">
        <f>'UBS Vila Maria P Gnecco'!K10</f>
        <v>92</v>
      </c>
      <c r="L362" s="106">
        <f>'UBS Vila Maria P Gnecco'!L10</f>
        <v>94</v>
      </c>
      <c r="M362" s="106">
        <f>'UBS Vila Maria P Gnecco'!M10</f>
        <v>98</v>
      </c>
      <c r="N362" s="106">
        <f>'UBS Vila Maria P Gnecco'!N10</f>
        <v>70</v>
      </c>
      <c r="O362" s="106">
        <f>'UBS Vila Maria P Gnecco'!O10</f>
        <v>936</v>
      </c>
      <c r="P362" s="106">
        <f>'UBS Vila Maria P Gnecco'!P10</f>
        <v>1069</v>
      </c>
      <c r="Q362" s="1004">
        <f>'UBS Vila Maria P Gnecco'!Q10</f>
        <v>1.142094017094017</v>
      </c>
    </row>
    <row r="363" spans="1:17" x14ac:dyDescent="0.25">
      <c r="A363" s="228" t="str">
        <f>'UBS Vila Maria P Gnecco'!A11</f>
        <v>Cirurgião Dentista (TI prótese) - 20hrs</v>
      </c>
      <c r="B363" s="89">
        <f>'UBS Vila Maria P Gnecco'!B11</f>
        <v>24</v>
      </c>
      <c r="C363" s="106">
        <f>'UBS Vila Maria P Gnecco'!C11</f>
        <v>26</v>
      </c>
      <c r="D363" s="106">
        <f>'UBS Vila Maria P Gnecco'!D11</f>
        <v>19</v>
      </c>
      <c r="E363" s="106">
        <f>'UBS Vila Maria P Gnecco'!E11</f>
        <v>22</v>
      </c>
      <c r="F363" s="106">
        <f>'UBS Vila Maria P Gnecco'!F11</f>
        <v>18</v>
      </c>
      <c r="G363" s="106">
        <f>'UBS Vila Maria P Gnecco'!G11</f>
        <v>27</v>
      </c>
      <c r="H363" s="106">
        <f>'UBS Vila Maria P Gnecco'!H11</f>
        <v>14</v>
      </c>
      <c r="I363" s="106">
        <f>'UBS Vila Maria P Gnecco'!I11</f>
        <v>18</v>
      </c>
      <c r="J363" s="106">
        <f>'UBS Vila Maria P Gnecco'!J11</f>
        <v>16</v>
      </c>
      <c r="K363" s="106">
        <f>'UBS Vila Maria P Gnecco'!K11</f>
        <v>18</v>
      </c>
      <c r="L363" s="106">
        <f>'UBS Vila Maria P Gnecco'!L11</f>
        <v>23</v>
      </c>
      <c r="M363" s="106">
        <f>'UBS Vila Maria P Gnecco'!M11</f>
        <v>24</v>
      </c>
      <c r="N363" s="106">
        <f>'UBS Vila Maria P Gnecco'!N11</f>
        <v>20</v>
      </c>
      <c r="O363" s="106">
        <f>'UBS Vila Maria P Gnecco'!O11</f>
        <v>288</v>
      </c>
      <c r="P363" s="106">
        <f>'UBS Vila Maria P Gnecco'!P11</f>
        <v>245</v>
      </c>
      <c r="Q363" s="1004">
        <f>'UBS Vila Maria P Gnecco'!Q11</f>
        <v>0.85069444444444442</v>
      </c>
    </row>
    <row r="364" spans="1:17" x14ac:dyDescent="0.25">
      <c r="A364" s="228" t="str">
        <f>'UBS Vila Maria P Gnecco'!A12</f>
        <v>Médico Clínico (consulta) - 20hrs</v>
      </c>
      <c r="B364" s="89">
        <f>'UBS Vila Maria P Gnecco'!B12</f>
        <v>792</v>
      </c>
      <c r="C364" s="106">
        <f>'UBS Vila Maria P Gnecco'!C12</f>
        <v>794</v>
      </c>
      <c r="D364" s="106">
        <f>'UBS Vila Maria P Gnecco'!D12</f>
        <v>738</v>
      </c>
      <c r="E364" s="106">
        <f>'UBS Vila Maria P Gnecco'!E12</f>
        <v>611</v>
      </c>
      <c r="F364" s="106">
        <f>'UBS Vila Maria P Gnecco'!F12</f>
        <v>797</v>
      </c>
      <c r="G364" s="106">
        <f>'UBS Vila Maria P Gnecco'!G12</f>
        <v>804</v>
      </c>
      <c r="H364" s="106">
        <f>'UBS Vila Maria P Gnecco'!H12</f>
        <v>834</v>
      </c>
      <c r="I364" s="106">
        <f>'UBS Vila Maria P Gnecco'!I12</f>
        <v>752</v>
      </c>
      <c r="J364" s="106">
        <f>'UBS Vila Maria P Gnecco'!J12</f>
        <v>612</v>
      </c>
      <c r="K364" s="106">
        <f>'UBS Vila Maria P Gnecco'!K12</f>
        <v>857</v>
      </c>
      <c r="L364" s="106">
        <f>'UBS Vila Maria P Gnecco'!L12</f>
        <v>806</v>
      </c>
      <c r="M364" s="106">
        <f>'UBS Vila Maria P Gnecco'!M12</f>
        <v>806</v>
      </c>
      <c r="N364" s="106">
        <f>'UBS Vila Maria P Gnecco'!N12</f>
        <v>708</v>
      </c>
      <c r="O364" s="106">
        <f>'UBS Vila Maria P Gnecco'!O12</f>
        <v>9504</v>
      </c>
      <c r="P364" s="106">
        <f>'UBS Vila Maria P Gnecco'!P12</f>
        <v>9119</v>
      </c>
      <c r="Q364" s="1004">
        <f>'UBS Vila Maria P Gnecco'!Q12</f>
        <v>0.9594907407407407</v>
      </c>
    </row>
    <row r="365" spans="1:17" x14ac:dyDescent="0.25">
      <c r="A365" s="228" t="str">
        <f>'UBS Vila Maria P Gnecco'!A13</f>
        <v>Médico Pediatra (consulta) - 20hrs</v>
      </c>
      <c r="B365" s="89">
        <f>'UBS Vila Maria P Gnecco'!B13</f>
        <v>396</v>
      </c>
      <c r="C365" s="106">
        <f>'UBS Vila Maria P Gnecco'!C13</f>
        <v>207</v>
      </c>
      <c r="D365" s="106">
        <f>'UBS Vila Maria P Gnecco'!D13</f>
        <v>331</v>
      </c>
      <c r="E365" s="106">
        <f>'UBS Vila Maria P Gnecco'!E13</f>
        <v>384</v>
      </c>
      <c r="F365" s="106">
        <f>'UBS Vila Maria P Gnecco'!F13</f>
        <v>364</v>
      </c>
      <c r="G365" s="106">
        <f>'UBS Vila Maria P Gnecco'!G13</f>
        <v>397</v>
      </c>
      <c r="H365" s="106">
        <f>'UBS Vila Maria P Gnecco'!H13</f>
        <v>394</v>
      </c>
      <c r="I365" s="106">
        <f>'UBS Vila Maria P Gnecco'!I13</f>
        <v>211</v>
      </c>
      <c r="J365" s="106">
        <f>'UBS Vila Maria P Gnecco'!J13</f>
        <v>325</v>
      </c>
      <c r="K365" s="106">
        <f>'UBS Vila Maria P Gnecco'!K13</f>
        <v>241</v>
      </c>
      <c r="L365" s="106">
        <f>'UBS Vila Maria P Gnecco'!L13</f>
        <v>351</v>
      </c>
      <c r="M365" s="106">
        <f>'UBS Vila Maria P Gnecco'!M13</f>
        <v>263</v>
      </c>
      <c r="N365" s="106">
        <f>'UBS Vila Maria P Gnecco'!N13</f>
        <v>330</v>
      </c>
      <c r="O365" s="106">
        <f>'UBS Vila Maria P Gnecco'!O13</f>
        <v>4752</v>
      </c>
      <c r="P365" s="106">
        <f>'UBS Vila Maria P Gnecco'!P13</f>
        <v>3798</v>
      </c>
      <c r="Q365" s="1004">
        <f>'UBS Vila Maria P Gnecco'!Q13</f>
        <v>0.7992424242424242</v>
      </c>
    </row>
    <row r="366" spans="1:17" x14ac:dyDescent="0.25">
      <c r="A366" s="228" t="str">
        <f>'UBS Vila Maria P Gnecco'!A14</f>
        <v>Médico Psiquiatra (consulta) - 20hrs</v>
      </c>
      <c r="B366" s="89">
        <f>'UBS Vila Maria P Gnecco'!B14</f>
        <v>160</v>
      </c>
      <c r="C366" s="106">
        <f>'UBS Vila Maria P Gnecco'!C14</f>
        <v>94</v>
      </c>
      <c r="D366" s="106">
        <f>'UBS Vila Maria P Gnecco'!D14</f>
        <v>83</v>
      </c>
      <c r="E366" s="106">
        <f>'UBS Vila Maria P Gnecco'!E14</f>
        <v>82</v>
      </c>
      <c r="F366" s="106">
        <f>'UBS Vila Maria P Gnecco'!F14</f>
        <v>100</v>
      </c>
      <c r="G366" s="106">
        <f>'UBS Vila Maria P Gnecco'!G14</f>
        <v>91</v>
      </c>
      <c r="H366" s="106">
        <f>'UBS Vila Maria P Gnecco'!H14</f>
        <v>78</v>
      </c>
      <c r="I366" s="106">
        <f>'UBS Vila Maria P Gnecco'!I14</f>
        <v>87</v>
      </c>
      <c r="J366" s="106">
        <f>'UBS Vila Maria P Gnecco'!J14</f>
        <v>99</v>
      </c>
      <c r="K366" s="106">
        <f>'UBS Vila Maria P Gnecco'!K14</f>
        <v>79</v>
      </c>
      <c r="L366" s="106">
        <f>'UBS Vila Maria P Gnecco'!L14</f>
        <v>65</v>
      </c>
      <c r="M366" s="106">
        <f>'UBS Vila Maria P Gnecco'!M14</f>
        <v>28</v>
      </c>
      <c r="N366" s="106">
        <f>'UBS Vila Maria P Gnecco'!N14</f>
        <v>72</v>
      </c>
      <c r="O366" s="106">
        <f>'UBS Vila Maria P Gnecco'!O14</f>
        <v>1920</v>
      </c>
      <c r="P366" s="106">
        <f>'UBS Vila Maria P Gnecco'!P14</f>
        <v>958</v>
      </c>
      <c r="Q366" s="1004">
        <f>'UBS Vila Maria P Gnecco'!Q14</f>
        <v>0.49895833333333334</v>
      </c>
    </row>
    <row r="367" spans="1:17" x14ac:dyDescent="0.25">
      <c r="A367" s="228" t="str">
        <f>'UBS Vila Maria P Gnecco'!A15</f>
        <v>Médico Ginecologista (consulta) - 20hrs</v>
      </c>
      <c r="B367" s="89">
        <f>'UBS Vila Maria P Gnecco'!B15</f>
        <v>396</v>
      </c>
      <c r="C367" s="106">
        <f>'UBS Vila Maria P Gnecco'!C15</f>
        <v>228</v>
      </c>
      <c r="D367" s="106">
        <f>'UBS Vila Maria P Gnecco'!D15</f>
        <v>293</v>
      </c>
      <c r="E367" s="106">
        <f>'UBS Vila Maria P Gnecco'!E15</f>
        <v>351</v>
      </c>
      <c r="F367" s="106">
        <f>'UBS Vila Maria P Gnecco'!F15</f>
        <v>348</v>
      </c>
      <c r="G367" s="106">
        <f>'UBS Vila Maria P Gnecco'!G15</f>
        <v>276</v>
      </c>
      <c r="H367" s="106">
        <f>'UBS Vila Maria P Gnecco'!H15</f>
        <v>275</v>
      </c>
      <c r="I367" s="106">
        <f>'UBS Vila Maria P Gnecco'!I15</f>
        <v>174</v>
      </c>
      <c r="J367" s="106">
        <f>'UBS Vila Maria P Gnecco'!J15</f>
        <v>261</v>
      </c>
      <c r="K367" s="106">
        <f>'UBS Vila Maria P Gnecco'!K15</f>
        <v>253</v>
      </c>
      <c r="L367" s="106">
        <f>'UBS Vila Maria P Gnecco'!L15</f>
        <v>268</v>
      </c>
      <c r="M367" s="106">
        <f>'UBS Vila Maria P Gnecco'!M15</f>
        <v>344</v>
      </c>
      <c r="N367" s="106">
        <f>'UBS Vila Maria P Gnecco'!N15</f>
        <v>344</v>
      </c>
      <c r="O367" s="106">
        <f>'UBS Vila Maria P Gnecco'!O15</f>
        <v>4752</v>
      </c>
      <c r="P367" s="106">
        <f>'UBS Vila Maria P Gnecco'!P15</f>
        <v>3415</v>
      </c>
      <c r="Q367" s="1004">
        <f>'UBS Vila Maria P Gnecco'!Q15</f>
        <v>0.71864478114478114</v>
      </c>
    </row>
    <row r="368" spans="1:17" x14ac:dyDescent="0.25">
      <c r="A368" s="228" t="str">
        <f>'UBS Vila Maria P Gnecco'!A16</f>
        <v>Enfermeiro (consulta) - 30hrs</v>
      </c>
      <c r="B368" s="89">
        <f>'UBS Vila Maria P Gnecco'!B16</f>
        <v>432</v>
      </c>
      <c r="C368" s="106">
        <f>'UBS Vila Maria P Gnecco'!C16</f>
        <v>402</v>
      </c>
      <c r="D368" s="106">
        <f>'UBS Vila Maria P Gnecco'!D16</f>
        <v>463</v>
      </c>
      <c r="E368" s="106">
        <f>'UBS Vila Maria P Gnecco'!E16</f>
        <v>539</v>
      </c>
      <c r="F368" s="106">
        <f>'UBS Vila Maria P Gnecco'!F16</f>
        <v>693</v>
      </c>
      <c r="G368" s="106">
        <f>'UBS Vila Maria P Gnecco'!G16</f>
        <v>605</v>
      </c>
      <c r="H368" s="106">
        <f>'UBS Vila Maria P Gnecco'!H16</f>
        <v>509</v>
      </c>
      <c r="I368" s="106">
        <f>'UBS Vila Maria P Gnecco'!I16</f>
        <v>596</v>
      </c>
      <c r="J368" s="106">
        <f>'UBS Vila Maria P Gnecco'!J16</f>
        <v>491</v>
      </c>
      <c r="K368" s="106">
        <f>'UBS Vila Maria P Gnecco'!K16</f>
        <v>506</v>
      </c>
      <c r="L368" s="106">
        <f>'UBS Vila Maria P Gnecco'!L16</f>
        <v>534</v>
      </c>
      <c r="M368" s="106">
        <f>'UBS Vila Maria P Gnecco'!M16</f>
        <v>450</v>
      </c>
      <c r="N368" s="106">
        <f>'UBS Vila Maria P Gnecco'!N16</f>
        <v>440</v>
      </c>
      <c r="O368" s="106">
        <f>'UBS Vila Maria P Gnecco'!O16</f>
        <v>5184</v>
      </c>
      <c r="P368" s="106">
        <f>'UBS Vila Maria P Gnecco'!P16</f>
        <v>6228</v>
      </c>
      <c r="Q368" s="1004">
        <f>'UBS Vila Maria P Gnecco'!Q16</f>
        <v>1.2013888888888888</v>
      </c>
    </row>
    <row r="369" spans="1:17" x14ac:dyDescent="0.25">
      <c r="A369" s="228" t="str">
        <f>'UBS Vila Maria P Gnecco'!A17</f>
        <v>Enfermeiro (visita) - 30hrs</v>
      </c>
      <c r="B369" s="89">
        <f>'UBS Vila Maria P Gnecco'!B17</f>
        <v>24</v>
      </c>
      <c r="C369" s="106">
        <f>'UBS Vila Maria P Gnecco'!C17</f>
        <v>52</v>
      </c>
      <c r="D369" s="106">
        <f>'UBS Vila Maria P Gnecco'!D17</f>
        <v>25</v>
      </c>
      <c r="E369" s="106">
        <f>'UBS Vila Maria P Gnecco'!E17</f>
        <v>36</v>
      </c>
      <c r="F369" s="106">
        <f>'UBS Vila Maria P Gnecco'!F17</f>
        <v>23</v>
      </c>
      <c r="G369" s="106">
        <f>'UBS Vila Maria P Gnecco'!G17</f>
        <v>22</v>
      </c>
      <c r="H369" s="106">
        <f>'UBS Vila Maria P Gnecco'!H17</f>
        <v>33</v>
      </c>
      <c r="I369" s="106">
        <f>'UBS Vila Maria P Gnecco'!I17</f>
        <v>45</v>
      </c>
      <c r="J369" s="106">
        <f>'UBS Vila Maria P Gnecco'!J17</f>
        <v>19</v>
      </c>
      <c r="K369" s="106">
        <f>'UBS Vila Maria P Gnecco'!K17</f>
        <v>73</v>
      </c>
      <c r="L369" s="106">
        <f>'UBS Vila Maria P Gnecco'!L17</f>
        <v>44</v>
      </c>
      <c r="M369" s="106">
        <f>'UBS Vila Maria P Gnecco'!M17</f>
        <v>49</v>
      </c>
      <c r="N369" s="106">
        <f>'UBS Vila Maria P Gnecco'!N17</f>
        <v>48</v>
      </c>
      <c r="O369" s="106">
        <f>'UBS Vila Maria P Gnecco'!O17</f>
        <v>288</v>
      </c>
      <c r="P369" s="106">
        <f>'UBS Vila Maria P Gnecco'!P17</f>
        <v>469</v>
      </c>
      <c r="Q369" s="1004">
        <f>'UBS Vila Maria P Gnecco'!Q17</f>
        <v>1.6284722222222223</v>
      </c>
    </row>
    <row r="370" spans="1:17" x14ac:dyDescent="0.25">
      <c r="A370" s="228" t="str">
        <f>'UBS Vila Maria P Gnecco'!A18</f>
        <v>Assistente Social (consulta/ VD) - 30hrs</v>
      </c>
      <c r="B370" s="89">
        <f>'UBS Vila Maria P Gnecco'!B18</f>
        <v>122</v>
      </c>
      <c r="C370" s="106">
        <f>'UBS Vila Maria P Gnecco'!C18</f>
        <v>139</v>
      </c>
      <c r="D370" s="106">
        <f>'UBS Vila Maria P Gnecco'!D18</f>
        <v>67</v>
      </c>
      <c r="E370" s="106">
        <f>'UBS Vila Maria P Gnecco'!E18</f>
        <v>105</v>
      </c>
      <c r="F370" s="106">
        <f>'UBS Vila Maria P Gnecco'!F18</f>
        <v>127</v>
      </c>
      <c r="G370" s="106">
        <f>'UBS Vila Maria P Gnecco'!G18</f>
        <v>85</v>
      </c>
      <c r="H370" s="106">
        <f>'UBS Vila Maria P Gnecco'!H18</f>
        <v>120</v>
      </c>
      <c r="I370" s="106">
        <f>'UBS Vila Maria P Gnecco'!I18</f>
        <v>138</v>
      </c>
      <c r="J370" s="106">
        <f>'UBS Vila Maria P Gnecco'!J18</f>
        <v>74</v>
      </c>
      <c r="K370" s="106">
        <f>'UBS Vila Maria P Gnecco'!K18</f>
        <v>87</v>
      </c>
      <c r="L370" s="106">
        <f>'UBS Vila Maria P Gnecco'!L18</f>
        <v>77</v>
      </c>
      <c r="M370" s="106">
        <f>'UBS Vila Maria P Gnecco'!M18</f>
        <v>115</v>
      </c>
      <c r="N370" s="106">
        <f>'UBS Vila Maria P Gnecco'!N18</f>
        <v>71</v>
      </c>
      <c r="O370" s="106">
        <f>'UBS Vila Maria P Gnecco'!O18</f>
        <v>1464</v>
      </c>
      <c r="P370" s="106">
        <f>'UBS Vila Maria P Gnecco'!P18</f>
        <v>1205</v>
      </c>
      <c r="Q370" s="1004">
        <f>'UBS Vila Maria P Gnecco'!Q18</f>
        <v>0.82308743169398912</v>
      </c>
    </row>
    <row r="371" spans="1:17" x14ac:dyDescent="0.25">
      <c r="A371" s="228" t="str">
        <f>'UBS Vila Maria P Gnecco'!A19</f>
        <v>Assistente Social (nº grupos)</v>
      </c>
      <c r="B371" s="89">
        <f>'UBS Vila Maria P Gnecco'!B19</f>
        <v>30</v>
      </c>
      <c r="C371" s="106">
        <f>'UBS Vila Maria P Gnecco'!C19</f>
        <v>30</v>
      </c>
      <c r="D371" s="106">
        <f>'UBS Vila Maria P Gnecco'!D19</f>
        <v>22</v>
      </c>
      <c r="E371" s="106">
        <f>'UBS Vila Maria P Gnecco'!E19</f>
        <v>34</v>
      </c>
      <c r="F371" s="106">
        <f>'UBS Vila Maria P Gnecco'!F19</f>
        <v>41</v>
      </c>
      <c r="G371" s="106">
        <f>'UBS Vila Maria P Gnecco'!G19</f>
        <v>27</v>
      </c>
      <c r="H371" s="106">
        <f>'UBS Vila Maria P Gnecco'!H19</f>
        <v>30</v>
      </c>
      <c r="I371" s="106">
        <f>'UBS Vila Maria P Gnecco'!I19</f>
        <v>31</v>
      </c>
      <c r="J371" s="106">
        <f>'UBS Vila Maria P Gnecco'!J19</f>
        <v>33</v>
      </c>
      <c r="K371" s="106">
        <f>'UBS Vila Maria P Gnecco'!K19</f>
        <v>32</v>
      </c>
      <c r="L371" s="106">
        <f>'UBS Vila Maria P Gnecco'!L19</f>
        <v>21</v>
      </c>
      <c r="M371" s="106">
        <f>'UBS Vila Maria P Gnecco'!M19</f>
        <v>34</v>
      </c>
      <c r="N371" s="106">
        <f>'UBS Vila Maria P Gnecco'!N19</f>
        <v>30</v>
      </c>
      <c r="O371" s="106">
        <f>'UBS Vila Maria P Gnecco'!O19</f>
        <v>360</v>
      </c>
      <c r="P371" s="106">
        <f>'UBS Vila Maria P Gnecco'!P19</f>
        <v>365</v>
      </c>
      <c r="Q371" s="1004">
        <f>'UBS Vila Maria P Gnecco'!Q19</f>
        <v>1.0138888888888888</v>
      </c>
    </row>
    <row r="372" spans="1:17" x14ac:dyDescent="0.25">
      <c r="A372" s="228" t="str">
        <f>'UBS Vila Maria P Gnecco'!A20</f>
        <v>Educador Fisico (consulta/ VD) - 30hrs</v>
      </c>
      <c r="B372" s="89">
        <f>'UBS Vila Maria P Gnecco'!B20</f>
        <v>15</v>
      </c>
      <c r="C372" s="106">
        <f>'UBS Vila Maria P Gnecco'!C20</f>
        <v>19</v>
      </c>
      <c r="D372" s="106">
        <f>'UBS Vila Maria P Gnecco'!D20</f>
        <v>10</v>
      </c>
      <c r="E372" s="106">
        <f>'UBS Vila Maria P Gnecco'!E20</f>
        <v>12</v>
      </c>
      <c r="F372" s="106">
        <f>'UBS Vila Maria P Gnecco'!F20</f>
        <v>7</v>
      </c>
      <c r="G372" s="106">
        <f>'UBS Vila Maria P Gnecco'!G20</f>
        <v>15</v>
      </c>
      <c r="H372" s="106">
        <f>'UBS Vila Maria P Gnecco'!H20</f>
        <v>16</v>
      </c>
      <c r="I372" s="106">
        <f>'UBS Vila Maria P Gnecco'!I20</f>
        <v>6</v>
      </c>
      <c r="J372" s="106">
        <f>'UBS Vila Maria P Gnecco'!J20</f>
        <v>17</v>
      </c>
      <c r="K372" s="106">
        <f>'UBS Vila Maria P Gnecco'!K20</f>
        <v>29</v>
      </c>
      <c r="L372" s="106">
        <f>'UBS Vila Maria P Gnecco'!L20</f>
        <v>20</v>
      </c>
      <c r="M372" s="106">
        <f>'UBS Vila Maria P Gnecco'!M20</f>
        <v>18</v>
      </c>
      <c r="N372" s="106">
        <f>'UBS Vila Maria P Gnecco'!N20</f>
        <v>10</v>
      </c>
      <c r="O372" s="106">
        <f>'UBS Vila Maria P Gnecco'!O20</f>
        <v>180</v>
      </c>
      <c r="P372" s="106">
        <f>'UBS Vila Maria P Gnecco'!P20</f>
        <v>179</v>
      </c>
      <c r="Q372" s="1004">
        <f>'UBS Vila Maria P Gnecco'!Q20</f>
        <v>0.99444444444444446</v>
      </c>
    </row>
    <row r="373" spans="1:17" x14ac:dyDescent="0.25">
      <c r="A373" s="228" t="str">
        <f>'UBS Vila Maria P Gnecco'!A21</f>
        <v>Educador Físico (nº grupos)</v>
      </c>
      <c r="B373" s="89">
        <f>'UBS Vila Maria P Gnecco'!B21</f>
        <v>61</v>
      </c>
      <c r="C373" s="106">
        <f>'UBS Vila Maria P Gnecco'!C21</f>
        <v>77</v>
      </c>
      <c r="D373" s="106">
        <f>'UBS Vila Maria P Gnecco'!D21</f>
        <v>79</v>
      </c>
      <c r="E373" s="106">
        <f>'UBS Vila Maria P Gnecco'!E21</f>
        <v>25</v>
      </c>
      <c r="F373" s="106">
        <f>'UBS Vila Maria P Gnecco'!F21</f>
        <v>12</v>
      </c>
      <c r="G373" s="106">
        <f>'UBS Vila Maria P Gnecco'!G21</f>
        <v>70</v>
      </c>
      <c r="H373" s="106">
        <f>'UBS Vila Maria P Gnecco'!H21</f>
        <v>64</v>
      </c>
      <c r="I373" s="106">
        <f>'UBS Vila Maria P Gnecco'!I21</f>
        <v>60</v>
      </c>
      <c r="J373" s="106">
        <f>'UBS Vila Maria P Gnecco'!J21</f>
        <v>66</v>
      </c>
      <c r="K373" s="106">
        <f>'UBS Vila Maria P Gnecco'!K21</f>
        <v>60</v>
      </c>
      <c r="L373" s="106">
        <f>'UBS Vila Maria P Gnecco'!L21</f>
        <v>56</v>
      </c>
      <c r="M373" s="106">
        <f>'UBS Vila Maria P Gnecco'!M21</f>
        <v>40</v>
      </c>
      <c r="N373" s="106">
        <f>'UBS Vila Maria P Gnecco'!N21</f>
        <v>16</v>
      </c>
      <c r="O373" s="106">
        <f>'UBS Vila Maria P Gnecco'!O21</f>
        <v>732</v>
      </c>
      <c r="P373" s="106">
        <f>'UBS Vila Maria P Gnecco'!P21</f>
        <v>625</v>
      </c>
      <c r="Q373" s="1004">
        <f>'UBS Vila Maria P Gnecco'!Q21</f>
        <v>0.85382513661202186</v>
      </c>
    </row>
    <row r="374" spans="1:17" x14ac:dyDescent="0.25">
      <c r="A374" s="228" t="str">
        <f>'UBS Vila Maria P Gnecco'!A22</f>
        <v>Fonoaudiólogo (consulta/ VD) - 12hrs</v>
      </c>
      <c r="B374" s="89">
        <f>'UBS Vila Maria P Gnecco'!B22</f>
        <v>18</v>
      </c>
      <c r="C374" s="106">
        <f>'UBS Vila Maria P Gnecco'!C22</f>
        <v>0</v>
      </c>
      <c r="D374" s="106">
        <f>'UBS Vila Maria P Gnecco'!D22</f>
        <v>0</v>
      </c>
      <c r="E374" s="106">
        <f>'UBS Vila Maria P Gnecco'!E22</f>
        <v>0</v>
      </c>
      <c r="F374" s="106">
        <f>'UBS Vila Maria P Gnecco'!F22</f>
        <v>0</v>
      </c>
      <c r="G374" s="106">
        <f>'UBS Vila Maria P Gnecco'!G22</f>
        <v>0</v>
      </c>
      <c r="H374" s="106">
        <f>'UBS Vila Maria P Gnecco'!H22</f>
        <v>0</v>
      </c>
      <c r="I374" s="106">
        <f>'UBS Vila Maria P Gnecco'!I22</f>
        <v>0</v>
      </c>
      <c r="J374" s="106">
        <f>'UBS Vila Maria P Gnecco'!J22</f>
        <v>0</v>
      </c>
      <c r="K374" s="106">
        <f>'UBS Vila Maria P Gnecco'!K22</f>
        <v>0</v>
      </c>
      <c r="L374" s="106">
        <f>'UBS Vila Maria P Gnecco'!L22</f>
        <v>0</v>
      </c>
      <c r="M374" s="106">
        <f>'UBS Vila Maria P Gnecco'!M22</f>
        <v>0</v>
      </c>
      <c r="N374" s="106">
        <f>'UBS Vila Maria P Gnecco'!N22</f>
        <v>0</v>
      </c>
      <c r="O374" s="106">
        <f>'UBS Vila Maria P Gnecco'!O22</f>
        <v>216</v>
      </c>
      <c r="P374" s="106">
        <f>'UBS Vila Maria P Gnecco'!P22</f>
        <v>0</v>
      </c>
      <c r="Q374" s="1004">
        <f>'UBS Vila Maria P Gnecco'!Q22</f>
        <v>0</v>
      </c>
    </row>
    <row r="375" spans="1:17" x14ac:dyDescent="0.25">
      <c r="A375" s="228" t="str">
        <f>'UBS Vila Maria P Gnecco'!A23</f>
        <v>Fonoaudiólogo (nº grupos)</v>
      </c>
      <c r="B375" s="89">
        <f>'UBS Vila Maria P Gnecco'!B23</f>
        <v>12</v>
      </c>
      <c r="C375" s="106">
        <f>'UBS Vila Maria P Gnecco'!C23</f>
        <v>0</v>
      </c>
      <c r="D375" s="106">
        <f>'UBS Vila Maria P Gnecco'!D23</f>
        <v>0</v>
      </c>
      <c r="E375" s="106">
        <f>'UBS Vila Maria P Gnecco'!E23</f>
        <v>0</v>
      </c>
      <c r="F375" s="106">
        <f>'UBS Vila Maria P Gnecco'!F23</f>
        <v>0</v>
      </c>
      <c r="G375" s="106">
        <f>'UBS Vila Maria P Gnecco'!G23</f>
        <v>0</v>
      </c>
      <c r="H375" s="106">
        <f>'UBS Vila Maria P Gnecco'!H23</f>
        <v>0</v>
      </c>
      <c r="I375" s="106">
        <f>'UBS Vila Maria P Gnecco'!I23</f>
        <v>0</v>
      </c>
      <c r="J375" s="106">
        <f>'UBS Vila Maria P Gnecco'!J23</f>
        <v>0</v>
      </c>
      <c r="K375" s="106">
        <f>'UBS Vila Maria P Gnecco'!K23</f>
        <v>0</v>
      </c>
      <c r="L375" s="106">
        <f>'UBS Vila Maria P Gnecco'!L23</f>
        <v>0</v>
      </c>
      <c r="M375" s="106">
        <f>'UBS Vila Maria P Gnecco'!M23</f>
        <v>0</v>
      </c>
      <c r="N375" s="106">
        <f>'UBS Vila Maria P Gnecco'!N23</f>
        <v>0</v>
      </c>
      <c r="O375" s="106">
        <f>'UBS Vila Maria P Gnecco'!O23</f>
        <v>144</v>
      </c>
      <c r="P375" s="106">
        <f>'UBS Vila Maria P Gnecco'!P23</f>
        <v>0</v>
      </c>
      <c r="Q375" s="1004">
        <f>'UBS Vila Maria P Gnecco'!Q23</f>
        <v>0</v>
      </c>
    </row>
    <row r="376" spans="1:17" x14ac:dyDescent="0.25">
      <c r="A376" s="228" t="str">
        <f>'UBS Vila Maria P Gnecco'!A24</f>
        <v>Farmacêutico (consulta/ VD) - 40hrs</v>
      </c>
      <c r="B376" s="89">
        <f>'UBS Vila Maria P Gnecco'!B24</f>
        <v>144</v>
      </c>
      <c r="C376" s="106">
        <f>'UBS Vila Maria P Gnecco'!C24</f>
        <v>48</v>
      </c>
      <c r="D376" s="106">
        <f>'UBS Vila Maria P Gnecco'!D24</f>
        <v>54</v>
      </c>
      <c r="E376" s="106">
        <f>'UBS Vila Maria P Gnecco'!E24</f>
        <v>83</v>
      </c>
      <c r="F376" s="106">
        <f>'UBS Vila Maria P Gnecco'!F24</f>
        <v>48</v>
      </c>
      <c r="G376" s="106">
        <f>'UBS Vila Maria P Gnecco'!G24</f>
        <v>19</v>
      </c>
      <c r="H376" s="106">
        <f>'UBS Vila Maria P Gnecco'!H24</f>
        <v>70</v>
      </c>
      <c r="I376" s="106">
        <f>'UBS Vila Maria P Gnecco'!I24</f>
        <v>88</v>
      </c>
      <c r="J376" s="106">
        <f>'UBS Vila Maria P Gnecco'!J24</f>
        <v>57</v>
      </c>
      <c r="K376" s="106">
        <f>'UBS Vila Maria P Gnecco'!K24</f>
        <v>85</v>
      </c>
      <c r="L376" s="106">
        <f>'UBS Vila Maria P Gnecco'!L24</f>
        <v>51</v>
      </c>
      <c r="M376" s="106">
        <f>'UBS Vila Maria P Gnecco'!M24</f>
        <v>114</v>
      </c>
      <c r="N376" s="106">
        <f>'UBS Vila Maria P Gnecco'!N24</f>
        <v>39</v>
      </c>
      <c r="O376" s="106">
        <f>'UBS Vila Maria P Gnecco'!O24</f>
        <v>1728</v>
      </c>
      <c r="P376" s="106">
        <f>'UBS Vila Maria P Gnecco'!P24</f>
        <v>756</v>
      </c>
      <c r="Q376" s="1004">
        <f>'UBS Vila Maria P Gnecco'!Q24</f>
        <v>0.4375</v>
      </c>
    </row>
    <row r="377" spans="1:17" x14ac:dyDescent="0.25">
      <c r="A377" s="228" t="str">
        <f>'UBS Vila Maria P Gnecco'!A25</f>
        <v>Farmacêutico (nº grupos)</v>
      </c>
      <c r="B377" s="89">
        <f>'UBS Vila Maria P Gnecco'!B25</f>
        <v>24</v>
      </c>
      <c r="C377" s="106">
        <f>'UBS Vila Maria P Gnecco'!C25</f>
        <v>15</v>
      </c>
      <c r="D377" s="106">
        <f>'UBS Vila Maria P Gnecco'!D25</f>
        <v>10</v>
      </c>
      <c r="E377" s="106">
        <f>'UBS Vila Maria P Gnecco'!E25</f>
        <v>9</v>
      </c>
      <c r="F377" s="106">
        <f>'UBS Vila Maria P Gnecco'!F25</f>
        <v>13</v>
      </c>
      <c r="G377" s="106">
        <f>'UBS Vila Maria P Gnecco'!G25</f>
        <v>4</v>
      </c>
      <c r="H377" s="106">
        <f>'UBS Vila Maria P Gnecco'!H25</f>
        <v>19</v>
      </c>
      <c r="I377" s="106">
        <f>'UBS Vila Maria P Gnecco'!I25</f>
        <v>11</v>
      </c>
      <c r="J377" s="106">
        <f>'UBS Vila Maria P Gnecco'!J25</f>
        <v>15</v>
      </c>
      <c r="K377" s="106">
        <f>'UBS Vila Maria P Gnecco'!K25</f>
        <v>13</v>
      </c>
      <c r="L377" s="106">
        <f>'UBS Vila Maria P Gnecco'!L25</f>
        <v>11</v>
      </c>
      <c r="M377" s="106">
        <f>'UBS Vila Maria P Gnecco'!M25</f>
        <v>13</v>
      </c>
      <c r="N377" s="106">
        <f>'UBS Vila Maria P Gnecco'!N25</f>
        <v>8</v>
      </c>
      <c r="O377" s="106">
        <f>'UBS Vila Maria P Gnecco'!O25</f>
        <v>288</v>
      </c>
      <c r="P377" s="106">
        <f>'UBS Vila Maria P Gnecco'!P25</f>
        <v>141</v>
      </c>
      <c r="Q377" s="1004">
        <f>'UBS Vila Maria P Gnecco'!Q25</f>
        <v>0.48958333333333331</v>
      </c>
    </row>
    <row r="378" spans="1:17" x14ac:dyDescent="0.25">
      <c r="A378" s="228" t="str">
        <f>'UBS Vila Maria P Gnecco'!A26</f>
        <v>Nutricionista (consulta/VD) - 40hrs</v>
      </c>
      <c r="B378" s="89">
        <f>'UBS Vila Maria P Gnecco'!B26</f>
        <v>60</v>
      </c>
      <c r="C378" s="106">
        <f>'UBS Vila Maria P Gnecco'!C26</f>
        <v>74</v>
      </c>
      <c r="D378" s="106">
        <f>'UBS Vila Maria P Gnecco'!D26</f>
        <v>78</v>
      </c>
      <c r="E378" s="106">
        <f>'UBS Vila Maria P Gnecco'!E26</f>
        <v>82</v>
      </c>
      <c r="F378" s="106">
        <f>'UBS Vila Maria P Gnecco'!F26</f>
        <v>0</v>
      </c>
      <c r="G378" s="106">
        <f>'UBS Vila Maria P Gnecco'!G26</f>
        <v>0</v>
      </c>
      <c r="H378" s="106">
        <f>'UBS Vila Maria P Gnecco'!H26</f>
        <v>0</v>
      </c>
      <c r="I378" s="106">
        <f>'UBS Vila Maria P Gnecco'!I26</f>
        <v>0</v>
      </c>
      <c r="J378" s="106">
        <f>'UBS Vila Maria P Gnecco'!J26</f>
        <v>0</v>
      </c>
      <c r="K378" s="106">
        <f>'UBS Vila Maria P Gnecco'!K26</f>
        <v>7</v>
      </c>
      <c r="L378" s="106">
        <f>'UBS Vila Maria P Gnecco'!L26</f>
        <v>69</v>
      </c>
      <c r="M378" s="106">
        <f>'UBS Vila Maria P Gnecco'!M26</f>
        <v>51</v>
      </c>
      <c r="N378" s="106">
        <f>'UBS Vila Maria P Gnecco'!N26</f>
        <v>60</v>
      </c>
      <c r="O378" s="106">
        <f>'UBS Vila Maria P Gnecco'!O26</f>
        <v>720</v>
      </c>
      <c r="P378" s="106">
        <f>'UBS Vila Maria P Gnecco'!P26</f>
        <v>421</v>
      </c>
      <c r="Q378" s="1004">
        <f>'UBS Vila Maria P Gnecco'!Q26</f>
        <v>0.58472222222222225</v>
      </c>
    </row>
    <row r="379" spans="1:17" x14ac:dyDescent="0.25">
      <c r="A379" s="228" t="str">
        <f>'UBS Vila Maria P Gnecco'!A27</f>
        <v xml:space="preserve">Nutricionista (grupos) </v>
      </c>
      <c r="B379" s="89">
        <f>'UBS Vila Maria P Gnecco'!B27</f>
        <v>40</v>
      </c>
      <c r="C379" s="106">
        <f>'UBS Vila Maria P Gnecco'!C27</f>
        <v>44</v>
      </c>
      <c r="D379" s="106">
        <f>'UBS Vila Maria P Gnecco'!D27</f>
        <v>33</v>
      </c>
      <c r="E379" s="106">
        <f>'UBS Vila Maria P Gnecco'!E27</f>
        <v>37</v>
      </c>
      <c r="F379" s="106">
        <f>'UBS Vila Maria P Gnecco'!F27</f>
        <v>6</v>
      </c>
      <c r="G379" s="106">
        <f>'UBS Vila Maria P Gnecco'!G27</f>
        <v>0</v>
      </c>
      <c r="H379" s="106">
        <f>'UBS Vila Maria P Gnecco'!H27</f>
        <v>0</v>
      </c>
      <c r="I379" s="106">
        <f>'UBS Vila Maria P Gnecco'!I27</f>
        <v>0</v>
      </c>
      <c r="J379" s="106">
        <f>'UBS Vila Maria P Gnecco'!J27</f>
        <v>0</v>
      </c>
      <c r="K379" s="106">
        <f>'UBS Vila Maria P Gnecco'!K27</f>
        <v>8</v>
      </c>
      <c r="L379" s="106">
        <f>'UBS Vila Maria P Gnecco'!L27</f>
        <v>29</v>
      </c>
      <c r="M379" s="106">
        <f>'UBS Vila Maria P Gnecco'!M27</f>
        <v>27</v>
      </c>
      <c r="N379" s="106">
        <f>'UBS Vila Maria P Gnecco'!N27</f>
        <v>20</v>
      </c>
      <c r="O379" s="106">
        <f>'UBS Vila Maria P Gnecco'!O27</f>
        <v>480</v>
      </c>
      <c r="P379" s="106">
        <f>'UBS Vila Maria P Gnecco'!P27</f>
        <v>204</v>
      </c>
      <c r="Q379" s="1004">
        <f>'UBS Vila Maria P Gnecco'!Q27</f>
        <v>0.42499999999999999</v>
      </c>
    </row>
    <row r="380" spans="1:17" x14ac:dyDescent="0.25">
      <c r="A380" s="228" t="str">
        <f>'UBS Vila Maria P Gnecco'!A28</f>
        <v>Psicólogo (consulta/ VD) - 30hrs</v>
      </c>
      <c r="B380" s="89">
        <f>'UBS Vila Maria P Gnecco'!B28</f>
        <v>138</v>
      </c>
      <c r="C380" s="106">
        <f>'UBS Vila Maria P Gnecco'!C28</f>
        <v>57</v>
      </c>
      <c r="D380" s="106">
        <f>'UBS Vila Maria P Gnecco'!D28</f>
        <v>88</v>
      </c>
      <c r="E380" s="106">
        <f>'UBS Vila Maria P Gnecco'!E28</f>
        <v>51</v>
      </c>
      <c r="F380" s="106">
        <f>'UBS Vila Maria P Gnecco'!F28</f>
        <v>27</v>
      </c>
      <c r="G380" s="106">
        <f>'UBS Vila Maria P Gnecco'!G28</f>
        <v>39</v>
      </c>
      <c r="H380" s="106">
        <f>'UBS Vila Maria P Gnecco'!H28</f>
        <v>51</v>
      </c>
      <c r="I380" s="106">
        <f>'UBS Vila Maria P Gnecco'!I28</f>
        <v>65</v>
      </c>
      <c r="J380" s="106">
        <f>'UBS Vila Maria P Gnecco'!J28</f>
        <v>88</v>
      </c>
      <c r="K380" s="106">
        <f>'UBS Vila Maria P Gnecco'!K28</f>
        <v>92</v>
      </c>
      <c r="L380" s="106">
        <f>'UBS Vila Maria P Gnecco'!L28</f>
        <v>129</v>
      </c>
      <c r="M380" s="106">
        <f>'UBS Vila Maria P Gnecco'!M28</f>
        <v>100</v>
      </c>
      <c r="N380" s="106">
        <f>'UBS Vila Maria P Gnecco'!N28</f>
        <v>59</v>
      </c>
      <c r="O380" s="106">
        <f>'UBS Vila Maria P Gnecco'!O28</f>
        <v>1656</v>
      </c>
      <c r="P380" s="106">
        <f>'UBS Vila Maria P Gnecco'!P28</f>
        <v>846</v>
      </c>
      <c r="Q380" s="1004">
        <f>'UBS Vila Maria P Gnecco'!Q28</f>
        <v>0.51086956521739135</v>
      </c>
    </row>
    <row r="381" spans="1:17" x14ac:dyDescent="0.25">
      <c r="A381" s="228" t="str">
        <f>'UBS Vila Maria P Gnecco'!A29</f>
        <v>Psicólogo (nº grupos)</v>
      </c>
      <c r="B381" s="89">
        <f>'UBS Vila Maria P Gnecco'!B29</f>
        <v>90</v>
      </c>
      <c r="C381" s="106">
        <f>'UBS Vila Maria P Gnecco'!C29</f>
        <v>40</v>
      </c>
      <c r="D381" s="106">
        <f>'UBS Vila Maria P Gnecco'!D29</f>
        <v>43</v>
      </c>
      <c r="E381" s="106">
        <f>'UBS Vila Maria P Gnecco'!E29</f>
        <v>36</v>
      </c>
      <c r="F381" s="106">
        <f>'UBS Vila Maria P Gnecco'!F29</f>
        <v>31</v>
      </c>
      <c r="G381" s="106">
        <f>'UBS Vila Maria P Gnecco'!G29</f>
        <v>22</v>
      </c>
      <c r="H381" s="106">
        <f>'UBS Vila Maria P Gnecco'!H29</f>
        <v>42</v>
      </c>
      <c r="I381" s="106">
        <f>'UBS Vila Maria P Gnecco'!I29</f>
        <v>31</v>
      </c>
      <c r="J381" s="106">
        <f>'UBS Vila Maria P Gnecco'!J29</f>
        <v>45</v>
      </c>
      <c r="K381" s="106">
        <f>'UBS Vila Maria P Gnecco'!K29</f>
        <v>42</v>
      </c>
      <c r="L381" s="106">
        <f>'UBS Vila Maria P Gnecco'!L29</f>
        <v>53</v>
      </c>
      <c r="M381" s="106">
        <f>'UBS Vila Maria P Gnecco'!M29</f>
        <v>45</v>
      </c>
      <c r="N381" s="106">
        <f>'UBS Vila Maria P Gnecco'!N29</f>
        <v>27</v>
      </c>
      <c r="O381" s="106">
        <f>'UBS Vila Maria P Gnecco'!O29</f>
        <v>1080</v>
      </c>
      <c r="P381" s="106">
        <f>'UBS Vila Maria P Gnecco'!P29</f>
        <v>457</v>
      </c>
      <c r="Q381" s="1004">
        <f>'UBS Vila Maria P Gnecco'!Q29</f>
        <v>0.42314814814814816</v>
      </c>
    </row>
    <row r="382" spans="1:17" x14ac:dyDescent="0.25">
      <c r="A382" s="228" t="str">
        <f>'UBS Vila Maria P Gnecco'!A30</f>
        <v>Técnico de Enfermagem (Visitas) - 30hrs</v>
      </c>
      <c r="B382" s="89">
        <f>'UBS Vila Maria P Gnecco'!B30</f>
        <v>120</v>
      </c>
      <c r="C382" s="106">
        <f>'UBS Vila Maria P Gnecco'!C30</f>
        <v>120</v>
      </c>
      <c r="D382" s="106">
        <f>'UBS Vila Maria P Gnecco'!D30</f>
        <v>131</v>
      </c>
      <c r="E382" s="106">
        <f>'UBS Vila Maria P Gnecco'!E30</f>
        <v>165</v>
      </c>
      <c r="F382" s="106">
        <f>'UBS Vila Maria P Gnecco'!F30</f>
        <v>135</v>
      </c>
      <c r="G382" s="106">
        <f>'UBS Vila Maria P Gnecco'!G30</f>
        <v>133</v>
      </c>
      <c r="H382" s="106">
        <f>'UBS Vila Maria P Gnecco'!H30</f>
        <v>154</v>
      </c>
      <c r="I382" s="106">
        <f>'UBS Vila Maria P Gnecco'!I30</f>
        <v>164</v>
      </c>
      <c r="J382" s="106">
        <f>'UBS Vila Maria P Gnecco'!J30</f>
        <v>151</v>
      </c>
      <c r="K382" s="106">
        <f>'UBS Vila Maria P Gnecco'!K30</f>
        <v>157</v>
      </c>
      <c r="L382" s="106">
        <f>'UBS Vila Maria P Gnecco'!L30</f>
        <v>110</v>
      </c>
      <c r="M382" s="106">
        <f>'UBS Vila Maria P Gnecco'!M30</f>
        <v>134</v>
      </c>
      <c r="N382" s="106">
        <f>'UBS Vila Maria P Gnecco'!N30</f>
        <v>130</v>
      </c>
      <c r="O382" s="106">
        <f>'UBS Vila Maria P Gnecco'!O30</f>
        <v>1440</v>
      </c>
      <c r="P382" s="106">
        <f>'UBS Vila Maria P Gnecco'!P30</f>
        <v>1684</v>
      </c>
      <c r="Q382" s="1004">
        <f>'UBS Vila Maria P Gnecco'!Q30</f>
        <v>1.1694444444444445</v>
      </c>
    </row>
    <row r="383" spans="1:17" x14ac:dyDescent="0.25">
      <c r="A383" s="228" t="str">
        <f>'UBS Vila Maria P Gnecco'!A31</f>
        <v>PICS - Atividades Coletivas</v>
      </c>
      <c r="B383" s="89">
        <f>'UBS Vila Maria P Gnecco'!B31</f>
        <v>7</v>
      </c>
      <c r="C383" s="106">
        <f>'UBS Vila Maria P Gnecco'!C31</f>
        <v>6</v>
      </c>
      <c r="D383" s="106">
        <f>'UBS Vila Maria P Gnecco'!D31</f>
        <v>5</v>
      </c>
      <c r="E383" s="106">
        <f>'UBS Vila Maria P Gnecco'!E31</f>
        <v>2</v>
      </c>
      <c r="F383" s="106">
        <f>'UBS Vila Maria P Gnecco'!F31</f>
        <v>9</v>
      </c>
      <c r="G383" s="106">
        <f>'UBS Vila Maria P Gnecco'!G31</f>
        <v>1</v>
      </c>
      <c r="H383" s="106">
        <f>'UBS Vila Maria P Gnecco'!H31</f>
        <v>4</v>
      </c>
      <c r="I383" s="106">
        <f>'UBS Vila Maria P Gnecco'!I31</f>
        <v>6</v>
      </c>
      <c r="J383" s="106">
        <f>'UBS Vila Maria P Gnecco'!J31</f>
        <v>34</v>
      </c>
      <c r="K383" s="106">
        <f>'UBS Vila Maria P Gnecco'!K31</f>
        <v>16</v>
      </c>
      <c r="L383" s="106">
        <f>'UBS Vila Maria P Gnecco'!L31</f>
        <v>29</v>
      </c>
      <c r="M383" s="106">
        <f>'UBS Vila Maria P Gnecco'!M31</f>
        <v>6</v>
      </c>
      <c r="N383" s="106">
        <f>'UBS Vila Maria P Gnecco'!N31</f>
        <v>4</v>
      </c>
      <c r="O383" s="106">
        <f>'UBS Vila Maria P Gnecco'!O31</f>
        <v>84</v>
      </c>
      <c r="P383" s="106">
        <f>'UBS Vila Maria P Gnecco'!P31</f>
        <v>122</v>
      </c>
      <c r="Q383" s="1004">
        <f>'UBS Vila Maria P Gnecco'!Q31</f>
        <v>1.4523809523809523</v>
      </c>
    </row>
    <row r="384" spans="1:17" ht="15.75" thickBot="1" x14ac:dyDescent="0.3">
      <c r="A384" s="228" t="str">
        <f>'UBS Vila Maria P Gnecco'!A32</f>
        <v>PICS - Atividades Individuais</v>
      </c>
      <c r="B384" s="89">
        <f>'UBS Vila Maria P Gnecco'!B32</f>
        <v>10</v>
      </c>
      <c r="C384" s="106">
        <f>'UBS Vila Maria P Gnecco'!C32</f>
        <v>16</v>
      </c>
      <c r="D384" s="106">
        <f>'UBS Vila Maria P Gnecco'!D32</f>
        <v>23</v>
      </c>
      <c r="E384" s="106">
        <f>'UBS Vila Maria P Gnecco'!E32</f>
        <v>33</v>
      </c>
      <c r="F384" s="106">
        <f>'UBS Vila Maria P Gnecco'!F32</f>
        <v>24</v>
      </c>
      <c r="G384" s="106">
        <f>'UBS Vila Maria P Gnecco'!G32</f>
        <v>9</v>
      </c>
      <c r="H384" s="106">
        <f>'UBS Vila Maria P Gnecco'!H32</f>
        <v>34</v>
      </c>
      <c r="I384" s="106">
        <f>'UBS Vila Maria P Gnecco'!I32</f>
        <v>32</v>
      </c>
      <c r="J384" s="106">
        <f>'UBS Vila Maria P Gnecco'!J32</f>
        <v>28</v>
      </c>
      <c r="K384" s="106">
        <f>'UBS Vila Maria P Gnecco'!K32</f>
        <v>33</v>
      </c>
      <c r="L384" s="106">
        <f>'UBS Vila Maria P Gnecco'!L32</f>
        <v>22</v>
      </c>
      <c r="M384" s="106">
        <f>'UBS Vila Maria P Gnecco'!M32</f>
        <v>37</v>
      </c>
      <c r="N384" s="106">
        <f>'UBS Vila Maria P Gnecco'!N32</f>
        <v>17</v>
      </c>
      <c r="O384" s="106">
        <f>'UBS Vila Maria P Gnecco'!O32</f>
        <v>120</v>
      </c>
      <c r="P384" s="106">
        <f>'UBS Vila Maria P Gnecco'!P32</f>
        <v>308</v>
      </c>
      <c r="Q384" s="1004">
        <f>'UBS Vila Maria P Gnecco'!Q32</f>
        <v>2.5666666666666669</v>
      </c>
    </row>
    <row r="385" spans="1:17" ht="15.75" thickBot="1" x14ac:dyDescent="0.3">
      <c r="A385" s="904" t="str">
        <f>'UBS Vila Maria P Gnecco'!A33</f>
        <v>TOTAL</v>
      </c>
      <c r="B385" s="910">
        <f>'UBS Vila Maria P Gnecco'!B33</f>
        <v>3715</v>
      </c>
      <c r="C385" s="906">
        <f>'UBS Vila Maria P Gnecco'!C33</f>
        <v>3229</v>
      </c>
      <c r="D385" s="906">
        <f>'UBS Vila Maria P Gnecco'!D33</f>
        <v>3207</v>
      </c>
      <c r="E385" s="906">
        <f>'UBS Vila Maria P Gnecco'!E33</f>
        <v>3520</v>
      </c>
      <c r="F385" s="906">
        <f>'UBS Vila Maria P Gnecco'!F33</f>
        <v>3611</v>
      </c>
      <c r="G385" s="906">
        <f>'UBS Vila Maria P Gnecco'!G33</f>
        <v>3373</v>
      </c>
      <c r="H385" s="906">
        <f>'UBS Vila Maria P Gnecco'!H33</f>
        <v>3432</v>
      </c>
      <c r="I385" s="906">
        <f>'UBS Vila Maria P Gnecco'!I33</f>
        <v>3237</v>
      </c>
      <c r="J385" s="906">
        <f>'UBS Vila Maria P Gnecco'!J33</f>
        <v>3124</v>
      </c>
      <c r="K385" s="906">
        <f>'UBS Vila Maria P Gnecco'!K33</f>
        <v>3387</v>
      </c>
      <c r="L385" s="906">
        <f>'UBS Vila Maria P Gnecco'!L33</f>
        <v>3601</v>
      </c>
      <c r="M385" s="906">
        <f>'UBS Vila Maria P Gnecco'!M33</f>
        <v>3485</v>
      </c>
      <c r="N385" s="906">
        <f>'UBS Vila Maria P Gnecco'!N33</f>
        <v>3068</v>
      </c>
      <c r="O385" s="908">
        <f>'UBS Vila Maria P Gnecco'!O33</f>
        <v>44580</v>
      </c>
      <c r="P385" s="908">
        <f>'UBS Vila Maria P Gnecco'!P33</f>
        <v>40274</v>
      </c>
      <c r="Q385" s="1006">
        <f>'UBS Vila Maria P Gnecco'!Q33</f>
        <v>0.90340960071781062</v>
      </c>
    </row>
    <row r="387" spans="1:17" ht="15.75" x14ac:dyDescent="0.25">
      <c r="A387" s="1047" t="s">
        <v>670</v>
      </c>
      <c r="B387" s="1048"/>
      <c r="C387" s="1048"/>
      <c r="D387" s="1048"/>
      <c r="E387" s="1048"/>
      <c r="F387" s="1048"/>
      <c r="G387" s="1048"/>
      <c r="H387" s="1048"/>
      <c r="I387" s="1048"/>
      <c r="J387" s="1048"/>
      <c r="K387" s="1048"/>
      <c r="L387" s="1048"/>
      <c r="M387" s="1048"/>
      <c r="N387" s="1048"/>
      <c r="O387" s="1048"/>
      <c r="P387" s="1048"/>
      <c r="Q387" s="1048"/>
    </row>
    <row r="388" spans="1:17" ht="24.75" thickBot="1" x14ac:dyDescent="0.3">
      <c r="A388" s="902" t="s">
        <v>14</v>
      </c>
      <c r="B388" s="911" t="s">
        <v>15</v>
      </c>
      <c r="C388" s="909" t="s">
        <v>514</v>
      </c>
      <c r="D388" s="909" t="s">
        <v>515</v>
      </c>
      <c r="E388" s="909" t="s">
        <v>516</v>
      </c>
      <c r="F388" s="909" t="s">
        <v>517</v>
      </c>
      <c r="G388" s="909" t="s">
        <v>518</v>
      </c>
      <c r="H388" s="909" t="s">
        <v>519</v>
      </c>
      <c r="I388" s="909" t="s">
        <v>520</v>
      </c>
      <c r="J388" s="909" t="s">
        <v>521</v>
      </c>
      <c r="K388" s="909" t="s">
        <v>522</v>
      </c>
      <c r="L388" s="909" t="s">
        <v>523</v>
      </c>
      <c r="M388" s="909" t="s">
        <v>524</v>
      </c>
      <c r="N388" s="909" t="s">
        <v>525</v>
      </c>
      <c r="O388" s="909" t="s">
        <v>530</v>
      </c>
      <c r="P388" s="909" t="s">
        <v>531</v>
      </c>
      <c r="Q388" s="1002" t="s">
        <v>1</v>
      </c>
    </row>
    <row r="389" spans="1:17" ht="15.75" thickTop="1" x14ac:dyDescent="0.25">
      <c r="A389" s="228" t="str">
        <f>'UBS Jardim Julieta'!A9</f>
        <v>ACS (Visita Domiciliar) - ESF - 20hrs</v>
      </c>
      <c r="B389" s="89">
        <f>'UBS Jardim Julieta'!B9</f>
        <v>1200</v>
      </c>
      <c r="C389" s="106">
        <f>'UBS Jardim Julieta'!C9</f>
        <v>0</v>
      </c>
      <c r="D389" s="106">
        <f>'UBS Jardim Julieta'!D9</f>
        <v>166</v>
      </c>
      <c r="E389" s="106">
        <f>'UBS Jardim Julieta'!E9</f>
        <v>654</v>
      </c>
      <c r="F389" s="106">
        <f>'UBS Jardim Julieta'!F9</f>
        <v>1102</v>
      </c>
      <c r="G389" s="106">
        <f>'UBS Jardim Julieta'!G9</f>
        <v>1233</v>
      </c>
      <c r="H389" s="106">
        <f>'UBS Jardim Julieta'!H9</f>
        <v>1200</v>
      </c>
      <c r="I389" s="106">
        <f>'UBS Jardim Julieta'!I9</f>
        <v>1219</v>
      </c>
      <c r="J389" s="106">
        <f>'UBS Jardim Julieta'!J9</f>
        <v>1207</v>
      </c>
      <c r="K389" s="106">
        <f>'UBS Jardim Julieta'!K9</f>
        <v>1205</v>
      </c>
      <c r="L389" s="106">
        <f>'UBS Jardim Julieta'!L9</f>
        <v>1195</v>
      </c>
      <c r="M389" s="106">
        <f>'UBS Jardim Julieta'!M9</f>
        <v>1213</v>
      </c>
      <c r="N389" s="106">
        <f>'UBS Jardim Julieta'!N9</f>
        <v>1090</v>
      </c>
      <c r="O389" s="106">
        <f>'UBS Jardim Julieta'!O9</f>
        <v>14400</v>
      </c>
      <c r="P389" s="106">
        <f>'UBS Jardim Julieta'!P9</f>
        <v>11484</v>
      </c>
      <c r="Q389" s="1004">
        <f>'UBS Jardim Julieta'!Q9</f>
        <v>0.79749999999999999</v>
      </c>
    </row>
    <row r="390" spans="1:17" x14ac:dyDescent="0.25">
      <c r="A390" s="228" t="str">
        <f>'UBS Jardim Julieta'!A10</f>
        <v>Médico Generelista (consulta) - ESF - 40hrs</v>
      </c>
      <c r="B390" s="89">
        <f>'UBS Jardim Julieta'!B10</f>
        <v>416</v>
      </c>
      <c r="C390" s="106">
        <f>'UBS Jardim Julieta'!C10</f>
        <v>0</v>
      </c>
      <c r="D390" s="106">
        <f>'UBS Jardim Julieta'!D10</f>
        <v>103</v>
      </c>
      <c r="E390" s="106">
        <f>'UBS Jardim Julieta'!E10</f>
        <v>202</v>
      </c>
      <c r="F390" s="106">
        <f>'UBS Jardim Julieta'!F10</f>
        <v>79</v>
      </c>
      <c r="G390" s="106">
        <f>'UBS Jardim Julieta'!G10</f>
        <v>69</v>
      </c>
      <c r="H390" s="106">
        <f>'UBS Jardim Julieta'!H10</f>
        <v>359</v>
      </c>
      <c r="I390" s="106">
        <f>'UBS Jardim Julieta'!I10</f>
        <v>333</v>
      </c>
      <c r="J390" s="106">
        <f>'UBS Jardim Julieta'!J10</f>
        <v>224</v>
      </c>
      <c r="K390" s="106">
        <f>'UBS Jardim Julieta'!K10</f>
        <v>0</v>
      </c>
      <c r="L390" s="106">
        <f>'UBS Jardim Julieta'!L10</f>
        <v>0</v>
      </c>
      <c r="M390" s="106">
        <f>'UBS Jardim Julieta'!M10</f>
        <v>138</v>
      </c>
      <c r="N390" s="106">
        <f>'UBS Jardim Julieta'!N10</f>
        <v>276</v>
      </c>
      <c r="O390" s="106">
        <f>'UBS Jardim Julieta'!O10</f>
        <v>4992</v>
      </c>
      <c r="P390" s="106">
        <f>'UBS Jardim Julieta'!P10</f>
        <v>1783</v>
      </c>
      <c r="Q390" s="1004">
        <f>'UBS Jardim Julieta'!Q10</f>
        <v>0.35717147435897434</v>
      </c>
    </row>
    <row r="391" spans="1:17" x14ac:dyDescent="0.25">
      <c r="A391" s="228" t="str">
        <f>'UBS Jardim Julieta'!A11</f>
        <v xml:space="preserve">Médico Generelista (VD) - ESF </v>
      </c>
      <c r="B391" s="89">
        <f>'UBS Jardim Julieta'!B11</f>
        <v>16</v>
      </c>
      <c r="C391" s="106">
        <f>'UBS Jardim Julieta'!C11</f>
        <v>1</v>
      </c>
      <c r="D391" s="106">
        <f>'UBS Jardim Julieta'!D11</f>
        <v>16</v>
      </c>
      <c r="E391" s="106">
        <f>'UBS Jardim Julieta'!E11</f>
        <v>16</v>
      </c>
      <c r="F391" s="106">
        <f>'UBS Jardim Julieta'!F11</f>
        <v>8</v>
      </c>
      <c r="G391" s="106">
        <f>'UBS Jardim Julieta'!G11</f>
        <v>0</v>
      </c>
      <c r="H391" s="106">
        <f>'UBS Jardim Julieta'!H11</f>
        <v>17</v>
      </c>
      <c r="I391" s="106">
        <f>'UBS Jardim Julieta'!I11</f>
        <v>15</v>
      </c>
      <c r="J391" s="106">
        <f>'UBS Jardim Julieta'!J11</f>
        <v>1</v>
      </c>
      <c r="K391" s="106">
        <f>'UBS Jardim Julieta'!K11</f>
        <v>0</v>
      </c>
      <c r="L391" s="106">
        <f>'UBS Jardim Julieta'!L11</f>
        <v>0</v>
      </c>
      <c r="M391" s="106">
        <f>'UBS Jardim Julieta'!M11</f>
        <v>12</v>
      </c>
      <c r="N391" s="106">
        <f>'UBS Jardim Julieta'!N11</f>
        <v>13</v>
      </c>
      <c r="O391" s="106">
        <f>'UBS Jardim Julieta'!O11</f>
        <v>192</v>
      </c>
      <c r="P391" s="106">
        <f>'UBS Jardim Julieta'!P11</f>
        <v>99</v>
      </c>
      <c r="Q391" s="1004">
        <f>'UBS Jardim Julieta'!Q11</f>
        <v>0.515625</v>
      </c>
    </row>
    <row r="392" spans="1:17" x14ac:dyDescent="0.25">
      <c r="A392" s="228" t="str">
        <f>'UBS Jardim Julieta'!A12</f>
        <v>Enfermeiro (consulta) - ESF  - 40hrs</v>
      </c>
      <c r="B392" s="89">
        <f>'UBS Jardim Julieta'!B12</f>
        <v>180</v>
      </c>
      <c r="C392" s="106">
        <f>'UBS Jardim Julieta'!C12</f>
        <v>0</v>
      </c>
      <c r="D392" s="106">
        <f>'UBS Jardim Julieta'!D12</f>
        <v>165</v>
      </c>
      <c r="E392" s="106">
        <f>'UBS Jardim Julieta'!E12</f>
        <v>174</v>
      </c>
      <c r="F392" s="106">
        <f>'UBS Jardim Julieta'!F12</f>
        <v>200</v>
      </c>
      <c r="G392" s="106">
        <f>'UBS Jardim Julieta'!G12</f>
        <v>11</v>
      </c>
      <c r="H392" s="106">
        <f>'UBS Jardim Julieta'!H12</f>
        <v>179</v>
      </c>
      <c r="I392" s="106">
        <f>'UBS Jardim Julieta'!I12</f>
        <v>176</v>
      </c>
      <c r="J392" s="106">
        <f>'UBS Jardim Julieta'!J12</f>
        <v>160</v>
      </c>
      <c r="K392" s="106">
        <f>'UBS Jardim Julieta'!K12</f>
        <v>182</v>
      </c>
      <c r="L392" s="106">
        <f>'UBS Jardim Julieta'!L12</f>
        <v>197</v>
      </c>
      <c r="M392" s="106">
        <f>'UBS Jardim Julieta'!M12</f>
        <v>176</v>
      </c>
      <c r="N392" s="106">
        <f>'UBS Jardim Julieta'!N12</f>
        <v>141</v>
      </c>
      <c r="O392" s="106">
        <f>'UBS Jardim Julieta'!O12</f>
        <v>2160</v>
      </c>
      <c r="P392" s="106">
        <f>'UBS Jardim Julieta'!P12</f>
        <v>1761</v>
      </c>
      <c r="Q392" s="1004">
        <f>'UBS Jardim Julieta'!Q12</f>
        <v>0.81527777777777777</v>
      </c>
    </row>
    <row r="393" spans="1:17" x14ac:dyDescent="0.25">
      <c r="A393" s="228" t="str">
        <f>'UBS Jardim Julieta'!A13</f>
        <v>Enfermeiro (VD) - ESF</v>
      </c>
      <c r="B393" s="89">
        <f>'UBS Jardim Julieta'!B13</f>
        <v>16</v>
      </c>
      <c r="C393" s="106">
        <f>'UBS Jardim Julieta'!C13</f>
        <v>0</v>
      </c>
      <c r="D393" s="106">
        <f>'UBS Jardim Julieta'!D13</f>
        <v>17</v>
      </c>
      <c r="E393" s="106">
        <f>'UBS Jardim Julieta'!E13</f>
        <v>16</v>
      </c>
      <c r="F393" s="106">
        <f>'UBS Jardim Julieta'!F13</f>
        <v>18</v>
      </c>
      <c r="G393" s="106">
        <f>'UBS Jardim Julieta'!G13</f>
        <v>0</v>
      </c>
      <c r="H393" s="106">
        <f>'UBS Jardim Julieta'!H13</f>
        <v>20</v>
      </c>
      <c r="I393" s="106">
        <f>'UBS Jardim Julieta'!I13</f>
        <v>18</v>
      </c>
      <c r="J393" s="106">
        <f>'UBS Jardim Julieta'!J13</f>
        <v>16</v>
      </c>
      <c r="K393" s="106">
        <f>'UBS Jardim Julieta'!K13</f>
        <v>19</v>
      </c>
      <c r="L393" s="106">
        <f>'UBS Jardim Julieta'!L13</f>
        <v>16</v>
      </c>
      <c r="M393" s="106">
        <f>'UBS Jardim Julieta'!M13</f>
        <v>18</v>
      </c>
      <c r="N393" s="106">
        <f>'UBS Jardim Julieta'!N13</f>
        <v>15</v>
      </c>
      <c r="O393" s="106">
        <f>'UBS Jardim Julieta'!O13</f>
        <v>192</v>
      </c>
      <c r="P393" s="106">
        <f>'UBS Jardim Julieta'!P13</f>
        <v>173</v>
      </c>
      <c r="Q393" s="1004">
        <f>'UBS Jardim Julieta'!Q13</f>
        <v>0.90104166666666663</v>
      </c>
    </row>
    <row r="394" spans="1:17" x14ac:dyDescent="0.25">
      <c r="A394" s="228" t="str">
        <f>'UBS Jardim Julieta'!A14</f>
        <v>Médico Clínico (consulta) - 20hrs</v>
      </c>
      <c r="B394" s="89">
        <f>'UBS Jardim Julieta'!B14</f>
        <v>660</v>
      </c>
      <c r="C394" s="106">
        <f>'UBS Jardim Julieta'!C14</f>
        <v>406</v>
      </c>
      <c r="D394" s="106">
        <f>'UBS Jardim Julieta'!D14</f>
        <v>360</v>
      </c>
      <c r="E394" s="106">
        <f>'UBS Jardim Julieta'!E14</f>
        <v>366</v>
      </c>
      <c r="F394" s="106">
        <f>'UBS Jardim Julieta'!F14</f>
        <v>447</v>
      </c>
      <c r="G394" s="106">
        <f>'UBS Jardim Julieta'!G14</f>
        <v>485</v>
      </c>
      <c r="H394" s="106">
        <f>'UBS Jardim Julieta'!H14</f>
        <v>378</v>
      </c>
      <c r="I394" s="106">
        <f>'UBS Jardim Julieta'!I14</f>
        <v>316</v>
      </c>
      <c r="J394" s="106">
        <f>'UBS Jardim Julieta'!J14</f>
        <v>481</v>
      </c>
      <c r="K394" s="106">
        <f>'UBS Jardim Julieta'!K14</f>
        <v>501</v>
      </c>
      <c r="L394" s="106">
        <f>'UBS Jardim Julieta'!L14</f>
        <v>579</v>
      </c>
      <c r="M394" s="106">
        <f>'UBS Jardim Julieta'!M14</f>
        <v>480</v>
      </c>
      <c r="N394" s="106">
        <f>'UBS Jardim Julieta'!N14</f>
        <v>377</v>
      </c>
      <c r="O394" s="106">
        <f>'UBS Jardim Julieta'!O14</f>
        <v>7920</v>
      </c>
      <c r="P394" s="106">
        <f>'UBS Jardim Julieta'!P14</f>
        <v>5176</v>
      </c>
      <c r="Q394" s="1004">
        <f>'UBS Jardim Julieta'!Q14</f>
        <v>0.65353535353535352</v>
      </c>
    </row>
    <row r="395" spans="1:17" x14ac:dyDescent="0.25">
      <c r="A395" s="955" t="str">
        <f>'UBS Jardim Julieta'!A15</f>
        <v>Médico Pediatra (consulta) - 20hrs</v>
      </c>
      <c r="B395" s="956">
        <f>'UBS Jardim Julieta'!B15</f>
        <v>396</v>
      </c>
      <c r="C395" s="907">
        <f>'UBS Jardim Julieta'!C15</f>
        <v>212</v>
      </c>
      <c r="D395" s="907">
        <f>'UBS Jardim Julieta'!D15</f>
        <v>210</v>
      </c>
      <c r="E395" s="907">
        <f>'UBS Jardim Julieta'!E15</f>
        <v>252</v>
      </c>
      <c r="F395" s="907">
        <f>'UBS Jardim Julieta'!F15</f>
        <v>377</v>
      </c>
      <c r="G395" s="907">
        <f>'UBS Jardim Julieta'!G15</f>
        <v>244</v>
      </c>
      <c r="H395" s="907">
        <f>'UBS Jardim Julieta'!H15</f>
        <v>264</v>
      </c>
      <c r="I395" s="907">
        <f>'UBS Jardim Julieta'!I15</f>
        <v>320</v>
      </c>
      <c r="J395" s="907">
        <f>'UBS Jardim Julieta'!J15</f>
        <v>111</v>
      </c>
      <c r="K395" s="907">
        <f>'UBS Jardim Julieta'!K15</f>
        <v>255</v>
      </c>
      <c r="L395" s="907">
        <f>'UBS Jardim Julieta'!L15</f>
        <v>183</v>
      </c>
      <c r="M395" s="907">
        <f>'UBS Jardim Julieta'!M15</f>
        <v>226</v>
      </c>
      <c r="N395" s="907">
        <f>'UBS Jardim Julieta'!N15</f>
        <v>192</v>
      </c>
      <c r="O395" s="907">
        <f>'UBS Jardim Julieta'!O15</f>
        <v>4752</v>
      </c>
      <c r="P395" s="907">
        <f>'UBS Jardim Julieta'!P15</f>
        <v>2846</v>
      </c>
      <c r="Q395" s="1005">
        <f>'UBS Jardim Julieta'!Q15</f>
        <v>0.59890572390572394</v>
      </c>
    </row>
    <row r="396" spans="1:17" x14ac:dyDescent="0.25">
      <c r="A396" s="955" t="str">
        <f>'UBS Jardim Julieta'!A16</f>
        <v>Médico Ginecologista (consulta) - 20hrs</v>
      </c>
      <c r="B396" s="956">
        <f>'UBS Jardim Julieta'!B16</f>
        <v>396</v>
      </c>
      <c r="C396" s="907">
        <f>'UBS Jardim Julieta'!C16</f>
        <v>80</v>
      </c>
      <c r="D396" s="907">
        <f>'UBS Jardim Julieta'!D16</f>
        <v>124</v>
      </c>
      <c r="E396" s="907">
        <f>'UBS Jardim Julieta'!E16</f>
        <v>89</v>
      </c>
      <c r="F396" s="907">
        <f>'UBS Jardim Julieta'!F16</f>
        <v>131</v>
      </c>
      <c r="G396" s="907">
        <f>'UBS Jardim Julieta'!G16</f>
        <v>147</v>
      </c>
      <c r="H396" s="907">
        <f>'UBS Jardim Julieta'!H16</f>
        <v>135</v>
      </c>
      <c r="I396" s="907">
        <f>'UBS Jardim Julieta'!I16</f>
        <v>137</v>
      </c>
      <c r="J396" s="907">
        <f>'UBS Jardim Julieta'!J16</f>
        <v>131</v>
      </c>
      <c r="K396" s="907">
        <f>'UBS Jardim Julieta'!K16</f>
        <v>143</v>
      </c>
      <c r="L396" s="907">
        <f>'UBS Jardim Julieta'!L16</f>
        <v>39</v>
      </c>
      <c r="M396" s="907">
        <f>'UBS Jardim Julieta'!M16</f>
        <v>244</v>
      </c>
      <c r="N396" s="907">
        <f>'UBS Jardim Julieta'!N16</f>
        <v>160</v>
      </c>
      <c r="O396" s="907">
        <f>'UBS Jardim Julieta'!O16</f>
        <v>4752</v>
      </c>
      <c r="P396" s="907">
        <f>'UBS Jardim Julieta'!P16</f>
        <v>1560</v>
      </c>
      <c r="Q396" s="1005">
        <f>'UBS Jardim Julieta'!Q16</f>
        <v>0.32828282828282829</v>
      </c>
    </row>
    <row r="397" spans="1:17" x14ac:dyDescent="0.25">
      <c r="A397" s="955" t="str">
        <f>'UBS Jardim Julieta'!A17</f>
        <v>Médico Psiquiatra (consulta) - 10hrs</v>
      </c>
      <c r="B397" s="956">
        <f>'UBS Jardim Julieta'!B17</f>
        <v>80</v>
      </c>
      <c r="C397" s="907">
        <f>'UBS Jardim Julieta'!C17</f>
        <v>52</v>
      </c>
      <c r="D397" s="907">
        <f>'UBS Jardim Julieta'!D17</f>
        <v>46</v>
      </c>
      <c r="E397" s="907">
        <f>'UBS Jardim Julieta'!E17</f>
        <v>61</v>
      </c>
      <c r="F397" s="907">
        <f>'UBS Jardim Julieta'!F17</f>
        <v>82</v>
      </c>
      <c r="G397" s="907">
        <f>'UBS Jardim Julieta'!G17</f>
        <v>78</v>
      </c>
      <c r="H397" s="907">
        <f>'UBS Jardim Julieta'!H17</f>
        <v>70</v>
      </c>
      <c r="I397" s="907">
        <f>'UBS Jardim Julieta'!I17</f>
        <v>71</v>
      </c>
      <c r="J397" s="907">
        <f>'UBS Jardim Julieta'!J17</f>
        <v>70</v>
      </c>
      <c r="K397" s="907">
        <f>'UBS Jardim Julieta'!K17</f>
        <v>69</v>
      </c>
      <c r="L397" s="907">
        <f>'UBS Jardim Julieta'!L17</f>
        <v>61</v>
      </c>
      <c r="M397" s="907">
        <f>'UBS Jardim Julieta'!M17</f>
        <v>56</v>
      </c>
      <c r="N397" s="907">
        <f>'UBS Jardim Julieta'!N17</f>
        <v>61</v>
      </c>
      <c r="O397" s="907">
        <f>'UBS Jardim Julieta'!O17</f>
        <v>960</v>
      </c>
      <c r="P397" s="907">
        <f>'UBS Jardim Julieta'!P17</f>
        <v>777</v>
      </c>
      <c r="Q397" s="1005">
        <f>'UBS Jardim Julieta'!Q17</f>
        <v>0.80937499999999996</v>
      </c>
    </row>
    <row r="398" spans="1:17" x14ac:dyDescent="0.25">
      <c r="A398" s="955" t="str">
        <f>'UBS Jardim Julieta'!A18</f>
        <v>Enfermeiro (consulta) - 30hrs</v>
      </c>
      <c r="B398" s="956">
        <f>'UBS Jardim Julieta'!B18</f>
        <v>432</v>
      </c>
      <c r="C398" s="907">
        <f>'UBS Jardim Julieta'!C18</f>
        <v>379</v>
      </c>
      <c r="D398" s="907">
        <f>'UBS Jardim Julieta'!D18</f>
        <v>370</v>
      </c>
      <c r="E398" s="907">
        <f>'UBS Jardim Julieta'!E18</f>
        <v>364</v>
      </c>
      <c r="F398" s="907">
        <f>'UBS Jardim Julieta'!F18</f>
        <v>444</v>
      </c>
      <c r="G398" s="907">
        <f>'UBS Jardim Julieta'!G18</f>
        <v>324</v>
      </c>
      <c r="H398" s="907">
        <f>'UBS Jardim Julieta'!H18</f>
        <v>303</v>
      </c>
      <c r="I398" s="907">
        <f>'UBS Jardim Julieta'!I18</f>
        <v>289</v>
      </c>
      <c r="J398" s="907">
        <f>'UBS Jardim Julieta'!J18</f>
        <v>339</v>
      </c>
      <c r="K398" s="907">
        <f>'UBS Jardim Julieta'!K18</f>
        <v>340</v>
      </c>
      <c r="L398" s="907">
        <f>'UBS Jardim Julieta'!L18</f>
        <v>397</v>
      </c>
      <c r="M398" s="907">
        <f>'UBS Jardim Julieta'!M18</f>
        <v>376</v>
      </c>
      <c r="N398" s="907">
        <f>'UBS Jardim Julieta'!N18</f>
        <v>283</v>
      </c>
      <c r="O398" s="907">
        <f>'UBS Jardim Julieta'!O18</f>
        <v>5184</v>
      </c>
      <c r="P398" s="907">
        <f>'UBS Jardim Julieta'!P18</f>
        <v>4208</v>
      </c>
      <c r="Q398" s="1005">
        <f>'UBS Jardim Julieta'!Q18</f>
        <v>0.81172839506172845</v>
      </c>
    </row>
    <row r="399" spans="1:17" x14ac:dyDescent="0.25">
      <c r="A399" s="955" t="str">
        <f>'UBS Jardim Julieta'!A19</f>
        <v>Enfermeiro (visita) - 30hrs</v>
      </c>
      <c r="B399" s="956">
        <f>'UBS Jardim Julieta'!B19</f>
        <v>24</v>
      </c>
      <c r="C399" s="907">
        <f>'UBS Jardim Julieta'!C19</f>
        <v>22</v>
      </c>
      <c r="D399" s="907">
        <f>'UBS Jardim Julieta'!D19</f>
        <v>24</v>
      </c>
      <c r="E399" s="907">
        <f>'UBS Jardim Julieta'!E19</f>
        <v>40</v>
      </c>
      <c r="F399" s="907">
        <f>'UBS Jardim Julieta'!F19</f>
        <v>21</v>
      </c>
      <c r="G399" s="907">
        <f>'UBS Jardim Julieta'!G19</f>
        <v>19</v>
      </c>
      <c r="H399" s="907">
        <f>'UBS Jardim Julieta'!H19</f>
        <v>26</v>
      </c>
      <c r="I399" s="907">
        <f>'UBS Jardim Julieta'!I19</f>
        <v>17</v>
      </c>
      <c r="J399" s="907">
        <f>'UBS Jardim Julieta'!J19</f>
        <v>30</v>
      </c>
      <c r="K399" s="907">
        <f>'UBS Jardim Julieta'!K19</f>
        <v>23</v>
      </c>
      <c r="L399" s="907">
        <f>'UBS Jardim Julieta'!L19</f>
        <v>26</v>
      </c>
      <c r="M399" s="907">
        <f>'UBS Jardim Julieta'!M19</f>
        <v>19</v>
      </c>
      <c r="N399" s="907">
        <f>'UBS Jardim Julieta'!N19</f>
        <v>26</v>
      </c>
      <c r="O399" s="907">
        <f>'UBS Jardim Julieta'!O19</f>
        <v>288</v>
      </c>
      <c r="P399" s="907">
        <f>'UBS Jardim Julieta'!P19</f>
        <v>293</v>
      </c>
      <c r="Q399" s="1005">
        <f>'UBS Jardim Julieta'!Q19</f>
        <v>1.0173611111111112</v>
      </c>
    </row>
    <row r="400" spans="1:17" x14ac:dyDescent="0.25">
      <c r="A400" s="228" t="str">
        <f>'UBS Jardim Julieta'!A20</f>
        <v>Assistente Social (consulta/ VD) - 30hrs</v>
      </c>
      <c r="B400" s="89">
        <f>'UBS Jardim Julieta'!B20</f>
        <v>122</v>
      </c>
      <c r="C400" s="106">
        <f>'UBS Jardim Julieta'!C20</f>
        <v>114</v>
      </c>
      <c r="D400" s="106">
        <f>'UBS Jardim Julieta'!D20</f>
        <v>168</v>
      </c>
      <c r="E400" s="106">
        <f>'UBS Jardim Julieta'!E20</f>
        <v>148</v>
      </c>
      <c r="F400" s="106">
        <f>'UBS Jardim Julieta'!F20</f>
        <v>62</v>
      </c>
      <c r="G400" s="106">
        <f>'UBS Jardim Julieta'!G20</f>
        <v>89</v>
      </c>
      <c r="H400" s="106">
        <f>'UBS Jardim Julieta'!H20</f>
        <v>322</v>
      </c>
      <c r="I400" s="106">
        <f>'UBS Jardim Julieta'!I20</f>
        <v>142</v>
      </c>
      <c r="J400" s="106">
        <f>'UBS Jardim Julieta'!J20</f>
        <v>83</v>
      </c>
      <c r="K400" s="106">
        <f>'UBS Jardim Julieta'!K20</f>
        <v>73</v>
      </c>
      <c r="L400" s="106">
        <f>'UBS Jardim Julieta'!L20</f>
        <v>98</v>
      </c>
      <c r="M400" s="106">
        <f>'UBS Jardim Julieta'!M20</f>
        <v>138</v>
      </c>
      <c r="N400" s="106">
        <f>'UBS Jardim Julieta'!N20</f>
        <v>94</v>
      </c>
      <c r="O400" s="106">
        <f>'UBS Jardim Julieta'!O20</f>
        <v>1464</v>
      </c>
      <c r="P400" s="106">
        <f>'UBS Jardim Julieta'!P20</f>
        <v>1531</v>
      </c>
      <c r="Q400" s="1004">
        <f>'UBS Jardim Julieta'!Q20</f>
        <v>1.0457650273224044</v>
      </c>
    </row>
    <row r="401" spans="1:17" x14ac:dyDescent="0.25">
      <c r="A401" s="228" t="str">
        <f>'UBS Jardim Julieta'!A21</f>
        <v>Assistente Social (nº grupos)</v>
      </c>
      <c r="B401" s="89">
        <f>'UBS Jardim Julieta'!B21</f>
        <v>30</v>
      </c>
      <c r="C401" s="106">
        <f>'UBS Jardim Julieta'!C21</f>
        <v>53</v>
      </c>
      <c r="D401" s="106">
        <f>'UBS Jardim Julieta'!D21</f>
        <v>61</v>
      </c>
      <c r="E401" s="106">
        <f>'UBS Jardim Julieta'!E21</f>
        <v>52</v>
      </c>
      <c r="F401" s="106">
        <f>'UBS Jardim Julieta'!F21</f>
        <v>31</v>
      </c>
      <c r="G401" s="106">
        <f>'UBS Jardim Julieta'!G21</f>
        <v>22</v>
      </c>
      <c r="H401" s="106">
        <f>'UBS Jardim Julieta'!H21</f>
        <v>36</v>
      </c>
      <c r="I401" s="106">
        <f>'UBS Jardim Julieta'!I21</f>
        <v>30</v>
      </c>
      <c r="J401" s="106">
        <f>'UBS Jardim Julieta'!J21</f>
        <v>18</v>
      </c>
      <c r="K401" s="106">
        <f>'UBS Jardim Julieta'!K21</f>
        <v>18</v>
      </c>
      <c r="L401" s="106">
        <f>'UBS Jardim Julieta'!L21</f>
        <v>19</v>
      </c>
      <c r="M401" s="106">
        <f>'UBS Jardim Julieta'!M21</f>
        <v>40</v>
      </c>
      <c r="N401" s="106">
        <f>'UBS Jardim Julieta'!N21</f>
        <v>25</v>
      </c>
      <c r="O401" s="106">
        <f>'UBS Jardim Julieta'!O21</f>
        <v>360</v>
      </c>
      <c r="P401" s="106">
        <f>'UBS Jardim Julieta'!P21</f>
        <v>405</v>
      </c>
      <c r="Q401" s="1004">
        <f>'UBS Jardim Julieta'!Q21</f>
        <v>1.125</v>
      </c>
    </row>
    <row r="402" spans="1:17" x14ac:dyDescent="0.25">
      <c r="A402" s="228" t="str">
        <f>'UBS Jardim Julieta'!A22</f>
        <v>Farmacêutico (consulta/ VD) - 40hrs</v>
      </c>
      <c r="B402" s="89">
        <f>'UBS Jardim Julieta'!B22</f>
        <v>96</v>
      </c>
      <c r="C402" s="106">
        <f>'UBS Jardim Julieta'!C22</f>
        <v>81</v>
      </c>
      <c r="D402" s="106">
        <f>'UBS Jardim Julieta'!D22</f>
        <v>73</v>
      </c>
      <c r="E402" s="106">
        <f>'UBS Jardim Julieta'!E22</f>
        <v>115</v>
      </c>
      <c r="F402" s="106">
        <f>'UBS Jardim Julieta'!F22</f>
        <v>25</v>
      </c>
      <c r="G402" s="106">
        <f>'UBS Jardim Julieta'!G22</f>
        <v>36</v>
      </c>
      <c r="H402" s="106">
        <f>'UBS Jardim Julieta'!H22</f>
        <v>93</v>
      </c>
      <c r="I402" s="106">
        <f>'UBS Jardim Julieta'!I22</f>
        <v>106</v>
      </c>
      <c r="J402" s="106">
        <f>'UBS Jardim Julieta'!J22</f>
        <v>101</v>
      </c>
      <c r="K402" s="106">
        <f>'UBS Jardim Julieta'!K22</f>
        <v>105</v>
      </c>
      <c r="L402" s="106">
        <f>'UBS Jardim Julieta'!L22</f>
        <v>94</v>
      </c>
      <c r="M402" s="106">
        <f>'UBS Jardim Julieta'!M22</f>
        <v>84</v>
      </c>
      <c r="N402" s="106">
        <f>'UBS Jardim Julieta'!N22</f>
        <v>98</v>
      </c>
      <c r="O402" s="106">
        <f>'UBS Jardim Julieta'!O22</f>
        <v>1152</v>
      </c>
      <c r="P402" s="106">
        <f>'UBS Jardim Julieta'!P22</f>
        <v>1011</v>
      </c>
      <c r="Q402" s="1004">
        <f>'UBS Jardim Julieta'!Q22</f>
        <v>0.87760416666666663</v>
      </c>
    </row>
    <row r="403" spans="1:17" x14ac:dyDescent="0.25">
      <c r="A403" s="228" t="str">
        <f>'UBS Jardim Julieta'!A23</f>
        <v>Farmacêutico (nº grupos)</v>
      </c>
      <c r="B403" s="89">
        <f>'UBS Jardim Julieta'!B23</f>
        <v>16</v>
      </c>
      <c r="C403" s="106">
        <f>'UBS Jardim Julieta'!C23</f>
        <v>10</v>
      </c>
      <c r="D403" s="106">
        <f>'UBS Jardim Julieta'!D23</f>
        <v>13</v>
      </c>
      <c r="E403" s="106">
        <f>'UBS Jardim Julieta'!E23</f>
        <v>14</v>
      </c>
      <c r="F403" s="106">
        <f>'UBS Jardim Julieta'!F23</f>
        <v>3</v>
      </c>
      <c r="G403" s="106">
        <f>'UBS Jardim Julieta'!G23</f>
        <v>0</v>
      </c>
      <c r="H403" s="106">
        <f>'UBS Jardim Julieta'!H23</f>
        <v>14</v>
      </c>
      <c r="I403" s="106">
        <f>'UBS Jardim Julieta'!I23</f>
        <v>17</v>
      </c>
      <c r="J403" s="106">
        <f>'UBS Jardim Julieta'!J23</f>
        <v>24</v>
      </c>
      <c r="K403" s="106">
        <f>'UBS Jardim Julieta'!K23</f>
        <v>18</v>
      </c>
      <c r="L403" s="106">
        <f>'UBS Jardim Julieta'!L23</f>
        <v>20</v>
      </c>
      <c r="M403" s="106">
        <f>'UBS Jardim Julieta'!M23</f>
        <v>13</v>
      </c>
      <c r="N403" s="106">
        <f>'UBS Jardim Julieta'!N23</f>
        <v>16</v>
      </c>
      <c r="O403" s="106">
        <f>'UBS Jardim Julieta'!O23</f>
        <v>192</v>
      </c>
      <c r="P403" s="106">
        <f>'UBS Jardim Julieta'!P23</f>
        <v>162</v>
      </c>
      <c r="Q403" s="1004">
        <f>'UBS Jardim Julieta'!Q23</f>
        <v>0.84375</v>
      </c>
    </row>
    <row r="404" spans="1:17" x14ac:dyDescent="0.25">
      <c r="A404" s="228" t="str">
        <f>'UBS Jardim Julieta'!A24</f>
        <v>Nutricionista (consulta/VD) - 40hrs</v>
      </c>
      <c r="B404" s="89">
        <f>'UBS Jardim Julieta'!B24</f>
        <v>60</v>
      </c>
      <c r="C404" s="106">
        <f>'UBS Jardim Julieta'!C24</f>
        <v>60</v>
      </c>
      <c r="D404" s="106">
        <f>'UBS Jardim Julieta'!D24</f>
        <v>66</v>
      </c>
      <c r="E404" s="106">
        <f>'UBS Jardim Julieta'!E24</f>
        <v>56</v>
      </c>
      <c r="F404" s="106">
        <f>'UBS Jardim Julieta'!F24</f>
        <v>61</v>
      </c>
      <c r="G404" s="106">
        <f>'UBS Jardim Julieta'!G24</f>
        <v>56</v>
      </c>
      <c r="H404" s="106">
        <f>'UBS Jardim Julieta'!H24</f>
        <v>60</v>
      </c>
      <c r="I404" s="106">
        <f>'UBS Jardim Julieta'!I24</f>
        <v>43</v>
      </c>
      <c r="J404" s="106">
        <f>'UBS Jardim Julieta'!J24</f>
        <v>64</v>
      </c>
      <c r="K404" s="106">
        <f>'UBS Jardim Julieta'!K24</f>
        <v>61</v>
      </c>
      <c r="L404" s="106">
        <f>'UBS Jardim Julieta'!L24</f>
        <v>88</v>
      </c>
      <c r="M404" s="106">
        <f>'UBS Jardim Julieta'!M24</f>
        <v>3</v>
      </c>
      <c r="N404" s="106">
        <f>'UBS Jardim Julieta'!N24</f>
        <v>38</v>
      </c>
      <c r="O404" s="106">
        <f>'UBS Jardim Julieta'!O24</f>
        <v>720</v>
      </c>
      <c r="P404" s="106">
        <f>'UBS Jardim Julieta'!P24</f>
        <v>656</v>
      </c>
      <c r="Q404" s="1004">
        <f>'UBS Jardim Julieta'!Q24</f>
        <v>0.91111111111111109</v>
      </c>
    </row>
    <row r="405" spans="1:17" x14ac:dyDescent="0.25">
      <c r="A405" s="228" t="str">
        <f>'UBS Jardim Julieta'!A25</f>
        <v xml:space="preserve">Nutricionista (grupos) </v>
      </c>
      <c r="B405" s="89">
        <f>'UBS Jardim Julieta'!B25</f>
        <v>40</v>
      </c>
      <c r="C405" s="106">
        <f>'UBS Jardim Julieta'!C25</f>
        <v>44</v>
      </c>
      <c r="D405" s="106">
        <f>'UBS Jardim Julieta'!D25</f>
        <v>34</v>
      </c>
      <c r="E405" s="106">
        <f>'UBS Jardim Julieta'!E25</f>
        <v>39</v>
      </c>
      <c r="F405" s="106">
        <f>'UBS Jardim Julieta'!F25</f>
        <v>48</v>
      </c>
      <c r="G405" s="106">
        <f>'UBS Jardim Julieta'!G25</f>
        <v>32</v>
      </c>
      <c r="H405" s="106">
        <f>'UBS Jardim Julieta'!H25</f>
        <v>19</v>
      </c>
      <c r="I405" s="106">
        <f>'UBS Jardim Julieta'!I25</f>
        <v>21</v>
      </c>
      <c r="J405" s="106">
        <f>'UBS Jardim Julieta'!J25</f>
        <v>40</v>
      </c>
      <c r="K405" s="106">
        <f>'UBS Jardim Julieta'!K25</f>
        <v>39</v>
      </c>
      <c r="L405" s="106">
        <f>'UBS Jardim Julieta'!L25</f>
        <v>42</v>
      </c>
      <c r="M405" s="106">
        <f>'UBS Jardim Julieta'!M25</f>
        <v>5</v>
      </c>
      <c r="N405" s="106">
        <f>'UBS Jardim Julieta'!N25</f>
        <v>30</v>
      </c>
      <c r="O405" s="106">
        <f>'UBS Jardim Julieta'!O25</f>
        <v>480</v>
      </c>
      <c r="P405" s="106">
        <f>'UBS Jardim Julieta'!P25</f>
        <v>393</v>
      </c>
      <c r="Q405" s="1004">
        <f>'UBS Jardim Julieta'!Q25</f>
        <v>0.81874999999999998</v>
      </c>
    </row>
    <row r="406" spans="1:17" x14ac:dyDescent="0.25">
      <c r="A406" s="228" t="str">
        <f>'UBS Jardim Julieta'!A26</f>
        <v>Psicólogo (consulta/ VD) - 30hrs</v>
      </c>
      <c r="B406" s="89">
        <f>'UBS Jardim Julieta'!B26</f>
        <v>46</v>
      </c>
      <c r="C406" s="106">
        <f>'UBS Jardim Julieta'!C26</f>
        <v>55</v>
      </c>
      <c r="D406" s="106">
        <f>'UBS Jardim Julieta'!D26</f>
        <v>50</v>
      </c>
      <c r="E406" s="106">
        <f>'UBS Jardim Julieta'!E26</f>
        <v>53</v>
      </c>
      <c r="F406" s="106">
        <f>'UBS Jardim Julieta'!F26</f>
        <v>68</v>
      </c>
      <c r="G406" s="106">
        <f>'UBS Jardim Julieta'!G26</f>
        <v>46</v>
      </c>
      <c r="H406" s="106">
        <f>'UBS Jardim Julieta'!H26</f>
        <v>43</v>
      </c>
      <c r="I406" s="106">
        <f>'UBS Jardim Julieta'!I26</f>
        <v>51</v>
      </c>
      <c r="J406" s="106">
        <f>'UBS Jardim Julieta'!J26</f>
        <v>65</v>
      </c>
      <c r="K406" s="106">
        <f>'UBS Jardim Julieta'!K26</f>
        <v>75</v>
      </c>
      <c r="L406" s="106">
        <f>'UBS Jardim Julieta'!L26</f>
        <v>88</v>
      </c>
      <c r="M406" s="106">
        <f>'UBS Jardim Julieta'!M26</f>
        <v>81</v>
      </c>
      <c r="N406" s="106">
        <f>'UBS Jardim Julieta'!N26</f>
        <v>56</v>
      </c>
      <c r="O406" s="106">
        <f>'UBS Jardim Julieta'!O26</f>
        <v>552</v>
      </c>
      <c r="P406" s="106">
        <f>'UBS Jardim Julieta'!P26</f>
        <v>731</v>
      </c>
      <c r="Q406" s="1004">
        <f>'UBS Jardim Julieta'!Q26</f>
        <v>1.3242753623188406</v>
      </c>
    </row>
    <row r="407" spans="1:17" x14ac:dyDescent="0.25">
      <c r="A407" s="228" t="str">
        <f>'UBS Jardim Julieta'!A27</f>
        <v>Psicólogo (nº grupos)</v>
      </c>
      <c r="B407" s="89">
        <f>'UBS Jardim Julieta'!B27</f>
        <v>30</v>
      </c>
      <c r="C407" s="106">
        <f>'UBS Jardim Julieta'!C27</f>
        <v>35</v>
      </c>
      <c r="D407" s="106">
        <f>'UBS Jardim Julieta'!D27</f>
        <v>33</v>
      </c>
      <c r="E407" s="106">
        <f>'UBS Jardim Julieta'!E27</f>
        <v>34</v>
      </c>
      <c r="F407" s="106">
        <f>'UBS Jardim Julieta'!F27</f>
        <v>34</v>
      </c>
      <c r="G407" s="106">
        <f>'UBS Jardim Julieta'!G27</f>
        <v>24</v>
      </c>
      <c r="H407" s="106">
        <f>'UBS Jardim Julieta'!H27</f>
        <v>10</v>
      </c>
      <c r="I407" s="106">
        <f>'UBS Jardim Julieta'!I27</f>
        <v>18</v>
      </c>
      <c r="J407" s="106">
        <f>'UBS Jardim Julieta'!J27</f>
        <v>31</v>
      </c>
      <c r="K407" s="106">
        <f>'UBS Jardim Julieta'!K27</f>
        <v>40</v>
      </c>
      <c r="L407" s="106">
        <f>'UBS Jardim Julieta'!L27</f>
        <v>43</v>
      </c>
      <c r="M407" s="106">
        <f>'UBS Jardim Julieta'!M27</f>
        <v>34</v>
      </c>
      <c r="N407" s="106">
        <f>'UBS Jardim Julieta'!N27</f>
        <v>33</v>
      </c>
      <c r="O407" s="106">
        <f>'UBS Jardim Julieta'!O27</f>
        <v>360</v>
      </c>
      <c r="P407" s="106">
        <f>'UBS Jardim Julieta'!P27</f>
        <v>369</v>
      </c>
      <c r="Q407" s="1004">
        <f>'UBS Jardim Julieta'!Q27</f>
        <v>1.0249999999999999</v>
      </c>
    </row>
    <row r="408" spans="1:17" x14ac:dyDescent="0.25">
      <c r="A408" s="228" t="str">
        <f>'UBS Jardim Julieta'!A28</f>
        <v>Técnico de Enfermagem (Visitas) - 30hrs</v>
      </c>
      <c r="B408" s="89">
        <f>'UBS Jardim Julieta'!B28</f>
        <v>120</v>
      </c>
      <c r="C408" s="106">
        <f>'UBS Jardim Julieta'!C28</f>
        <v>159</v>
      </c>
      <c r="D408" s="106">
        <f>'UBS Jardim Julieta'!D28</f>
        <v>137</v>
      </c>
      <c r="E408" s="106">
        <f>'UBS Jardim Julieta'!E28</f>
        <v>148</v>
      </c>
      <c r="F408" s="106">
        <f>'UBS Jardim Julieta'!F28</f>
        <v>113</v>
      </c>
      <c r="G408" s="106">
        <f>'UBS Jardim Julieta'!G28</f>
        <v>97</v>
      </c>
      <c r="H408" s="106">
        <f>'UBS Jardim Julieta'!H28</f>
        <v>103</v>
      </c>
      <c r="I408" s="106">
        <f>'UBS Jardim Julieta'!I28</f>
        <v>119</v>
      </c>
      <c r="J408" s="106">
        <f>'UBS Jardim Julieta'!J28</f>
        <v>137</v>
      </c>
      <c r="K408" s="106">
        <f>'UBS Jardim Julieta'!K28</f>
        <v>107</v>
      </c>
      <c r="L408" s="106">
        <f>'UBS Jardim Julieta'!L28</f>
        <v>109</v>
      </c>
      <c r="M408" s="106">
        <f>'UBS Jardim Julieta'!M28</f>
        <v>112</v>
      </c>
      <c r="N408" s="106">
        <f>'UBS Jardim Julieta'!N28</f>
        <v>113</v>
      </c>
      <c r="O408" s="106">
        <f>'UBS Jardim Julieta'!O28</f>
        <v>1440</v>
      </c>
      <c r="P408" s="106">
        <f>'UBS Jardim Julieta'!P28</f>
        <v>1454</v>
      </c>
      <c r="Q408" s="1004">
        <f>'UBS Jardim Julieta'!Q28</f>
        <v>1.0097222222222222</v>
      </c>
    </row>
    <row r="409" spans="1:17" x14ac:dyDescent="0.25">
      <c r="A409" s="228" t="str">
        <f>'UBS Jardim Julieta'!A29</f>
        <v>Técnico de Enfermagem (Visitas) - 40hrs</v>
      </c>
      <c r="B409" s="89">
        <f>'UBS Jardim Julieta'!B29</f>
        <v>64</v>
      </c>
      <c r="C409" s="106">
        <f>'UBS Jardim Julieta'!C29</f>
        <v>0</v>
      </c>
      <c r="D409" s="106">
        <f>'UBS Jardim Julieta'!D29</f>
        <v>79</v>
      </c>
      <c r="E409" s="106">
        <f>'UBS Jardim Julieta'!E29</f>
        <v>65</v>
      </c>
      <c r="F409" s="106">
        <f>'UBS Jardim Julieta'!F29</f>
        <v>69</v>
      </c>
      <c r="G409" s="106">
        <f>'UBS Jardim Julieta'!G29</f>
        <v>77</v>
      </c>
      <c r="H409" s="106">
        <f>'UBS Jardim Julieta'!H29</f>
        <v>77</v>
      </c>
      <c r="I409" s="106">
        <f>'UBS Jardim Julieta'!I29</f>
        <v>79</v>
      </c>
      <c r="J409" s="106">
        <f>'UBS Jardim Julieta'!J29</f>
        <v>67</v>
      </c>
      <c r="K409" s="106">
        <f>'UBS Jardim Julieta'!K29</f>
        <v>70</v>
      </c>
      <c r="L409" s="106">
        <f>'UBS Jardim Julieta'!L29</f>
        <v>62</v>
      </c>
      <c r="M409" s="106">
        <f>'UBS Jardim Julieta'!M29</f>
        <v>83</v>
      </c>
      <c r="N409" s="106">
        <f>'UBS Jardim Julieta'!N29</f>
        <v>64</v>
      </c>
      <c r="O409" s="106">
        <f>'UBS Jardim Julieta'!O29</f>
        <v>768</v>
      </c>
      <c r="P409" s="106">
        <f>'UBS Jardim Julieta'!P29</f>
        <v>792</v>
      </c>
      <c r="Q409" s="1004">
        <f>'UBS Jardim Julieta'!Q29</f>
        <v>1.03125</v>
      </c>
    </row>
    <row r="410" spans="1:17" x14ac:dyDescent="0.25">
      <c r="A410" s="228" t="str">
        <f>'UBS Jardim Julieta'!A30</f>
        <v>PICS - Atividades Coletivas</v>
      </c>
      <c r="B410" s="89">
        <f>'UBS Jardim Julieta'!B30</f>
        <v>7</v>
      </c>
      <c r="C410" s="106">
        <f>'UBS Jardim Julieta'!C30</f>
        <v>13</v>
      </c>
      <c r="D410" s="106">
        <f>'UBS Jardim Julieta'!D30</f>
        <v>5</v>
      </c>
      <c r="E410" s="106">
        <f>'UBS Jardim Julieta'!E30</f>
        <v>3</v>
      </c>
      <c r="F410" s="106">
        <f>'UBS Jardim Julieta'!F30</f>
        <v>5</v>
      </c>
      <c r="G410" s="106">
        <f>'UBS Jardim Julieta'!G30</f>
        <v>3</v>
      </c>
      <c r="H410" s="106">
        <f>'UBS Jardim Julieta'!H30</f>
        <v>1</v>
      </c>
      <c r="I410" s="106">
        <f>'UBS Jardim Julieta'!I30</f>
        <v>12</v>
      </c>
      <c r="J410" s="106">
        <f>'UBS Jardim Julieta'!J30</f>
        <v>14</v>
      </c>
      <c r="K410" s="106">
        <f>'UBS Jardim Julieta'!K30</f>
        <v>19</v>
      </c>
      <c r="L410" s="106">
        <f>'UBS Jardim Julieta'!L30</f>
        <v>22</v>
      </c>
      <c r="M410" s="106">
        <f>'UBS Jardim Julieta'!M30</f>
        <v>16</v>
      </c>
      <c r="N410" s="106">
        <f>'UBS Jardim Julieta'!N30</f>
        <v>16</v>
      </c>
      <c r="O410" s="106">
        <f>'UBS Jardim Julieta'!O30</f>
        <v>84</v>
      </c>
      <c r="P410" s="106">
        <f>'UBS Jardim Julieta'!P30</f>
        <v>129</v>
      </c>
      <c r="Q410" s="1004">
        <f>'UBS Jardim Julieta'!Q30</f>
        <v>1.5357142857142858</v>
      </c>
    </row>
    <row r="411" spans="1:17" ht="15.75" thickBot="1" x14ac:dyDescent="0.3">
      <c r="A411" s="228" t="str">
        <f>'UBS Jardim Julieta'!A31</f>
        <v>PICS - Atividades Individuais</v>
      </c>
      <c r="B411" s="89">
        <f>'UBS Jardim Julieta'!B31</f>
        <v>10</v>
      </c>
      <c r="C411" s="106">
        <f>'UBS Jardim Julieta'!C31</f>
        <v>15</v>
      </c>
      <c r="D411" s="106">
        <f>'UBS Jardim Julieta'!D31</f>
        <v>12</v>
      </c>
      <c r="E411" s="106">
        <f>'UBS Jardim Julieta'!E31</f>
        <v>19</v>
      </c>
      <c r="F411" s="106">
        <f>'UBS Jardim Julieta'!F31</f>
        <v>4</v>
      </c>
      <c r="G411" s="106">
        <f>'UBS Jardim Julieta'!G31</f>
        <v>0</v>
      </c>
      <c r="H411" s="106">
        <f>'UBS Jardim Julieta'!H31</f>
        <v>23</v>
      </c>
      <c r="I411" s="106">
        <f>'UBS Jardim Julieta'!I31</f>
        <v>23</v>
      </c>
      <c r="J411" s="106">
        <f>'UBS Jardim Julieta'!J31</f>
        <v>49</v>
      </c>
      <c r="K411" s="106">
        <f>'UBS Jardim Julieta'!K31</f>
        <v>35</v>
      </c>
      <c r="L411" s="106">
        <f>'UBS Jardim Julieta'!L31</f>
        <v>39</v>
      </c>
      <c r="M411" s="106">
        <f>'UBS Jardim Julieta'!M31</f>
        <v>6</v>
      </c>
      <c r="N411" s="106">
        <f>'UBS Jardim Julieta'!N31</f>
        <v>43</v>
      </c>
      <c r="O411" s="106">
        <f>'UBS Jardim Julieta'!O31</f>
        <v>120</v>
      </c>
      <c r="P411" s="106">
        <f>'UBS Jardim Julieta'!P31</f>
        <v>268</v>
      </c>
      <c r="Q411" s="1004">
        <f>'UBS Jardim Julieta'!Q31</f>
        <v>2.2333333333333334</v>
      </c>
    </row>
    <row r="412" spans="1:17" ht="15.75" thickBot="1" x14ac:dyDescent="0.3">
      <c r="A412" s="904" t="str">
        <f>'UBS Jardim Julieta'!A32</f>
        <v>TOTAL</v>
      </c>
      <c r="B412" s="910">
        <f>'UBS Jardim Julieta'!B32</f>
        <v>4457</v>
      </c>
      <c r="C412" s="906">
        <f>'UBS Jardim Julieta'!C32</f>
        <v>1791</v>
      </c>
      <c r="D412" s="906">
        <f>'UBS Jardim Julieta'!D32</f>
        <v>2332</v>
      </c>
      <c r="E412" s="906">
        <f>'UBS Jardim Julieta'!E32</f>
        <v>2980</v>
      </c>
      <c r="F412" s="906">
        <f>'UBS Jardim Julieta'!F32</f>
        <v>3432</v>
      </c>
      <c r="G412" s="906">
        <f>'UBS Jardim Julieta'!G32</f>
        <v>3092</v>
      </c>
      <c r="H412" s="906">
        <f>'UBS Jardim Julieta'!H32</f>
        <v>3752</v>
      </c>
      <c r="I412" s="906">
        <f>'UBS Jardim Julieta'!I32</f>
        <v>3572</v>
      </c>
      <c r="J412" s="906">
        <f>'UBS Jardim Julieta'!J32</f>
        <v>3463</v>
      </c>
      <c r="K412" s="906">
        <f>'UBS Jardim Julieta'!K32</f>
        <v>3397</v>
      </c>
      <c r="L412" s="906">
        <f>'UBS Jardim Julieta'!L32</f>
        <v>3417</v>
      </c>
      <c r="M412" s="906">
        <f>'UBS Jardim Julieta'!M32</f>
        <v>3573</v>
      </c>
      <c r="N412" s="906">
        <f>'UBS Jardim Julieta'!N32</f>
        <v>3260</v>
      </c>
      <c r="O412" s="908">
        <f>'UBS Jardim Julieta'!O32</f>
        <v>53484</v>
      </c>
      <c r="P412" s="908">
        <f>'UBS Jardim Julieta'!P32</f>
        <v>38061</v>
      </c>
      <c r="Q412" s="1006">
        <f>'UBS Jardim Julieta'!Q32</f>
        <v>0.71163338568543866</v>
      </c>
    </row>
    <row r="414" spans="1:17" ht="15.75" x14ac:dyDescent="0.25">
      <c r="A414" s="1047" t="s">
        <v>671</v>
      </c>
      <c r="B414" s="1048"/>
      <c r="C414" s="1048"/>
      <c r="D414" s="1048"/>
      <c r="E414" s="1048"/>
      <c r="F414" s="1048"/>
      <c r="G414" s="1048"/>
      <c r="H414" s="1048"/>
      <c r="I414" s="1048"/>
      <c r="J414" s="1048"/>
      <c r="K414" s="1048"/>
      <c r="L414" s="1048"/>
      <c r="M414" s="1048"/>
      <c r="N414" s="1048"/>
      <c r="O414" s="1048"/>
      <c r="P414" s="1048"/>
      <c r="Q414" s="1048"/>
    </row>
    <row r="415" spans="1:17" ht="24.75" thickBot="1" x14ac:dyDescent="0.3">
      <c r="A415" s="902" t="s">
        <v>14</v>
      </c>
      <c r="B415" s="911" t="s">
        <v>15</v>
      </c>
      <c r="C415" s="909" t="s">
        <v>514</v>
      </c>
      <c r="D415" s="909" t="s">
        <v>515</v>
      </c>
      <c r="E415" s="909" t="s">
        <v>516</v>
      </c>
      <c r="F415" s="909" t="s">
        <v>517</v>
      </c>
      <c r="G415" s="909" t="s">
        <v>518</v>
      </c>
      <c r="H415" s="909" t="s">
        <v>519</v>
      </c>
      <c r="I415" s="909" t="s">
        <v>520</v>
      </c>
      <c r="J415" s="909" t="s">
        <v>521</v>
      </c>
      <c r="K415" s="909" t="s">
        <v>522</v>
      </c>
      <c r="L415" s="909" t="s">
        <v>523</v>
      </c>
      <c r="M415" s="909" t="s">
        <v>524</v>
      </c>
      <c r="N415" s="909" t="s">
        <v>525</v>
      </c>
      <c r="O415" s="909" t="s">
        <v>530</v>
      </c>
      <c r="P415" s="909" t="s">
        <v>531</v>
      </c>
      <c r="Q415" s="1002" t="s">
        <v>1</v>
      </c>
    </row>
    <row r="416" spans="1:17" ht="15.75" thickTop="1" x14ac:dyDescent="0.25">
      <c r="A416" s="228" t="str">
        <f>'CEO II VG'!A9</f>
        <v>Cir. Dentista Semiologia * (Estomatologia) - nº procedimentos - 20hrs</v>
      </c>
      <c r="B416" s="89">
        <f>'CEO II VG'!B9</f>
        <v>44</v>
      </c>
      <c r="C416" s="106">
        <f>'CEO II VG'!C9</f>
        <v>81</v>
      </c>
      <c r="D416" s="106">
        <f>'CEO II VG'!D9</f>
        <v>55</v>
      </c>
      <c r="E416" s="106">
        <f>'CEO II VG'!E9</f>
        <v>52</v>
      </c>
      <c r="F416" s="106">
        <f>'CEO II VG'!F9</f>
        <v>39</v>
      </c>
      <c r="G416" s="106">
        <f>'CEO II VG'!G9</f>
        <v>98</v>
      </c>
      <c r="H416" s="106">
        <f>'CEO II VG'!H9</f>
        <v>84</v>
      </c>
      <c r="I416" s="106">
        <f>'CEO II VG'!I9</f>
        <v>70</v>
      </c>
      <c r="J416" s="106">
        <f>'CEO II VG'!J9</f>
        <v>61</v>
      </c>
      <c r="K416" s="106">
        <f>'CEO II VG'!K9</f>
        <v>76</v>
      </c>
      <c r="L416" s="106">
        <f>'CEO II VG'!L9</f>
        <v>32</v>
      </c>
      <c r="M416" s="106">
        <f>'CEO II VG'!M9</f>
        <v>93</v>
      </c>
      <c r="N416" s="106">
        <f>'CEO II VG'!N9</f>
        <v>48</v>
      </c>
      <c r="O416" s="106">
        <f>'CEO II VG'!O9</f>
        <v>352</v>
      </c>
      <c r="P416" s="106">
        <f>'CEO II VG'!P9</f>
        <v>789</v>
      </c>
      <c r="Q416" s="1004">
        <f>'CEO II VG'!Q9</f>
        <v>2.2414772727272729</v>
      </c>
    </row>
    <row r="417" spans="1:17" x14ac:dyDescent="0.25">
      <c r="A417" s="228" t="str">
        <f>'CEO II VG'!A10</f>
        <v>Cir. Dentista Periodontia (nº procedimentos) - 20hrs</v>
      </c>
      <c r="B417" s="89">
        <f>'CEO II VG'!B10</f>
        <v>160</v>
      </c>
      <c r="C417" s="106">
        <f>'CEO II VG'!C10</f>
        <v>311</v>
      </c>
      <c r="D417" s="106">
        <f>'CEO II VG'!D10</f>
        <v>96</v>
      </c>
      <c r="E417" s="106">
        <f>'CEO II VG'!E10</f>
        <v>204</v>
      </c>
      <c r="F417" s="106">
        <f>'CEO II VG'!F10</f>
        <v>216</v>
      </c>
      <c r="G417" s="106">
        <f>'CEO II VG'!G10</f>
        <v>192</v>
      </c>
      <c r="H417" s="106">
        <f>'CEO II VG'!H10</f>
        <v>272</v>
      </c>
      <c r="I417" s="106">
        <f>'CEO II VG'!I10</f>
        <v>278</v>
      </c>
      <c r="J417" s="106">
        <f>'CEO II VG'!J10</f>
        <v>287</v>
      </c>
      <c r="K417" s="106">
        <f>'CEO II VG'!K10</f>
        <v>270</v>
      </c>
      <c r="L417" s="106">
        <f>'CEO II VG'!L10</f>
        <v>236</v>
      </c>
      <c r="M417" s="106">
        <f>'CEO II VG'!M10</f>
        <v>310</v>
      </c>
      <c r="N417" s="106">
        <f>'CEO II VG'!N10</f>
        <v>300</v>
      </c>
      <c r="O417" s="106">
        <f>'CEO II VG'!O10</f>
        <v>1920</v>
      </c>
      <c r="P417" s="106">
        <f>'CEO II VG'!P10</f>
        <v>2972</v>
      </c>
      <c r="Q417" s="1004">
        <f>'CEO II VG'!Q10</f>
        <v>1.5479166666666666</v>
      </c>
    </row>
    <row r="418" spans="1:17" ht="24" x14ac:dyDescent="0.25">
      <c r="A418" s="230" t="str">
        <f>'CEO II VG'!A11</f>
        <v>Cir. Dentista Cirurgia Oral Menor (nº procedimentos) - 20hrs</v>
      </c>
      <c r="B418" s="89">
        <f>'CEO II VG'!B11</f>
        <v>120</v>
      </c>
      <c r="C418" s="106">
        <f>'CEO II VG'!C11</f>
        <v>105</v>
      </c>
      <c r="D418" s="106">
        <f>'CEO II VG'!D11</f>
        <v>158</v>
      </c>
      <c r="E418" s="106">
        <f>'CEO II VG'!E11</f>
        <v>176</v>
      </c>
      <c r="F418" s="106">
        <f>'CEO II VG'!F11</f>
        <v>205</v>
      </c>
      <c r="G418" s="106">
        <f>'CEO II VG'!G11</f>
        <v>210</v>
      </c>
      <c r="H418" s="106">
        <f>'CEO II VG'!H11</f>
        <v>169</v>
      </c>
      <c r="I418" s="106">
        <f>'CEO II VG'!I11</f>
        <v>165</v>
      </c>
      <c r="J418" s="106">
        <f>'CEO II VG'!J11</f>
        <v>163</v>
      </c>
      <c r="K418" s="106">
        <f>'CEO II VG'!K11</f>
        <v>191</v>
      </c>
      <c r="L418" s="106">
        <f>'CEO II VG'!L11</f>
        <v>129</v>
      </c>
      <c r="M418" s="106">
        <f>'CEO II VG'!M11</f>
        <v>156</v>
      </c>
      <c r="N418" s="106">
        <f>'CEO II VG'!N11</f>
        <v>238</v>
      </c>
      <c r="O418" s="106">
        <f>'CEO II VG'!O11</f>
        <v>1440</v>
      </c>
      <c r="P418" s="106">
        <f>'CEO II VG'!P11</f>
        <v>2065</v>
      </c>
      <c r="Q418" s="1004">
        <f>'CEO II VG'!Q11</f>
        <v>1.4340277777777777</v>
      </c>
    </row>
    <row r="419" spans="1:17" x14ac:dyDescent="0.25">
      <c r="A419" s="230" t="str">
        <f>'CEO II VG'!A12</f>
        <v>Cir. Dentista Endodontia (nº procedimentos) - 20hrs</v>
      </c>
      <c r="B419" s="89">
        <f>'CEO II VG'!B12</f>
        <v>108</v>
      </c>
      <c r="C419" s="106">
        <f>'CEO II VG'!C12</f>
        <v>55</v>
      </c>
      <c r="D419" s="106">
        <f>'CEO II VG'!D12</f>
        <v>47</v>
      </c>
      <c r="E419" s="106">
        <f>'CEO II VG'!E12</f>
        <v>88</v>
      </c>
      <c r="F419" s="106">
        <f>'CEO II VG'!F12</f>
        <v>100</v>
      </c>
      <c r="G419" s="106">
        <f>'CEO II VG'!G12</f>
        <v>81</v>
      </c>
      <c r="H419" s="106">
        <f>'CEO II VG'!H12</f>
        <v>83</v>
      </c>
      <c r="I419" s="106">
        <f>'CEO II VG'!I12</f>
        <v>103</v>
      </c>
      <c r="J419" s="106">
        <f>'CEO II VG'!J12</f>
        <v>113</v>
      </c>
      <c r="K419" s="106">
        <f>'CEO II VG'!K12</f>
        <v>115</v>
      </c>
      <c r="L419" s="106">
        <f>'CEO II VG'!L12</f>
        <v>102</v>
      </c>
      <c r="M419" s="106">
        <f>'CEO II VG'!M12</f>
        <v>110</v>
      </c>
      <c r="N419" s="106">
        <f>'CEO II VG'!N12</f>
        <v>110</v>
      </c>
      <c r="O419" s="106">
        <f>'CEO II VG'!O12</f>
        <v>1296</v>
      </c>
      <c r="P419" s="106">
        <f>'CEO II VG'!P12</f>
        <v>1107</v>
      </c>
      <c r="Q419" s="1004">
        <f>'CEO II VG'!Q12</f>
        <v>0.85416666666666663</v>
      </c>
    </row>
    <row r="420" spans="1:17" ht="24" x14ac:dyDescent="0.25">
      <c r="A420" s="230" t="str">
        <f>'CEO II VG'!A13</f>
        <v>Cir. Dentista Paciente Especial (nº procedimentos) - 20hrs</v>
      </c>
      <c r="B420" s="89">
        <f>'CEO II VG'!B13</f>
        <v>80</v>
      </c>
      <c r="C420" s="106">
        <f>'CEO II VG'!C13</f>
        <v>313</v>
      </c>
      <c r="D420" s="106">
        <f>'CEO II VG'!D13</f>
        <v>285</v>
      </c>
      <c r="E420" s="106">
        <f>'CEO II VG'!E13</f>
        <v>381</v>
      </c>
      <c r="F420" s="106">
        <f>'CEO II VG'!F13</f>
        <v>385</v>
      </c>
      <c r="G420" s="106">
        <f>'CEO II VG'!G13</f>
        <v>265</v>
      </c>
      <c r="H420" s="106">
        <f>'CEO II VG'!H13</f>
        <v>301</v>
      </c>
      <c r="I420" s="106">
        <f>'CEO II VG'!I13</f>
        <v>451</v>
      </c>
      <c r="J420" s="106">
        <f>'CEO II VG'!J13</f>
        <v>468</v>
      </c>
      <c r="K420" s="106">
        <f>'CEO II VG'!K13</f>
        <v>217</v>
      </c>
      <c r="L420" s="106">
        <f>'CEO II VG'!L13</f>
        <v>410</v>
      </c>
      <c r="M420" s="106">
        <f>'CEO II VG'!M13</f>
        <v>416</v>
      </c>
      <c r="N420" s="106">
        <f>'CEO II VG'!N13</f>
        <v>339</v>
      </c>
      <c r="O420" s="106">
        <f>'CEO II VG'!O13</f>
        <v>960</v>
      </c>
      <c r="P420" s="106">
        <f>'CEO II VG'!P13</f>
        <v>4231</v>
      </c>
      <c r="Q420" s="1004">
        <f>'CEO II VG'!Q13</f>
        <v>4.4072916666666666</v>
      </c>
    </row>
    <row r="421" spans="1:17" x14ac:dyDescent="0.25">
      <c r="A421" s="228" t="str">
        <f>'CEO II VG'!A14</f>
        <v>Cir. Dentista Protesista ( TI - Trat. Iniciado) - 20hrs</v>
      </c>
      <c r="B421" s="89">
        <f>'CEO II VG'!B14</f>
        <v>66</v>
      </c>
      <c r="C421" s="106">
        <f>'CEO II VG'!C14</f>
        <v>28</v>
      </c>
      <c r="D421" s="106">
        <f>'CEO II VG'!D14</f>
        <v>45</v>
      </c>
      <c r="E421" s="106">
        <f>'CEO II VG'!E14</f>
        <v>39</v>
      </c>
      <c r="F421" s="106">
        <f>'CEO II VG'!F14</f>
        <v>38</v>
      </c>
      <c r="G421" s="106">
        <f>'CEO II VG'!G14</f>
        <v>32</v>
      </c>
      <c r="H421" s="106">
        <f>'CEO II VG'!H14</f>
        <v>43</v>
      </c>
      <c r="I421" s="106">
        <f>'CEO II VG'!I14</f>
        <v>40</v>
      </c>
      <c r="J421" s="106">
        <f>'CEO II VG'!J14</f>
        <v>60</v>
      </c>
      <c r="K421" s="106">
        <f>'CEO II VG'!K14</f>
        <v>70</v>
      </c>
      <c r="L421" s="106">
        <f>'CEO II VG'!L14</f>
        <v>69</v>
      </c>
      <c r="M421" s="106">
        <f>'CEO II VG'!M14</f>
        <v>48</v>
      </c>
      <c r="N421" s="106">
        <f>'CEO II VG'!N14</f>
        <v>53</v>
      </c>
      <c r="O421" s="106">
        <f>'CEO II VG'!O14</f>
        <v>792</v>
      </c>
      <c r="P421" s="106">
        <f>'CEO II VG'!P14</f>
        <v>565</v>
      </c>
      <c r="Q421" s="1004">
        <f>'CEO II VG'!Q14</f>
        <v>0.71338383838383834</v>
      </c>
    </row>
    <row r="422" spans="1:17" x14ac:dyDescent="0.25">
      <c r="A422" s="228" t="str">
        <f>'CEO II VG'!A15</f>
        <v>Cir. Dentista Protesista (TC - Trat. Concluído) - 20hrs</v>
      </c>
      <c r="B422" s="89">
        <f>'CEO II VG'!B15</f>
        <v>63</v>
      </c>
      <c r="C422" s="106">
        <f>'CEO II VG'!C15</f>
        <v>15</v>
      </c>
      <c r="D422" s="106">
        <f>'CEO II VG'!D15</f>
        <v>34</v>
      </c>
      <c r="E422" s="106">
        <f>'CEO II VG'!E15</f>
        <v>39</v>
      </c>
      <c r="F422" s="106">
        <f>'CEO II VG'!F15</f>
        <v>32</v>
      </c>
      <c r="G422" s="106">
        <f>'CEO II VG'!G15</f>
        <v>42</v>
      </c>
      <c r="H422" s="106">
        <f>'CEO II VG'!H15</f>
        <v>41</v>
      </c>
      <c r="I422" s="106">
        <f>'CEO II VG'!I15</f>
        <v>35</v>
      </c>
      <c r="J422" s="106">
        <f>'CEO II VG'!J15</f>
        <v>60</v>
      </c>
      <c r="K422" s="106">
        <f>'CEO II VG'!K15</f>
        <v>62</v>
      </c>
      <c r="L422" s="106">
        <f>'CEO II VG'!L15</f>
        <v>53</v>
      </c>
      <c r="M422" s="106">
        <f>'CEO II VG'!M15</f>
        <v>52</v>
      </c>
      <c r="N422" s="106">
        <f>'CEO II VG'!N15</f>
        <v>53</v>
      </c>
      <c r="O422" s="106">
        <f>'CEO II VG'!O15</f>
        <v>756</v>
      </c>
      <c r="P422" s="106">
        <f>'CEO II VG'!P15</f>
        <v>518</v>
      </c>
      <c r="Q422" s="1004">
        <f>'CEO II VG'!Q15</f>
        <v>0.68518518518518523</v>
      </c>
    </row>
    <row r="423" spans="1:17" ht="15.75" thickBot="1" x14ac:dyDescent="0.3">
      <c r="A423" s="228" t="str">
        <f>'CEO II VG'!A16</f>
        <v>Nº Aparelhos instalados (ortodônticos)</v>
      </c>
      <c r="B423" s="89">
        <f>'CEO II VG'!B16</f>
        <v>10</v>
      </c>
      <c r="C423" s="106">
        <f>'CEO II VG'!C16</f>
        <v>20</v>
      </c>
      <c r="D423" s="106">
        <f>'CEO II VG'!D16</f>
        <v>19</v>
      </c>
      <c r="E423" s="106">
        <f>'CEO II VG'!E16</f>
        <v>21</v>
      </c>
      <c r="F423" s="106">
        <f>'CEO II VG'!F16</f>
        <v>20</v>
      </c>
      <c r="G423" s="106">
        <f>'CEO II VG'!G16</f>
        <v>20</v>
      </c>
      <c r="H423" s="106">
        <f>'CEO II VG'!H16</f>
        <v>21</v>
      </c>
      <c r="I423" s="106">
        <f>'CEO II VG'!I16</f>
        <v>15</v>
      </c>
      <c r="J423" s="106">
        <f>'CEO II VG'!J16</f>
        <v>21</v>
      </c>
      <c r="K423" s="106">
        <f>'CEO II VG'!K16</f>
        <v>21</v>
      </c>
      <c r="L423" s="106">
        <f>'CEO II VG'!L16</f>
        <v>21</v>
      </c>
      <c r="M423" s="106">
        <f>'CEO II VG'!M16</f>
        <v>20</v>
      </c>
      <c r="N423" s="106">
        <f>'CEO II VG'!N16</f>
        <v>10</v>
      </c>
      <c r="O423" s="106">
        <f>'CEO II VG'!O16</f>
        <v>120</v>
      </c>
      <c r="P423" s="106">
        <f>'CEO II VG'!P16</f>
        <v>229</v>
      </c>
      <c r="Q423" s="1004">
        <f>'CEO II VG'!Q16</f>
        <v>1.9083333333333334</v>
      </c>
    </row>
    <row r="424" spans="1:17" ht="15.75" thickBot="1" x14ac:dyDescent="0.3">
      <c r="A424" s="904" t="str">
        <f>'CEO II VG'!A17</f>
        <v>TOTAL</v>
      </c>
      <c r="B424" s="910">
        <f>'CEO II VG'!B17</f>
        <v>651</v>
      </c>
      <c r="C424" s="906">
        <f>'CEO II VG'!C17</f>
        <v>928</v>
      </c>
      <c r="D424" s="906">
        <f>'CEO II VG'!D17</f>
        <v>739</v>
      </c>
      <c r="E424" s="906">
        <f>'CEO II VG'!E17</f>
        <v>1000</v>
      </c>
      <c r="F424" s="906">
        <f>'CEO II VG'!F17</f>
        <v>1035</v>
      </c>
      <c r="G424" s="906">
        <f>'CEO II VG'!G17</f>
        <v>940</v>
      </c>
      <c r="H424" s="906">
        <f>'CEO II VG'!H17</f>
        <v>1014</v>
      </c>
      <c r="I424" s="906">
        <f>'CEO II VG'!I17</f>
        <v>1157</v>
      </c>
      <c r="J424" s="906">
        <f>'CEO II VG'!J17</f>
        <v>1233</v>
      </c>
      <c r="K424" s="906">
        <f>'CEO II VG'!K17</f>
        <v>1022</v>
      </c>
      <c r="L424" s="906">
        <f>'CEO II VG'!L17</f>
        <v>1052</v>
      </c>
      <c r="M424" s="906">
        <f>'CEO II VG'!M17</f>
        <v>1205</v>
      </c>
      <c r="N424" s="906">
        <f>'CEO II VG'!N17</f>
        <v>1151</v>
      </c>
      <c r="O424" s="908">
        <f>'CEO II VG'!O17</f>
        <v>7636</v>
      </c>
      <c r="P424" s="908">
        <f>'CEO II VG'!P17</f>
        <v>12476</v>
      </c>
      <c r="Q424" s="1006">
        <f>'CEO II VG'!Q17</f>
        <v>1.6338397066526977</v>
      </c>
    </row>
    <row r="426" spans="1:17" ht="15.75" x14ac:dyDescent="0.25">
      <c r="A426" s="1047" t="s">
        <v>672</v>
      </c>
      <c r="B426" s="1048"/>
      <c r="C426" s="1048"/>
      <c r="D426" s="1048"/>
      <c r="E426" s="1048"/>
      <c r="F426" s="1048"/>
      <c r="G426" s="1048"/>
      <c r="H426" s="1048"/>
      <c r="I426" s="1048"/>
      <c r="J426" s="1048"/>
      <c r="K426" s="1048"/>
      <c r="L426" s="1048"/>
      <c r="M426" s="1048"/>
      <c r="N426" s="1048"/>
      <c r="O426" s="1048"/>
      <c r="P426" s="1048"/>
      <c r="Q426" s="1048"/>
    </row>
    <row r="427" spans="1:17" ht="24.75" thickBot="1" x14ac:dyDescent="0.3">
      <c r="A427" s="902" t="s">
        <v>14</v>
      </c>
      <c r="B427" s="911" t="s">
        <v>15</v>
      </c>
      <c r="C427" s="909" t="s">
        <v>514</v>
      </c>
      <c r="D427" s="909" t="s">
        <v>515</v>
      </c>
      <c r="E427" s="909" t="s">
        <v>516</v>
      </c>
      <c r="F427" s="909" t="s">
        <v>517</v>
      </c>
      <c r="G427" s="909" t="s">
        <v>518</v>
      </c>
      <c r="H427" s="909" t="s">
        <v>519</v>
      </c>
      <c r="I427" s="909" t="s">
        <v>520</v>
      </c>
      <c r="J427" s="909" t="s">
        <v>521</v>
      </c>
      <c r="K427" s="909" t="s">
        <v>522</v>
      </c>
      <c r="L427" s="909" t="s">
        <v>523</v>
      </c>
      <c r="M427" s="909" t="s">
        <v>524</v>
      </c>
      <c r="N427" s="909" t="s">
        <v>525</v>
      </c>
      <c r="O427" s="909" t="s">
        <v>530</v>
      </c>
      <c r="P427" s="909" t="s">
        <v>531</v>
      </c>
      <c r="Q427" s="1002" t="s">
        <v>1</v>
      </c>
    </row>
    <row r="428" spans="1:17" ht="15.75" thickTop="1" x14ac:dyDescent="0.25">
      <c r="A428" s="228" t="str">
        <f>'CER Carandiru'!A9</f>
        <v>Nº Casos Novos - Reabilitação Física</v>
      </c>
      <c r="B428" s="89">
        <f>'CER Carandiru'!B9</f>
        <v>40</v>
      </c>
      <c r="C428" s="106">
        <f>'CER Carandiru'!C9</f>
        <v>42</v>
      </c>
      <c r="D428" s="106">
        <f>'CER Carandiru'!D9</f>
        <v>46</v>
      </c>
      <c r="E428" s="106">
        <f>'CER Carandiru'!E9</f>
        <v>48</v>
      </c>
      <c r="F428" s="106">
        <f>'CER Carandiru'!F9</f>
        <v>36</v>
      </c>
      <c r="G428" s="106">
        <f>'CER Carandiru'!G9</f>
        <v>53</v>
      </c>
      <c r="H428" s="106">
        <f>'CER Carandiru'!H9</f>
        <v>51</v>
      </c>
      <c r="I428" s="106">
        <f>'CER Carandiru'!I9</f>
        <v>45</v>
      </c>
      <c r="J428" s="106">
        <f>'CER Carandiru'!J9</f>
        <v>43</v>
      </c>
      <c r="K428" s="106">
        <f>'CER Carandiru'!K9</f>
        <v>39</v>
      </c>
      <c r="L428" s="106">
        <f>'CER Carandiru'!L9</f>
        <v>45</v>
      </c>
      <c r="M428" s="106">
        <f>'CER Carandiru'!M9</f>
        <v>26</v>
      </c>
      <c r="N428" s="106">
        <f>'CER Carandiru'!N9</f>
        <v>37</v>
      </c>
      <c r="O428" s="106">
        <f>'CER Carandiru'!O9</f>
        <v>480</v>
      </c>
      <c r="P428" s="106">
        <f>'CER Carandiru'!P9</f>
        <v>511</v>
      </c>
      <c r="Q428" s="1004">
        <f>'CER Carandiru'!Q9</f>
        <v>1.0645833333333334</v>
      </c>
    </row>
    <row r="429" spans="1:17" x14ac:dyDescent="0.25">
      <c r="A429" s="228" t="str">
        <f>'CER Carandiru'!A10</f>
        <v>Nº Casos Novos - Reabilitação Intelectual</v>
      </c>
      <c r="B429" s="89">
        <f>'CER Carandiru'!B10</f>
        <v>30</v>
      </c>
      <c r="C429" s="106">
        <f>'CER Carandiru'!C10</f>
        <v>34</v>
      </c>
      <c r="D429" s="106">
        <f>'CER Carandiru'!D10</f>
        <v>27</v>
      </c>
      <c r="E429" s="106">
        <f>'CER Carandiru'!E10</f>
        <v>31</v>
      </c>
      <c r="F429" s="106">
        <f>'CER Carandiru'!F10</f>
        <v>32</v>
      </c>
      <c r="G429" s="106">
        <f>'CER Carandiru'!G10</f>
        <v>32</v>
      </c>
      <c r="H429" s="106">
        <f>'CER Carandiru'!H10</f>
        <v>32</v>
      </c>
      <c r="I429" s="106">
        <f>'CER Carandiru'!I10</f>
        <v>30</v>
      </c>
      <c r="J429" s="106">
        <f>'CER Carandiru'!J10</f>
        <v>27</v>
      </c>
      <c r="K429" s="106">
        <f>'CER Carandiru'!K10</f>
        <v>26</v>
      </c>
      <c r="L429" s="106">
        <f>'CER Carandiru'!L10</f>
        <v>28</v>
      </c>
      <c r="M429" s="106">
        <f>'CER Carandiru'!M10</f>
        <v>23</v>
      </c>
      <c r="N429" s="106">
        <f>'CER Carandiru'!N10</f>
        <v>25</v>
      </c>
      <c r="O429" s="106">
        <f>'CER Carandiru'!O10</f>
        <v>360</v>
      </c>
      <c r="P429" s="106">
        <f>'CER Carandiru'!P10</f>
        <v>347</v>
      </c>
      <c r="Q429" s="1004">
        <f>'CER Carandiru'!Q10</f>
        <v>0.96388888888888891</v>
      </c>
    </row>
    <row r="430" spans="1:17" x14ac:dyDescent="0.25">
      <c r="A430" s="228" t="str">
        <f>'CER Carandiru'!A11</f>
        <v>Nº Casos Novos - Reabilitação Auditiva</v>
      </c>
      <c r="B430" s="89">
        <f>'CER Carandiru'!B11</f>
        <v>40</v>
      </c>
      <c r="C430" s="106">
        <f>'CER Carandiru'!C11</f>
        <v>42</v>
      </c>
      <c r="D430" s="106">
        <f>'CER Carandiru'!D11</f>
        <v>39</v>
      </c>
      <c r="E430" s="106">
        <f>'CER Carandiru'!E11</f>
        <v>45</v>
      </c>
      <c r="F430" s="106">
        <f>'CER Carandiru'!F11</f>
        <v>42</v>
      </c>
      <c r="G430" s="106">
        <f>'CER Carandiru'!G11</f>
        <v>70</v>
      </c>
      <c r="H430" s="106">
        <f>'CER Carandiru'!H11</f>
        <v>51</v>
      </c>
      <c r="I430" s="106">
        <f>'CER Carandiru'!I11</f>
        <v>56</v>
      </c>
      <c r="J430" s="106">
        <f>'CER Carandiru'!J11</f>
        <v>38</v>
      </c>
      <c r="K430" s="106">
        <f>'CER Carandiru'!K11</f>
        <v>50</v>
      </c>
      <c r="L430" s="106">
        <f>'CER Carandiru'!L11</f>
        <v>38</v>
      </c>
      <c r="M430" s="106">
        <f>'CER Carandiru'!M11</f>
        <v>33</v>
      </c>
      <c r="N430" s="106">
        <f>'CER Carandiru'!N11</f>
        <v>26</v>
      </c>
      <c r="O430" s="106">
        <f>'CER Carandiru'!O11</f>
        <v>480</v>
      </c>
      <c r="P430" s="106">
        <f>'CER Carandiru'!P11</f>
        <v>530</v>
      </c>
      <c r="Q430" s="1004">
        <f>'CER Carandiru'!Q11</f>
        <v>1.1041666666666667</v>
      </c>
    </row>
    <row r="431" spans="1:17" x14ac:dyDescent="0.25">
      <c r="A431" s="228" t="str">
        <f>'CER Carandiru'!A12</f>
        <v>Pacientes acompanhados/ mês</v>
      </c>
      <c r="B431" s="89">
        <f>'CER Carandiru'!B12</f>
        <v>1000</v>
      </c>
      <c r="C431" s="106">
        <f>'CER Carandiru'!C12</f>
        <v>957</v>
      </c>
      <c r="D431" s="106">
        <f>'CER Carandiru'!D12</f>
        <v>1019</v>
      </c>
      <c r="E431" s="106">
        <f>'CER Carandiru'!E12</f>
        <v>1019</v>
      </c>
      <c r="F431" s="106">
        <f>'CER Carandiru'!F12</f>
        <v>1107</v>
      </c>
      <c r="G431" s="106">
        <f>'CER Carandiru'!G12</f>
        <v>975</v>
      </c>
      <c r="H431" s="106">
        <f>'CER Carandiru'!H12</f>
        <v>1100</v>
      </c>
      <c r="I431" s="106">
        <f>'CER Carandiru'!I12</f>
        <v>1074</v>
      </c>
      <c r="J431" s="106">
        <f>'CER Carandiru'!J12</f>
        <v>893</v>
      </c>
      <c r="K431" s="106">
        <f>'CER Carandiru'!K12</f>
        <v>0</v>
      </c>
      <c r="L431" s="106">
        <f>'CER Carandiru'!L12</f>
        <v>0</v>
      </c>
      <c r="M431" s="106">
        <f>'CER Carandiru'!M12</f>
        <v>0</v>
      </c>
      <c r="N431" s="106">
        <f>'CER Carandiru'!N12</f>
        <v>0</v>
      </c>
      <c r="O431" s="106">
        <f>'CER Carandiru'!O12</f>
        <v>8000</v>
      </c>
      <c r="P431" s="106">
        <f>'CER Carandiru'!P12</f>
        <v>8144</v>
      </c>
      <c r="Q431" s="1004">
        <f>'CER Carandiru'!Q12</f>
        <v>1.018</v>
      </c>
    </row>
    <row r="432" spans="1:17" x14ac:dyDescent="0.25">
      <c r="A432" s="228" t="str">
        <f>'CER Carandiru'!A13</f>
        <v>Pacientes acompanhados/ mês - Reabilitação Física</v>
      </c>
      <c r="B432" s="89">
        <f>'CER Carandiru'!B13</f>
        <v>400</v>
      </c>
      <c r="C432" s="106">
        <f>'CER Carandiru'!C13</f>
        <v>0</v>
      </c>
      <c r="D432" s="106">
        <f>'CER Carandiru'!D13</f>
        <v>0</v>
      </c>
      <c r="E432" s="106">
        <f>'CER Carandiru'!E13</f>
        <v>0</v>
      </c>
      <c r="F432" s="106">
        <f>'CER Carandiru'!F13</f>
        <v>0</v>
      </c>
      <c r="G432" s="106">
        <f>'CER Carandiru'!G13</f>
        <v>0</v>
      </c>
      <c r="H432" s="106">
        <f>'CER Carandiru'!H13</f>
        <v>0</v>
      </c>
      <c r="I432" s="106">
        <f>'CER Carandiru'!I13</f>
        <v>0</v>
      </c>
      <c r="J432" s="106">
        <f>'CER Carandiru'!J13</f>
        <v>0</v>
      </c>
      <c r="K432" s="106">
        <f>'CER Carandiru'!K13</f>
        <v>406</v>
      </c>
      <c r="L432" s="106">
        <f>'CER Carandiru'!L13</f>
        <v>400</v>
      </c>
      <c r="M432" s="106">
        <f>'CER Carandiru'!M13</f>
        <v>332</v>
      </c>
      <c r="N432" s="106">
        <f>'CER Carandiru'!N13</f>
        <v>341</v>
      </c>
      <c r="O432" s="106">
        <f>'CER Carandiru'!O13</f>
        <v>1600</v>
      </c>
      <c r="P432" s="106">
        <f>'CER Carandiru'!P13</f>
        <v>1479</v>
      </c>
      <c r="Q432" s="1004">
        <f>'CER Carandiru'!Q13</f>
        <v>0.92437499999999995</v>
      </c>
    </row>
    <row r="433" spans="1:17" x14ac:dyDescent="0.25">
      <c r="A433" s="228" t="str">
        <f>'CER Carandiru'!A14</f>
        <v>Pacientes acompanhados/ mês - Reabilitação Intectual</v>
      </c>
      <c r="B433" s="89">
        <f>'CER Carandiru'!B14</f>
        <v>300</v>
      </c>
      <c r="C433" s="106">
        <f>'CER Carandiru'!C14</f>
        <v>0</v>
      </c>
      <c r="D433" s="106">
        <f>'CER Carandiru'!D14</f>
        <v>0</v>
      </c>
      <c r="E433" s="106">
        <f>'CER Carandiru'!E14</f>
        <v>0</v>
      </c>
      <c r="F433" s="106">
        <f>'CER Carandiru'!F14</f>
        <v>0</v>
      </c>
      <c r="G433" s="106">
        <f>'CER Carandiru'!G14</f>
        <v>0</v>
      </c>
      <c r="H433" s="106">
        <f>'CER Carandiru'!H14</f>
        <v>0</v>
      </c>
      <c r="I433" s="106">
        <f>'CER Carandiru'!I14</f>
        <v>0</v>
      </c>
      <c r="J433" s="106">
        <f>'CER Carandiru'!J14</f>
        <v>0</v>
      </c>
      <c r="K433" s="106">
        <f>'CER Carandiru'!K14</f>
        <v>304</v>
      </c>
      <c r="L433" s="106">
        <f>'CER Carandiru'!L14</f>
        <v>300</v>
      </c>
      <c r="M433" s="106">
        <f>'CER Carandiru'!M14</f>
        <v>249</v>
      </c>
      <c r="N433" s="106">
        <f>'CER Carandiru'!N14</f>
        <v>255</v>
      </c>
      <c r="O433" s="106">
        <f>'CER Carandiru'!O14</f>
        <v>1200</v>
      </c>
      <c r="P433" s="106">
        <f>'CER Carandiru'!P14</f>
        <v>1108</v>
      </c>
      <c r="Q433" s="1004">
        <f>'CER Carandiru'!Q14</f>
        <v>0.92333333333333334</v>
      </c>
    </row>
    <row r="434" spans="1:17" x14ac:dyDescent="0.25">
      <c r="A434" s="228" t="str">
        <f>'CER Carandiru'!A15</f>
        <v>Pacientes acompanhados/ mês - Reabilitação Auditiva</v>
      </c>
      <c r="B434" s="89">
        <f>'CER Carandiru'!B15</f>
        <v>300</v>
      </c>
      <c r="C434" s="106">
        <f>'CER Carandiru'!C15</f>
        <v>0</v>
      </c>
      <c r="D434" s="106">
        <f>'CER Carandiru'!D15</f>
        <v>0</v>
      </c>
      <c r="E434" s="106">
        <f>'CER Carandiru'!E15</f>
        <v>0</v>
      </c>
      <c r="F434" s="106">
        <f>'CER Carandiru'!F15</f>
        <v>0</v>
      </c>
      <c r="G434" s="106">
        <f>'CER Carandiru'!G15</f>
        <v>0</v>
      </c>
      <c r="H434" s="106">
        <f>'CER Carandiru'!H15</f>
        <v>0</v>
      </c>
      <c r="I434" s="106">
        <f>'CER Carandiru'!I15</f>
        <v>0</v>
      </c>
      <c r="J434" s="106">
        <f>'CER Carandiru'!J15</f>
        <v>0</v>
      </c>
      <c r="K434" s="106">
        <f>'CER Carandiru'!K15</f>
        <v>304</v>
      </c>
      <c r="L434" s="106">
        <f>'CER Carandiru'!L15</f>
        <v>300</v>
      </c>
      <c r="M434" s="106">
        <f>'CER Carandiru'!M15</f>
        <v>249</v>
      </c>
      <c r="N434" s="106">
        <f>'CER Carandiru'!N15</f>
        <v>255</v>
      </c>
      <c r="O434" s="106">
        <f>'CER Carandiru'!O15</f>
        <v>1200</v>
      </c>
      <c r="P434" s="106">
        <f>'CER Carandiru'!P15</f>
        <v>1108</v>
      </c>
      <c r="Q434" s="1004">
        <f>'CER Carandiru'!Q15</f>
        <v>0.92333333333333334</v>
      </c>
    </row>
    <row r="435" spans="1:17" x14ac:dyDescent="0.25">
      <c r="A435" s="228" t="str">
        <f>'CER Carandiru'!A16</f>
        <v>Procedimentos por paciente/mês</v>
      </c>
      <c r="B435" s="89">
        <f>'CER Carandiru'!B16</f>
        <v>5</v>
      </c>
      <c r="C435" s="106">
        <f>'CER Carandiru'!C16</f>
        <v>4590</v>
      </c>
      <c r="D435" s="106">
        <f>'CER Carandiru'!D16</f>
        <v>4639</v>
      </c>
      <c r="E435" s="106">
        <f>'CER Carandiru'!E16</f>
        <v>4</v>
      </c>
      <c r="F435" s="106">
        <f>'CER Carandiru'!F16</f>
        <v>4</v>
      </c>
      <c r="G435" s="106">
        <f>'CER Carandiru'!G16</f>
        <v>4</v>
      </c>
      <c r="H435" s="106">
        <f>'CER Carandiru'!H16</f>
        <v>4</v>
      </c>
      <c r="I435" s="106">
        <f>'CER Carandiru'!I16</f>
        <v>4</v>
      </c>
      <c r="J435" s="106">
        <f>'CER Carandiru'!J16</f>
        <v>4</v>
      </c>
      <c r="K435" s="106">
        <f>'CER Carandiru'!K16</f>
        <v>4</v>
      </c>
      <c r="L435" s="106">
        <f>'CER Carandiru'!L16</f>
        <v>5</v>
      </c>
      <c r="M435" s="106">
        <f>'CER Carandiru'!M16</f>
        <v>4</v>
      </c>
      <c r="N435" s="106">
        <f>'CER Carandiru'!N16</f>
        <v>4</v>
      </c>
      <c r="O435" s="106">
        <f>'CER Carandiru'!O16</f>
        <v>50050</v>
      </c>
      <c r="P435" s="106">
        <f>'CER Carandiru'!P16</f>
        <v>9270</v>
      </c>
      <c r="Q435" s="1004">
        <f>'CER Carandiru'!Q16</f>
        <v>0.18521478521478521</v>
      </c>
    </row>
    <row r="436" spans="1:17" x14ac:dyDescent="0.25">
      <c r="A436" s="955" t="str">
        <f>'CER Carandiru'!A17</f>
        <v>Nº Procedimento - Assistente Social (30hrs)</v>
      </c>
      <c r="B436" s="956">
        <f>'CER Carandiru'!B17</f>
        <v>135</v>
      </c>
      <c r="C436" s="907">
        <f>'CER Carandiru'!C17</f>
        <v>147</v>
      </c>
      <c r="D436" s="907">
        <f>'CER Carandiru'!D17</f>
        <v>253</v>
      </c>
      <c r="E436" s="907">
        <f>'CER Carandiru'!E17</f>
        <v>165</v>
      </c>
      <c r="F436" s="907">
        <f>'CER Carandiru'!F17</f>
        <v>42</v>
      </c>
      <c r="G436" s="907">
        <f>'CER Carandiru'!G17</f>
        <v>132</v>
      </c>
      <c r="H436" s="907">
        <f>'CER Carandiru'!H17</f>
        <v>257</v>
      </c>
      <c r="I436" s="907">
        <f>'CER Carandiru'!I17</f>
        <v>246</v>
      </c>
      <c r="J436" s="907">
        <f>'CER Carandiru'!J17</f>
        <v>166</v>
      </c>
      <c r="K436" s="907">
        <f>'CER Carandiru'!K17</f>
        <v>214</v>
      </c>
      <c r="L436" s="907">
        <f>'CER Carandiru'!L17</f>
        <v>214</v>
      </c>
      <c r="M436" s="907">
        <f>'CER Carandiru'!M17</f>
        <v>177</v>
      </c>
      <c r="N436" s="907">
        <f>'CER Carandiru'!N17</f>
        <v>122</v>
      </c>
      <c r="O436" s="907">
        <f>'CER Carandiru'!O17</f>
        <v>1620</v>
      </c>
      <c r="P436" s="907">
        <f>'CER Carandiru'!P17</f>
        <v>2135</v>
      </c>
      <c r="Q436" s="1005">
        <f>'CER Carandiru'!Q17</f>
        <v>1.3179012345679013</v>
      </c>
    </row>
    <row r="437" spans="1:17" x14ac:dyDescent="0.25">
      <c r="A437" s="955" t="str">
        <f>'CER Carandiru'!A18</f>
        <v>Nº Procedimento - Enfermeiro (30hrs)</v>
      </c>
      <c r="B437" s="956">
        <f>'CER Carandiru'!B18</f>
        <v>180</v>
      </c>
      <c r="C437" s="907">
        <f>'CER Carandiru'!C18</f>
        <v>350</v>
      </c>
      <c r="D437" s="907">
        <f>'CER Carandiru'!D18</f>
        <v>162</v>
      </c>
      <c r="E437" s="907">
        <f>'CER Carandiru'!E18</f>
        <v>230</v>
      </c>
      <c r="F437" s="907">
        <f>'CER Carandiru'!F18</f>
        <v>260</v>
      </c>
      <c r="G437" s="907">
        <f>'CER Carandiru'!G18</f>
        <v>259</v>
      </c>
      <c r="H437" s="907">
        <f>'CER Carandiru'!H18</f>
        <v>295</v>
      </c>
      <c r="I437" s="907">
        <f>'CER Carandiru'!I18</f>
        <v>440</v>
      </c>
      <c r="J437" s="907">
        <f>'CER Carandiru'!J18</f>
        <v>307</v>
      </c>
      <c r="K437" s="907">
        <f>'CER Carandiru'!K18</f>
        <v>247</v>
      </c>
      <c r="L437" s="907">
        <f>'CER Carandiru'!L18</f>
        <v>206</v>
      </c>
      <c r="M437" s="907">
        <f>'CER Carandiru'!M18</f>
        <v>173</v>
      </c>
      <c r="N437" s="907">
        <f>'CER Carandiru'!N18</f>
        <v>68</v>
      </c>
      <c r="O437" s="907">
        <f>'CER Carandiru'!O18</f>
        <v>2160</v>
      </c>
      <c r="P437" s="907">
        <f>'CER Carandiru'!P18</f>
        <v>2997</v>
      </c>
      <c r="Q437" s="1005">
        <f>'CER Carandiru'!Q18</f>
        <v>1.3875</v>
      </c>
    </row>
    <row r="438" spans="1:17" x14ac:dyDescent="0.25">
      <c r="A438" s="955" t="str">
        <f>'CER Carandiru'!A19</f>
        <v>Nº Procedimento - Fisioterapeuta (30hrs)</v>
      </c>
      <c r="B438" s="956">
        <f>'CER Carandiru'!B19</f>
        <v>675</v>
      </c>
      <c r="C438" s="907">
        <f>'CER Carandiru'!C19</f>
        <v>831</v>
      </c>
      <c r="D438" s="907">
        <f>'CER Carandiru'!D19</f>
        <v>721</v>
      </c>
      <c r="E438" s="907">
        <f>'CER Carandiru'!E19</f>
        <v>828</v>
      </c>
      <c r="F438" s="907">
        <f>'CER Carandiru'!F19</f>
        <v>1095</v>
      </c>
      <c r="G438" s="907">
        <f>'CER Carandiru'!G19</f>
        <v>1291</v>
      </c>
      <c r="H438" s="907">
        <f>'CER Carandiru'!H19</f>
        <v>1353</v>
      </c>
      <c r="I438" s="907">
        <f>'CER Carandiru'!I19</f>
        <v>1306</v>
      </c>
      <c r="J438" s="907">
        <f>'CER Carandiru'!J19</f>
        <v>1328</v>
      </c>
      <c r="K438" s="907">
        <f>'CER Carandiru'!K19</f>
        <v>1297</v>
      </c>
      <c r="L438" s="907">
        <f>'CER Carandiru'!L19</f>
        <v>1639</v>
      </c>
      <c r="M438" s="907">
        <f>'CER Carandiru'!M19</f>
        <v>1191</v>
      </c>
      <c r="N438" s="907">
        <f>'CER Carandiru'!N19</f>
        <v>861</v>
      </c>
      <c r="O438" s="907">
        <f>'CER Carandiru'!O19</f>
        <v>8100</v>
      </c>
      <c r="P438" s="907">
        <f>'CER Carandiru'!P19</f>
        <v>13741</v>
      </c>
      <c r="Q438" s="1005">
        <f>'CER Carandiru'!Q19</f>
        <v>1.6964197530864198</v>
      </c>
    </row>
    <row r="439" spans="1:17" x14ac:dyDescent="0.25">
      <c r="A439" s="955" t="str">
        <f>'CER Carandiru'!A20</f>
        <v>Nº Procedimento - Fonoaudiólogo (30hrs)</v>
      </c>
      <c r="B439" s="956">
        <f>'CER Carandiru'!B20</f>
        <v>945</v>
      </c>
      <c r="C439" s="907">
        <f>'CER Carandiru'!C20</f>
        <v>1429</v>
      </c>
      <c r="D439" s="907">
        <f>'CER Carandiru'!D20</f>
        <v>1234</v>
      </c>
      <c r="E439" s="907">
        <f>'CER Carandiru'!E20</f>
        <v>910</v>
      </c>
      <c r="F439" s="907">
        <f>'CER Carandiru'!F20</f>
        <v>1378</v>
      </c>
      <c r="G439" s="907">
        <f>'CER Carandiru'!G20</f>
        <v>1537</v>
      </c>
      <c r="H439" s="907">
        <f>'CER Carandiru'!H20</f>
        <v>1688</v>
      </c>
      <c r="I439" s="907">
        <f>'CER Carandiru'!I20</f>
        <v>1604</v>
      </c>
      <c r="J439" s="907">
        <f>'CER Carandiru'!J20</f>
        <v>1173</v>
      </c>
      <c r="K439" s="907">
        <f>'CER Carandiru'!K20</f>
        <v>1433</v>
      </c>
      <c r="L439" s="907">
        <f>'CER Carandiru'!L20</f>
        <v>1308</v>
      </c>
      <c r="M439" s="907">
        <f>'CER Carandiru'!M20</f>
        <v>941</v>
      </c>
      <c r="N439" s="907">
        <f>'CER Carandiru'!N20</f>
        <v>1218</v>
      </c>
      <c r="O439" s="907">
        <f>'CER Carandiru'!O20</f>
        <v>11340</v>
      </c>
      <c r="P439" s="907">
        <f>'CER Carandiru'!P20</f>
        <v>15853</v>
      </c>
      <c r="Q439" s="1005">
        <f>'CER Carandiru'!Q20</f>
        <v>1.3979717813051147</v>
      </c>
    </row>
    <row r="440" spans="1:17" x14ac:dyDescent="0.25">
      <c r="A440" s="955" t="str">
        <f>'CER Carandiru'!A21</f>
        <v>Nº Procedimento - Psicólogo (30hrs)</v>
      </c>
      <c r="B440" s="956">
        <f>'CER Carandiru'!B21</f>
        <v>270</v>
      </c>
      <c r="C440" s="907">
        <f>'CER Carandiru'!C21</f>
        <v>296</v>
      </c>
      <c r="D440" s="907">
        <f>'CER Carandiru'!D21</f>
        <v>360</v>
      </c>
      <c r="E440" s="907">
        <f>'CER Carandiru'!E21</f>
        <v>331</v>
      </c>
      <c r="F440" s="907">
        <f>'CER Carandiru'!F21</f>
        <v>217</v>
      </c>
      <c r="G440" s="907">
        <f>'CER Carandiru'!G21</f>
        <v>131</v>
      </c>
      <c r="H440" s="907">
        <f>'CER Carandiru'!H21</f>
        <v>61</v>
      </c>
      <c r="I440" s="907">
        <f>'CER Carandiru'!I21</f>
        <v>115</v>
      </c>
      <c r="J440" s="907">
        <f>'CER Carandiru'!J21</f>
        <v>121</v>
      </c>
      <c r="K440" s="907">
        <f>'CER Carandiru'!K21</f>
        <v>117</v>
      </c>
      <c r="L440" s="907">
        <f>'CER Carandiru'!L21</f>
        <v>128</v>
      </c>
      <c r="M440" s="907">
        <f>'CER Carandiru'!M21</f>
        <v>176</v>
      </c>
      <c r="N440" s="907">
        <f>'CER Carandiru'!N21</f>
        <v>122</v>
      </c>
      <c r="O440" s="907">
        <f>'CER Carandiru'!O21</f>
        <v>3240</v>
      </c>
      <c r="P440" s="907">
        <f>'CER Carandiru'!P21</f>
        <v>2175</v>
      </c>
      <c r="Q440" s="1005">
        <f>'CER Carandiru'!Q21</f>
        <v>0.67129629629629628</v>
      </c>
    </row>
    <row r="441" spans="1:17" x14ac:dyDescent="0.25">
      <c r="A441" s="955" t="str">
        <f>'CER Carandiru'!A22</f>
        <v>Nº Procedimento - Médico Neurologista (30hrs)</v>
      </c>
      <c r="B441" s="956">
        <f>'CER Carandiru'!B22</f>
        <v>90</v>
      </c>
      <c r="C441" s="907">
        <f>'CER Carandiru'!C22</f>
        <v>81</v>
      </c>
      <c r="D441" s="907">
        <f>'CER Carandiru'!D22</f>
        <v>83</v>
      </c>
      <c r="E441" s="907">
        <f>'CER Carandiru'!E22</f>
        <v>81</v>
      </c>
      <c r="F441" s="907">
        <f>'CER Carandiru'!F22</f>
        <v>119</v>
      </c>
      <c r="G441" s="907">
        <f>'CER Carandiru'!G22</f>
        <v>90</v>
      </c>
      <c r="H441" s="907">
        <f>'CER Carandiru'!H22</f>
        <v>78</v>
      </c>
      <c r="I441" s="907">
        <f>'CER Carandiru'!I22</f>
        <v>112</v>
      </c>
      <c r="J441" s="907">
        <f>'CER Carandiru'!J22</f>
        <v>82</v>
      </c>
      <c r="K441" s="907">
        <f>'CER Carandiru'!K22</f>
        <v>57</v>
      </c>
      <c r="L441" s="907">
        <f>'CER Carandiru'!L22</f>
        <v>92</v>
      </c>
      <c r="M441" s="907">
        <f>'CER Carandiru'!M22</f>
        <v>92</v>
      </c>
      <c r="N441" s="907">
        <f>'CER Carandiru'!N22</f>
        <v>73</v>
      </c>
      <c r="O441" s="907">
        <f>'CER Carandiru'!O22</f>
        <v>1080</v>
      </c>
      <c r="P441" s="907">
        <f>'CER Carandiru'!P22</f>
        <v>1040</v>
      </c>
      <c r="Q441" s="1005">
        <f>'CER Carandiru'!Q22</f>
        <v>0.96296296296296291</v>
      </c>
    </row>
    <row r="442" spans="1:17" x14ac:dyDescent="0.25">
      <c r="A442" s="228" t="str">
        <f>'CER Carandiru'!A23</f>
        <v>Nº Procedimento - Médico Ortopedista (10hrs)</v>
      </c>
      <c r="B442" s="89">
        <f>'CER Carandiru'!B23</f>
        <v>30</v>
      </c>
      <c r="C442" s="106">
        <f>'CER Carandiru'!C23</f>
        <v>55</v>
      </c>
      <c r="D442" s="106">
        <f>'CER Carandiru'!D23</f>
        <v>20</v>
      </c>
      <c r="E442" s="106">
        <f>'CER Carandiru'!E23</f>
        <v>46</v>
      </c>
      <c r="F442" s="106">
        <f>'CER Carandiru'!F23</f>
        <v>44</v>
      </c>
      <c r="G442" s="106">
        <f>'CER Carandiru'!G23</f>
        <v>26</v>
      </c>
      <c r="H442" s="106">
        <f>'CER Carandiru'!H23</f>
        <v>18</v>
      </c>
      <c r="I442" s="106">
        <f>'CER Carandiru'!I23</f>
        <v>45</v>
      </c>
      <c r="J442" s="106">
        <f>'CER Carandiru'!J23</f>
        <v>46</v>
      </c>
      <c r="K442" s="106">
        <f>'CER Carandiru'!K23</f>
        <v>29</v>
      </c>
      <c r="L442" s="106">
        <f>'CER Carandiru'!L23</f>
        <v>63</v>
      </c>
      <c r="M442" s="106">
        <f>'CER Carandiru'!M23</f>
        <v>63</v>
      </c>
      <c r="N442" s="106">
        <f>'CER Carandiru'!N23</f>
        <v>37</v>
      </c>
      <c r="O442" s="106">
        <f>'CER Carandiru'!O23</f>
        <v>360</v>
      </c>
      <c r="P442" s="106">
        <f>'CER Carandiru'!P23</f>
        <v>492</v>
      </c>
      <c r="Q442" s="1004">
        <f>'CER Carandiru'!Q23</f>
        <v>1.3666666666666667</v>
      </c>
    </row>
    <row r="443" spans="1:17" x14ac:dyDescent="0.25">
      <c r="A443" s="228" t="str">
        <f>'CER Carandiru'!A24</f>
        <v>Nº Procedimento - Médico Otorrinolaringologista (30hrs)</v>
      </c>
      <c r="B443" s="89">
        <f>'CER Carandiru'!B24</f>
        <v>90</v>
      </c>
      <c r="C443" s="106">
        <f>'CER Carandiru'!C24</f>
        <v>233</v>
      </c>
      <c r="D443" s="106">
        <f>'CER Carandiru'!D24</f>
        <v>154</v>
      </c>
      <c r="E443" s="106">
        <f>'CER Carandiru'!E24</f>
        <v>190</v>
      </c>
      <c r="F443" s="106">
        <f>'CER Carandiru'!F24</f>
        <v>202</v>
      </c>
      <c r="G443" s="106">
        <f>'CER Carandiru'!G24</f>
        <v>241</v>
      </c>
      <c r="H443" s="106">
        <f>'CER Carandiru'!H24</f>
        <v>253</v>
      </c>
      <c r="I443" s="106">
        <f>'CER Carandiru'!I24</f>
        <v>238</v>
      </c>
      <c r="J443" s="106">
        <f>'CER Carandiru'!J24</f>
        <v>151</v>
      </c>
      <c r="K443" s="106">
        <f>'CER Carandiru'!K24</f>
        <v>274</v>
      </c>
      <c r="L443" s="106">
        <f>'CER Carandiru'!L24</f>
        <v>129</v>
      </c>
      <c r="M443" s="106">
        <f>'CER Carandiru'!M24</f>
        <v>129</v>
      </c>
      <c r="N443" s="106">
        <f>'CER Carandiru'!N24</f>
        <v>115</v>
      </c>
      <c r="O443" s="106">
        <f>'CER Carandiru'!O24</f>
        <v>1080</v>
      </c>
      <c r="P443" s="106">
        <f>'CER Carandiru'!P24</f>
        <v>2309</v>
      </c>
      <c r="Q443" s="1004">
        <f>'CER Carandiru'!Q24</f>
        <v>2.1379629629629631</v>
      </c>
    </row>
    <row r="444" spans="1:17" x14ac:dyDescent="0.25">
      <c r="A444" s="228" t="str">
        <f>'CER Carandiru'!A25</f>
        <v>Nº Procedimento - Nutricionista (40hrs)</v>
      </c>
      <c r="B444" s="89">
        <f>'CER Carandiru'!B25</f>
        <v>135</v>
      </c>
      <c r="C444" s="106">
        <f>'CER Carandiru'!C25</f>
        <v>263</v>
      </c>
      <c r="D444" s="106">
        <f>'CER Carandiru'!D25</f>
        <v>172</v>
      </c>
      <c r="E444" s="106">
        <f>'CER Carandiru'!E25</f>
        <v>177</v>
      </c>
      <c r="F444" s="106">
        <f>'CER Carandiru'!F25</f>
        <v>227</v>
      </c>
      <c r="G444" s="106">
        <f>'CER Carandiru'!G25</f>
        <v>193</v>
      </c>
      <c r="H444" s="106">
        <f>'CER Carandiru'!H25</f>
        <v>105</v>
      </c>
      <c r="I444" s="106">
        <f>'CER Carandiru'!I25</f>
        <v>243</v>
      </c>
      <c r="J444" s="106">
        <f>'CER Carandiru'!J25</f>
        <v>0</v>
      </c>
      <c r="K444" s="106">
        <f>'CER Carandiru'!K25</f>
        <v>159</v>
      </c>
      <c r="L444" s="106">
        <f>'CER Carandiru'!L25</f>
        <v>252</v>
      </c>
      <c r="M444" s="106">
        <f>'CER Carandiru'!M25</f>
        <v>152</v>
      </c>
      <c r="N444" s="106">
        <f>'CER Carandiru'!N25</f>
        <v>158</v>
      </c>
      <c r="O444" s="106">
        <f>'CER Carandiru'!O25</f>
        <v>1980</v>
      </c>
      <c r="P444" s="106">
        <f>'CER Carandiru'!P25</f>
        <v>2101</v>
      </c>
      <c r="Q444" s="1004">
        <f>'CER Carandiru'!Q25</f>
        <v>1.0611111111111111</v>
      </c>
    </row>
    <row r="445" spans="1:17" ht="15.75" thickBot="1" x14ac:dyDescent="0.3">
      <c r="A445" s="228" t="str">
        <f>'CER Carandiru'!A26</f>
        <v>Nº Procedimento - Terapeuta Ocupacional (30hrs)</v>
      </c>
      <c r="B445" s="89">
        <f>'CER Carandiru'!B26</f>
        <v>405</v>
      </c>
      <c r="C445" s="106">
        <f>'CER Carandiru'!C26</f>
        <v>83</v>
      </c>
      <c r="D445" s="106">
        <f>'CER Carandiru'!D26</f>
        <v>80</v>
      </c>
      <c r="E445" s="106">
        <f>'CER Carandiru'!E26</f>
        <v>5</v>
      </c>
      <c r="F445" s="106">
        <f>'CER Carandiru'!F26</f>
        <v>95</v>
      </c>
      <c r="G445" s="106">
        <f>'CER Carandiru'!G26</f>
        <v>85</v>
      </c>
      <c r="H445" s="106">
        <f>'CER Carandiru'!H26</f>
        <v>97</v>
      </c>
      <c r="I445" s="106">
        <f>'CER Carandiru'!I26</f>
        <v>125</v>
      </c>
      <c r="J445" s="106">
        <f>'CER Carandiru'!J26</f>
        <v>89</v>
      </c>
      <c r="K445" s="106">
        <f>'CER Carandiru'!K26</f>
        <v>98</v>
      </c>
      <c r="L445" s="106">
        <f>'CER Carandiru'!L26</f>
        <v>145</v>
      </c>
      <c r="M445" s="106">
        <f>'CER Carandiru'!M26</f>
        <v>88</v>
      </c>
      <c r="N445" s="106">
        <f>'CER Carandiru'!N26</f>
        <v>99</v>
      </c>
      <c r="O445" s="106">
        <f>'CER Carandiru'!O26</f>
        <v>4860</v>
      </c>
      <c r="P445" s="106">
        <f>'CER Carandiru'!P26</f>
        <v>1089</v>
      </c>
      <c r="Q445" s="1004">
        <f>'CER Carandiru'!Q26</f>
        <v>0.22407407407407406</v>
      </c>
    </row>
    <row r="446" spans="1:17" ht="15.75" thickBot="1" x14ac:dyDescent="0.3">
      <c r="A446" s="904" t="str">
        <f>'CER Carandiru'!A27</f>
        <v>TOTAL</v>
      </c>
      <c r="B446" s="910">
        <f>'CER Carandiru'!B27</f>
        <v>5070</v>
      </c>
      <c r="C446" s="906">
        <f>'CER Carandiru'!C27</f>
        <v>9433</v>
      </c>
      <c r="D446" s="906">
        <f>'CER Carandiru'!D27</f>
        <v>9009</v>
      </c>
      <c r="E446" s="906">
        <f>'CER Carandiru'!E27</f>
        <v>4110</v>
      </c>
      <c r="F446" s="906">
        <f>'CER Carandiru'!F27</f>
        <v>4900</v>
      </c>
      <c r="G446" s="906">
        <f>'CER Carandiru'!G27</f>
        <v>5119</v>
      </c>
      <c r="H446" s="906">
        <f>'CER Carandiru'!H27</f>
        <v>5443</v>
      </c>
      <c r="I446" s="906">
        <f>'CER Carandiru'!I27</f>
        <v>5683</v>
      </c>
      <c r="J446" s="906">
        <f>'CER Carandiru'!J27</f>
        <v>4468</v>
      </c>
      <c r="K446" s="906">
        <f>'CER Carandiru'!K27</f>
        <v>5058</v>
      </c>
      <c r="L446" s="906">
        <f>'CER Carandiru'!L27</f>
        <v>5292</v>
      </c>
      <c r="M446" s="906">
        <f>'CER Carandiru'!M27</f>
        <v>4098</v>
      </c>
      <c r="N446" s="906">
        <f>'CER Carandiru'!N27</f>
        <v>3816</v>
      </c>
      <c r="O446" s="908">
        <f>'CER Carandiru'!O27</f>
        <v>99190</v>
      </c>
      <c r="P446" s="908">
        <f>'CER Carandiru'!P27</f>
        <v>66429</v>
      </c>
      <c r="Q446" s="1006">
        <f>'CER Carandiru'!Q27</f>
        <v>19.330762183803852</v>
      </c>
    </row>
    <row r="448" spans="1:17" ht="15.75" x14ac:dyDescent="0.25">
      <c r="A448" s="1047" t="s">
        <v>673</v>
      </c>
      <c r="B448" s="1048"/>
      <c r="C448" s="1048"/>
      <c r="D448" s="1048"/>
      <c r="E448" s="1048"/>
      <c r="F448" s="1048"/>
      <c r="G448" s="1048"/>
      <c r="H448" s="1048"/>
      <c r="I448" s="1048"/>
      <c r="J448" s="1048"/>
      <c r="K448" s="1048"/>
      <c r="L448" s="1048"/>
      <c r="M448" s="1048"/>
      <c r="N448" s="1048"/>
      <c r="O448" s="1048"/>
      <c r="P448" s="1048"/>
      <c r="Q448" s="1048"/>
    </row>
    <row r="449" spans="1:17" ht="24.75" thickBot="1" x14ac:dyDescent="0.3">
      <c r="A449" s="902" t="s">
        <v>14</v>
      </c>
      <c r="B449" s="911" t="s">
        <v>15</v>
      </c>
      <c r="C449" s="909" t="s">
        <v>514</v>
      </c>
      <c r="D449" s="909" t="s">
        <v>515</v>
      </c>
      <c r="E449" s="909" t="s">
        <v>516</v>
      </c>
      <c r="F449" s="909" t="s">
        <v>517</v>
      </c>
      <c r="G449" s="909" t="s">
        <v>518</v>
      </c>
      <c r="H449" s="909" t="s">
        <v>519</v>
      </c>
      <c r="I449" s="909" t="s">
        <v>520</v>
      </c>
      <c r="J449" s="909" t="s">
        <v>521</v>
      </c>
      <c r="K449" s="909" t="s">
        <v>522</v>
      </c>
      <c r="L449" s="909" t="s">
        <v>523</v>
      </c>
      <c r="M449" s="909" t="s">
        <v>524</v>
      </c>
      <c r="N449" s="909" t="s">
        <v>525</v>
      </c>
      <c r="O449" s="909" t="s">
        <v>530</v>
      </c>
      <c r="P449" s="909" t="s">
        <v>531</v>
      </c>
      <c r="Q449" s="1002" t="s">
        <v>1</v>
      </c>
    </row>
    <row r="450" spans="1:17" ht="15.75" thickTop="1" x14ac:dyDescent="0.25">
      <c r="A450" s="228" t="str">
        <f>'APD no CER III Carandiru'!A9</f>
        <v>Nº pacientes em acompanhamento APD</v>
      </c>
      <c r="B450" s="89">
        <f>'APD no CER III Carandiru'!B9</f>
        <v>80</v>
      </c>
      <c r="C450" s="106">
        <f>'APD no CER III Carandiru'!C9</f>
        <v>122</v>
      </c>
      <c r="D450" s="106">
        <f>'APD no CER III Carandiru'!D9</f>
        <v>124</v>
      </c>
      <c r="E450" s="106">
        <f>'APD no CER III Carandiru'!E9</f>
        <v>82</v>
      </c>
      <c r="F450" s="106">
        <f>'APD no CER III Carandiru'!F9</f>
        <v>81</v>
      </c>
      <c r="G450" s="106">
        <f>'APD no CER III Carandiru'!G9</f>
        <v>80</v>
      </c>
      <c r="H450" s="106">
        <f>'APD no CER III Carandiru'!H9</f>
        <v>77</v>
      </c>
      <c r="I450" s="106">
        <f>'APD no CER III Carandiru'!I9</f>
        <v>79</v>
      </c>
      <c r="J450" s="106">
        <f>'APD no CER III Carandiru'!J9</f>
        <v>79</v>
      </c>
      <c r="K450" s="106">
        <f>'APD no CER III Carandiru'!K9</f>
        <v>79</v>
      </c>
      <c r="L450" s="106">
        <f>'APD no CER III Carandiru'!L9</f>
        <v>79</v>
      </c>
      <c r="M450" s="106">
        <f>'APD no CER III Carandiru'!M9</f>
        <v>81</v>
      </c>
      <c r="N450" s="106">
        <f>'APD no CER III Carandiru'!N9</f>
        <v>81</v>
      </c>
      <c r="O450" s="106">
        <f>'APD no CER III Carandiru'!O9</f>
        <v>960</v>
      </c>
      <c r="P450" s="106">
        <f>'APD no CER III Carandiru'!P9</f>
        <v>1044</v>
      </c>
      <c r="Q450" s="1004">
        <f>'APD no CER III Carandiru'!Q9</f>
        <v>1.0874999999999999</v>
      </c>
    </row>
    <row r="451" spans="1:17" x14ac:dyDescent="0.25">
      <c r="A451" s="228" t="str">
        <f>'APD no CER III Carandiru'!A10</f>
        <v>Procedimentos da Eq. Multiprofissional APD</v>
      </c>
      <c r="B451" s="89">
        <f>'APD no CER III Carandiru'!B10</f>
        <v>205</v>
      </c>
      <c r="C451" s="106">
        <f>'APD no CER III Carandiru'!C10</f>
        <v>258</v>
      </c>
      <c r="D451" s="106">
        <f>'APD no CER III Carandiru'!D10</f>
        <v>248</v>
      </c>
      <c r="E451" s="106">
        <f>'APD no CER III Carandiru'!E10</f>
        <v>213</v>
      </c>
      <c r="F451" s="106">
        <f>'APD no CER III Carandiru'!F10</f>
        <v>210</v>
      </c>
      <c r="G451" s="106">
        <f>'APD no CER III Carandiru'!G10</f>
        <v>208</v>
      </c>
      <c r="H451" s="106">
        <f>'APD no CER III Carandiru'!H10</f>
        <v>218</v>
      </c>
      <c r="I451" s="106">
        <f>'APD no CER III Carandiru'!I10</f>
        <v>213</v>
      </c>
      <c r="J451" s="106">
        <f>'APD no CER III Carandiru'!J10</f>
        <v>216</v>
      </c>
      <c r="K451" s="106">
        <f>'APD no CER III Carandiru'!K10</f>
        <v>196</v>
      </c>
      <c r="L451" s="106">
        <f>'APD no CER III Carandiru'!L10</f>
        <v>174</v>
      </c>
      <c r="M451" s="106">
        <f>'APD no CER III Carandiru'!M10</f>
        <v>95</v>
      </c>
      <c r="N451" s="106">
        <f>'APD no CER III Carandiru'!N10</f>
        <v>105</v>
      </c>
      <c r="O451" s="106">
        <f>'APD no CER III Carandiru'!O10</f>
        <v>2460</v>
      </c>
      <c r="P451" s="106">
        <f>'APD no CER III Carandiru'!P10</f>
        <v>2354</v>
      </c>
      <c r="Q451" s="1004">
        <f>'APD no CER III Carandiru'!Q10</f>
        <v>0.95691056910569106</v>
      </c>
    </row>
    <row r="452" spans="1:17" ht="15.75" thickBot="1" x14ac:dyDescent="0.3">
      <c r="A452" s="228" t="str">
        <f>'APD no CER III Carandiru'!A11</f>
        <v>Procedimentos por acompanhante APD</v>
      </c>
      <c r="B452" s="89">
        <f>'APD no CER III Carandiru'!B11</f>
        <v>324</v>
      </c>
      <c r="C452" s="106">
        <f>'APD no CER III Carandiru'!C11</f>
        <v>233</v>
      </c>
      <c r="D452" s="106">
        <f>'APD no CER III Carandiru'!D11</f>
        <v>263</v>
      </c>
      <c r="E452" s="106">
        <f>'APD no CER III Carandiru'!E11</f>
        <v>275</v>
      </c>
      <c r="F452" s="106">
        <f>'APD no CER III Carandiru'!F11</f>
        <v>257</v>
      </c>
      <c r="G452" s="106">
        <f>'APD no CER III Carandiru'!G11</f>
        <v>208</v>
      </c>
      <c r="H452" s="106">
        <f>'APD no CER III Carandiru'!H11</f>
        <v>190</v>
      </c>
      <c r="I452" s="106">
        <f>'APD no CER III Carandiru'!I11</f>
        <v>256</v>
      </c>
      <c r="J452" s="106">
        <f>'APD no CER III Carandiru'!J11</f>
        <v>288</v>
      </c>
      <c r="K452" s="106">
        <f>'APD no CER III Carandiru'!K11</f>
        <v>254</v>
      </c>
      <c r="L452" s="106">
        <f>'APD no CER III Carandiru'!L11</f>
        <v>216</v>
      </c>
      <c r="M452" s="106">
        <f>'APD no CER III Carandiru'!M11</f>
        <v>281</v>
      </c>
      <c r="N452" s="106">
        <f>'APD no CER III Carandiru'!N11</f>
        <v>224</v>
      </c>
      <c r="O452" s="106">
        <f>'APD no CER III Carandiru'!O11</f>
        <v>3888</v>
      </c>
      <c r="P452" s="106">
        <f>'APD no CER III Carandiru'!P11</f>
        <v>2945</v>
      </c>
      <c r="Q452" s="1004">
        <f>'APD no CER III Carandiru'!Q11</f>
        <v>0.75745884773662553</v>
      </c>
    </row>
    <row r="453" spans="1:17" ht="15.75" thickBot="1" x14ac:dyDescent="0.3">
      <c r="A453" s="904" t="str">
        <f>'APD no CER III Carandiru'!A12</f>
        <v xml:space="preserve">TOTAL </v>
      </c>
      <c r="B453" s="910">
        <f>'APD no CER III Carandiru'!B12</f>
        <v>609</v>
      </c>
      <c r="C453" s="906">
        <f>'APD no CER III Carandiru'!C12</f>
        <v>613</v>
      </c>
      <c r="D453" s="906">
        <f>'APD no CER III Carandiru'!D12</f>
        <v>635</v>
      </c>
      <c r="E453" s="906">
        <f>'APD no CER III Carandiru'!E12</f>
        <v>570</v>
      </c>
      <c r="F453" s="906">
        <f>'APD no CER III Carandiru'!F12</f>
        <v>548</v>
      </c>
      <c r="G453" s="906">
        <f>'APD no CER III Carandiru'!G12</f>
        <v>496</v>
      </c>
      <c r="H453" s="906">
        <f>'APD no CER III Carandiru'!H12</f>
        <v>485</v>
      </c>
      <c r="I453" s="906">
        <f>'APD no CER III Carandiru'!I12</f>
        <v>548</v>
      </c>
      <c r="J453" s="906">
        <f>'APD no CER III Carandiru'!J12</f>
        <v>583</v>
      </c>
      <c r="K453" s="906">
        <f>'APD no CER III Carandiru'!K12</f>
        <v>529</v>
      </c>
      <c r="L453" s="906">
        <f>'APD no CER III Carandiru'!L12</f>
        <v>469</v>
      </c>
      <c r="M453" s="906">
        <f>'APD no CER III Carandiru'!M12</f>
        <v>457</v>
      </c>
      <c r="N453" s="906">
        <f>'APD no CER III Carandiru'!N12</f>
        <v>410</v>
      </c>
      <c r="O453" s="908">
        <f>'APD no CER III Carandiru'!O12</f>
        <v>7308</v>
      </c>
      <c r="P453" s="908">
        <f>'APD no CER III Carandiru'!P12</f>
        <v>6343</v>
      </c>
      <c r="Q453" s="1006">
        <f>'APD no CER III Carandiru'!Q12</f>
        <v>0.86795292829775583</v>
      </c>
    </row>
    <row r="455" spans="1:17" ht="15.75" x14ac:dyDescent="0.25">
      <c r="A455" s="1047" t="s">
        <v>649</v>
      </c>
      <c r="B455" s="1048"/>
      <c r="C455" s="1048"/>
      <c r="D455" s="1048"/>
      <c r="E455" s="1048"/>
      <c r="F455" s="1048"/>
      <c r="G455" s="1048"/>
      <c r="H455" s="1048"/>
      <c r="I455" s="1048"/>
      <c r="J455" s="1048"/>
      <c r="K455" s="1048"/>
      <c r="L455" s="1048"/>
      <c r="M455" s="1048"/>
      <c r="N455" s="1048"/>
      <c r="O455" s="1048"/>
      <c r="P455" s="1048"/>
      <c r="Q455" s="1048"/>
    </row>
    <row r="456" spans="1:17" ht="24.75" thickBot="1" x14ac:dyDescent="0.3">
      <c r="A456" s="902" t="s">
        <v>14</v>
      </c>
      <c r="B456" s="911" t="s">
        <v>15</v>
      </c>
      <c r="C456" s="909" t="s">
        <v>514</v>
      </c>
      <c r="D456" s="909" t="s">
        <v>515</v>
      </c>
      <c r="E456" s="909" t="s">
        <v>516</v>
      </c>
      <c r="F456" s="909" t="s">
        <v>517</v>
      </c>
      <c r="G456" s="909" t="s">
        <v>518</v>
      </c>
      <c r="H456" s="909" t="s">
        <v>519</v>
      </c>
      <c r="I456" s="909" t="s">
        <v>520</v>
      </c>
      <c r="J456" s="909" t="s">
        <v>521</v>
      </c>
      <c r="K456" s="909" t="s">
        <v>522</v>
      </c>
      <c r="L456" s="909" t="s">
        <v>523</v>
      </c>
      <c r="M456" s="909" t="s">
        <v>524</v>
      </c>
      <c r="N456" s="909" t="s">
        <v>525</v>
      </c>
      <c r="O456" s="909" t="s">
        <v>530</v>
      </c>
      <c r="P456" s="909" t="s">
        <v>531</v>
      </c>
      <c r="Q456" s="1002" t="s">
        <v>1</v>
      </c>
    </row>
    <row r="457" spans="1:17" ht="15.75" thickTop="1" x14ac:dyDescent="0.25">
      <c r="A457" s="228" t="str">
        <f>'CAPS INF II VM-VG'!A9</f>
        <v>Nº Pacientes com cadastro ativo CAPS</v>
      </c>
      <c r="B457" s="89">
        <f>'CAPS INF II VM-VG'!B9</f>
        <v>155</v>
      </c>
      <c r="C457" s="106">
        <f>'CAPS INF II VM-VG'!C9</f>
        <v>396</v>
      </c>
      <c r="D457" s="106">
        <f>'CAPS INF II VM-VG'!D9</f>
        <v>401</v>
      </c>
      <c r="E457" s="106">
        <f>'CAPS INF II VM-VG'!E9</f>
        <v>408</v>
      </c>
      <c r="F457" s="106">
        <f>'CAPS INF II VM-VG'!F9</f>
        <v>413</v>
      </c>
      <c r="G457" s="106">
        <f>'CAPS INF II VM-VG'!G9</f>
        <v>417</v>
      </c>
      <c r="H457" s="106">
        <f>'CAPS INF II VM-VG'!H9</f>
        <v>426</v>
      </c>
      <c r="I457" s="106">
        <f>'CAPS INF II VM-VG'!I9</f>
        <v>403</v>
      </c>
      <c r="J457" s="106">
        <f>'CAPS INF II VM-VG'!J9</f>
        <v>391</v>
      </c>
      <c r="K457" s="106">
        <f>'CAPS INF II VM-VG'!K9</f>
        <v>410</v>
      </c>
      <c r="L457" s="106">
        <f>'CAPS INF II VM-VG'!L9</f>
        <v>425</v>
      </c>
      <c r="M457" s="106">
        <f>'CAPS INF II VM-VG'!M9</f>
        <v>430</v>
      </c>
      <c r="N457" s="106">
        <f>'CAPS INF II VM-VG'!N9</f>
        <v>403</v>
      </c>
      <c r="O457" s="106">
        <f>'CAPS INF II VM-VG'!O9</f>
        <v>1860</v>
      </c>
      <c r="P457" s="106">
        <f>'CAPS INF II VM-VG'!P9</f>
        <v>4923</v>
      </c>
      <c r="Q457" s="1004">
        <f>'CAPS INF II VM-VG'!Q9</f>
        <v>2.6467741935483873</v>
      </c>
    </row>
    <row r="458" spans="1:17" x14ac:dyDescent="0.25">
      <c r="A458" s="228" t="str">
        <f>'CAPS INF II VM-VG'!A10</f>
        <v>Matriciamento de Equipes da Atenção Básica</v>
      </c>
      <c r="B458" s="89">
        <f>'CAPS INF II VM-VG'!B10</f>
        <v>13</v>
      </c>
      <c r="C458" s="106">
        <f>'CAPS INF II VM-VG'!C10</f>
        <v>28</v>
      </c>
      <c r="D458" s="106">
        <f>'CAPS INF II VM-VG'!D10</f>
        <v>19</v>
      </c>
      <c r="E458" s="106">
        <f>'CAPS INF II VM-VG'!E10</f>
        <v>19</v>
      </c>
      <c r="F458" s="106">
        <f>'CAPS INF II VM-VG'!F10</f>
        <v>21</v>
      </c>
      <c r="G458" s="106">
        <f>'CAPS INF II VM-VG'!G10</f>
        <v>18</v>
      </c>
      <c r="H458" s="106">
        <f>'CAPS INF II VM-VG'!H10</f>
        <v>15</v>
      </c>
      <c r="I458" s="106">
        <f>'CAPS INF II VM-VG'!I10</f>
        <v>19</v>
      </c>
      <c r="J458" s="106">
        <f>'CAPS INF II VM-VG'!J10</f>
        <v>15</v>
      </c>
      <c r="K458" s="106">
        <f>'CAPS INF II VM-VG'!K10</f>
        <v>13</v>
      </c>
      <c r="L458" s="106">
        <f>'CAPS INF II VM-VG'!L10</f>
        <v>14</v>
      </c>
      <c r="M458" s="106">
        <f>'CAPS INF II VM-VG'!M10</f>
        <v>17</v>
      </c>
      <c r="N458" s="106">
        <f>'CAPS INF II VM-VG'!N10</f>
        <v>12</v>
      </c>
      <c r="O458" s="106">
        <f>'CAPS INF II VM-VG'!O10</f>
        <v>156</v>
      </c>
      <c r="P458" s="106">
        <f>'CAPS INF II VM-VG'!P10</f>
        <v>210</v>
      </c>
      <c r="Q458" s="1004">
        <f>'CAPS INF II VM-VG'!Q10</f>
        <v>1.3461538461538463</v>
      </c>
    </row>
    <row r="459" spans="1:17" ht="24" x14ac:dyDescent="0.25">
      <c r="A459" s="230" t="str">
        <f>'CAPS INF II VM-VG'!A11</f>
        <v>Matriciamento de equipes de Atenção da Urgência, Emergência e Referência Saude Mental</v>
      </c>
      <c r="B459" s="89">
        <f>'CAPS INF II VM-VG'!B11</f>
        <v>1</v>
      </c>
      <c r="C459" s="106">
        <f>'CAPS INF II VM-VG'!C11</f>
        <v>2</v>
      </c>
      <c r="D459" s="106">
        <f>'CAPS INF II VM-VG'!D11</f>
        <v>3</v>
      </c>
      <c r="E459" s="106">
        <f>'CAPS INF II VM-VG'!E11</f>
        <v>2</v>
      </c>
      <c r="F459" s="106">
        <f>'CAPS INF II VM-VG'!F11</f>
        <v>1</v>
      </c>
      <c r="G459" s="106">
        <f>'CAPS INF II VM-VG'!G11</f>
        <v>2</v>
      </c>
      <c r="H459" s="106">
        <f>'CAPS INF II VM-VG'!H11</f>
        <v>1</v>
      </c>
      <c r="I459" s="106">
        <f>'CAPS INF II VM-VG'!I11</f>
        <v>1</v>
      </c>
      <c r="J459" s="106">
        <f>'CAPS INF II VM-VG'!J11</f>
        <v>1</v>
      </c>
      <c r="K459" s="106">
        <f>'CAPS INF II VM-VG'!K11</f>
        <v>1</v>
      </c>
      <c r="L459" s="106">
        <f>'CAPS INF II VM-VG'!L11</f>
        <v>1</v>
      </c>
      <c r="M459" s="106">
        <f>'CAPS INF II VM-VG'!M11</f>
        <v>1</v>
      </c>
      <c r="N459" s="106">
        <f>'CAPS INF II VM-VG'!N11</f>
        <v>1</v>
      </c>
      <c r="O459" s="106">
        <f>'CAPS INF II VM-VG'!O11</f>
        <v>12</v>
      </c>
      <c r="P459" s="106">
        <f>'CAPS INF II VM-VG'!P11</f>
        <v>17</v>
      </c>
      <c r="Q459" s="1004">
        <f>'CAPS INF II VM-VG'!Q11</f>
        <v>1.4166666666666667</v>
      </c>
    </row>
    <row r="460" spans="1:17" ht="15.75" thickBot="1" x14ac:dyDescent="0.3">
      <c r="A460" s="228" t="str">
        <f>'CAPS INF II VM-VG'!A12</f>
        <v>Nº Atendimento domiciliar para pacientes de CAPS</v>
      </c>
      <c r="B460" s="89">
        <f>'CAPS INF II VM-VG'!B12</f>
        <v>30</v>
      </c>
      <c r="C460" s="106">
        <f>'CAPS INF II VM-VG'!C12</f>
        <v>25</v>
      </c>
      <c r="D460" s="106">
        <f>'CAPS INF II VM-VG'!D12</f>
        <v>33</v>
      </c>
      <c r="E460" s="106">
        <f>'CAPS INF II VM-VG'!E12</f>
        <v>31</v>
      </c>
      <c r="F460" s="106">
        <f>'CAPS INF II VM-VG'!F12</f>
        <v>32</v>
      </c>
      <c r="G460" s="106">
        <f>'CAPS INF II VM-VG'!G12</f>
        <v>31</v>
      </c>
      <c r="H460" s="106">
        <f>'CAPS INF II VM-VG'!H12</f>
        <v>35</v>
      </c>
      <c r="I460" s="106">
        <f>'CAPS INF II VM-VG'!I12</f>
        <v>38</v>
      </c>
      <c r="J460" s="106">
        <f>'CAPS INF II VM-VG'!J12</f>
        <v>36</v>
      </c>
      <c r="K460" s="106">
        <f>'CAPS INF II VM-VG'!K12</f>
        <v>41</v>
      </c>
      <c r="L460" s="106">
        <f>'CAPS INF II VM-VG'!L12</f>
        <v>35</v>
      </c>
      <c r="M460" s="106">
        <f>'CAPS INF II VM-VG'!M12</f>
        <v>30</v>
      </c>
      <c r="N460" s="106">
        <f>'CAPS INF II VM-VG'!N12</f>
        <v>40</v>
      </c>
      <c r="O460" s="106">
        <f>'CAPS INF II VM-VG'!O12</f>
        <v>360</v>
      </c>
      <c r="P460" s="106">
        <f>'CAPS INF II VM-VG'!P12</f>
        <v>407</v>
      </c>
      <c r="Q460" s="1004">
        <f>'CAPS INF II VM-VG'!Q12</f>
        <v>1.1305555555555555</v>
      </c>
    </row>
    <row r="461" spans="1:17" ht="15.75" thickBot="1" x14ac:dyDescent="0.3">
      <c r="A461" s="904" t="str">
        <f>'CAPS INF II VM-VG'!A13</f>
        <v xml:space="preserve">TOTAL </v>
      </c>
      <c r="B461" s="910">
        <f>'CAPS INF II VM-VG'!B13</f>
        <v>199</v>
      </c>
      <c r="C461" s="906">
        <f>'CAPS INF II VM-VG'!C13</f>
        <v>451</v>
      </c>
      <c r="D461" s="906">
        <f>'CAPS INF II VM-VG'!D13</f>
        <v>456</v>
      </c>
      <c r="E461" s="906">
        <f>'CAPS INF II VM-VG'!E13</f>
        <v>460</v>
      </c>
      <c r="F461" s="906">
        <f>'CAPS INF II VM-VG'!F13</f>
        <v>467</v>
      </c>
      <c r="G461" s="906">
        <f>'CAPS INF II VM-VG'!G13</f>
        <v>468</v>
      </c>
      <c r="H461" s="906">
        <f>'CAPS INF II VM-VG'!H13</f>
        <v>477</v>
      </c>
      <c r="I461" s="906">
        <f>'CAPS INF II VM-VG'!I13</f>
        <v>461</v>
      </c>
      <c r="J461" s="906">
        <f>'CAPS INF II VM-VG'!J13</f>
        <v>443</v>
      </c>
      <c r="K461" s="906">
        <f>'CAPS INF II VM-VG'!K13</f>
        <v>465</v>
      </c>
      <c r="L461" s="906">
        <f>'CAPS INF II VM-VG'!L13</f>
        <v>475</v>
      </c>
      <c r="M461" s="906">
        <f>'CAPS INF II VM-VG'!M13</f>
        <v>478</v>
      </c>
      <c r="N461" s="906">
        <f>'CAPS INF II VM-VG'!N13</f>
        <v>456</v>
      </c>
      <c r="O461" s="908">
        <f>'CAPS INF II VM-VG'!O13</f>
        <v>2388</v>
      </c>
      <c r="P461" s="908">
        <f>'CAPS INF II VM-VG'!P13</f>
        <v>5557</v>
      </c>
      <c r="Q461" s="1006">
        <f>'CAPS INF II VM-VG'!Q13</f>
        <v>2.3270519262981573</v>
      </c>
    </row>
    <row r="463" spans="1:17" ht="15.75" x14ac:dyDescent="0.25">
      <c r="A463" s="1047" t="s">
        <v>650</v>
      </c>
      <c r="B463" s="1048"/>
      <c r="C463" s="1048"/>
      <c r="D463" s="1048"/>
      <c r="E463" s="1048"/>
      <c r="F463" s="1048"/>
      <c r="G463" s="1048"/>
      <c r="H463" s="1048"/>
      <c r="I463" s="1048"/>
      <c r="J463" s="1048"/>
      <c r="K463" s="1048"/>
      <c r="L463" s="1048"/>
      <c r="M463" s="1048"/>
      <c r="N463" s="1048"/>
      <c r="O463" s="1048"/>
      <c r="P463" s="1048"/>
      <c r="Q463" s="1048"/>
    </row>
    <row r="464" spans="1:17" ht="24.75" thickBot="1" x14ac:dyDescent="0.3">
      <c r="A464" s="902" t="s">
        <v>14</v>
      </c>
      <c r="B464" s="911" t="s">
        <v>15</v>
      </c>
      <c r="C464" s="909" t="s">
        <v>514</v>
      </c>
      <c r="D464" s="909" t="s">
        <v>515</v>
      </c>
      <c r="E464" s="909" t="s">
        <v>516</v>
      </c>
      <c r="F464" s="909" t="s">
        <v>517</v>
      </c>
      <c r="G464" s="909" t="s">
        <v>518</v>
      </c>
      <c r="H464" s="909" t="s">
        <v>519</v>
      </c>
      <c r="I464" s="909" t="s">
        <v>520</v>
      </c>
      <c r="J464" s="909" t="s">
        <v>521</v>
      </c>
      <c r="K464" s="909" t="s">
        <v>522</v>
      </c>
      <c r="L464" s="909" t="s">
        <v>523</v>
      </c>
      <c r="M464" s="909" t="s">
        <v>524</v>
      </c>
      <c r="N464" s="909" t="s">
        <v>525</v>
      </c>
      <c r="O464" s="909" t="s">
        <v>530</v>
      </c>
      <c r="P464" s="909" t="s">
        <v>531</v>
      </c>
      <c r="Q464" s="1002" t="s">
        <v>1</v>
      </c>
    </row>
    <row r="465" spans="1:17" ht="24.75" thickTop="1" x14ac:dyDescent="0.25">
      <c r="A465" s="228" t="str">
        <f>'PSM + UPA'!A14</f>
        <v>Atendimento de Urgencia</v>
      </c>
      <c r="B465" s="89" t="s">
        <v>512</v>
      </c>
      <c r="C465" s="106">
        <f>'PSM + UPA'!C14</f>
        <v>9700</v>
      </c>
      <c r="D465" s="106">
        <f>'PSM + UPA'!D14</f>
        <v>11158</v>
      </c>
      <c r="E465" s="106">
        <f>'PSM + UPA'!E14</f>
        <v>14373</v>
      </c>
      <c r="F465" s="106">
        <f>'PSM + UPA'!F14</f>
        <v>15404</v>
      </c>
      <c r="G465" s="106">
        <f>'PSM + UPA'!G14</f>
        <v>14238</v>
      </c>
      <c r="H465" s="106">
        <f>'PSM + UPA'!H14</f>
        <v>12421</v>
      </c>
      <c r="I465" s="106">
        <f>'PSM + UPA'!I14</f>
        <v>13668</v>
      </c>
      <c r="J465" s="106">
        <f>'PSM + UPA'!J14</f>
        <v>16480</v>
      </c>
      <c r="K465" s="106">
        <f>'PSM + UPA'!K14</f>
        <v>16800</v>
      </c>
      <c r="L465" s="106">
        <f>'PSM + UPA'!L14</f>
        <v>16564</v>
      </c>
      <c r="M465" s="106">
        <f>'PSM + UPA'!M14</f>
        <v>16882</v>
      </c>
      <c r="N465" s="106">
        <f>'PSM + UPA'!N14</f>
        <v>15545</v>
      </c>
      <c r="O465" s="106" t="str">
        <f>'PSM + UPA'!O14</f>
        <v>-</v>
      </c>
      <c r="P465" s="106">
        <f>'PSM + UPA'!P14</f>
        <v>173233</v>
      </c>
      <c r="Q465" s="1004" t="str">
        <f>'PSM + UPA'!Q14</f>
        <v>-</v>
      </c>
    </row>
    <row r="466" spans="1:17" ht="24" x14ac:dyDescent="0.25">
      <c r="A466" s="228" t="str">
        <f>'PSM + UPA'!A15</f>
        <v>Atendimento com Remoção</v>
      </c>
      <c r="B466" s="89" t="s">
        <v>512</v>
      </c>
      <c r="C466" s="106">
        <f>'PSM + UPA'!C15</f>
        <v>146</v>
      </c>
      <c r="D466" s="106">
        <f>'PSM + UPA'!D15</f>
        <v>160</v>
      </c>
      <c r="E466" s="106">
        <f>'PSM + UPA'!E15</f>
        <v>230</v>
      </c>
      <c r="F466" s="106">
        <f>'PSM + UPA'!F15</f>
        <v>229</v>
      </c>
      <c r="G466" s="106">
        <f>'PSM + UPA'!G15</f>
        <v>222</v>
      </c>
      <c r="H466" s="106">
        <f>'PSM + UPA'!H15</f>
        <v>192</v>
      </c>
      <c r="I466" s="106">
        <f>'PSM + UPA'!I15</f>
        <v>247</v>
      </c>
      <c r="J466" s="106">
        <f>'PSM + UPA'!J15</f>
        <v>281</v>
      </c>
      <c r="K466" s="106">
        <f>'PSM + UPA'!K15</f>
        <v>280</v>
      </c>
      <c r="L466" s="106">
        <f>'PSM + UPA'!L15</f>
        <v>302</v>
      </c>
      <c r="M466" s="106">
        <f>'PSM + UPA'!M15</f>
        <v>319</v>
      </c>
      <c r="N466" s="106">
        <f>'PSM + UPA'!N15</f>
        <v>339</v>
      </c>
      <c r="O466" s="106" t="str">
        <f>'PSM + UPA'!O15</f>
        <v>-</v>
      </c>
      <c r="P466" s="106">
        <f>'PSM + UPA'!P15</f>
        <v>2947</v>
      </c>
      <c r="Q466" s="1004" t="str">
        <f>'PSM + UPA'!Q15</f>
        <v>-</v>
      </c>
    </row>
    <row r="467" spans="1:17" ht="24.75" thickBot="1" x14ac:dyDescent="0.3">
      <c r="A467" s="228" t="str">
        <f>'PSM + UPA'!A16</f>
        <v>Atendimento com Observação</v>
      </c>
      <c r="B467" s="89" t="s">
        <v>512</v>
      </c>
      <c r="C467" s="106">
        <f>'PSM + UPA'!C16</f>
        <v>402</v>
      </c>
      <c r="D467" s="106">
        <f>'PSM + UPA'!D16</f>
        <v>450</v>
      </c>
      <c r="E467" s="106">
        <f>'PSM + UPA'!E16</f>
        <v>608</v>
      </c>
      <c r="F467" s="106">
        <f>'PSM + UPA'!F16</f>
        <v>664</v>
      </c>
      <c r="G467" s="106">
        <f>'PSM + UPA'!G16</f>
        <v>595</v>
      </c>
      <c r="H467" s="106">
        <f>'PSM + UPA'!H16</f>
        <v>460</v>
      </c>
      <c r="I467" s="106">
        <f>'PSM + UPA'!I16</f>
        <v>674</v>
      </c>
      <c r="J467" s="106">
        <f>'PSM + UPA'!J16</f>
        <v>761</v>
      </c>
      <c r="K467" s="106">
        <f>'PSM + UPA'!K16</f>
        <v>759</v>
      </c>
      <c r="L467" s="106">
        <f>'PSM + UPA'!L16</f>
        <v>772</v>
      </c>
      <c r="M467" s="106">
        <f>'PSM + UPA'!M16</f>
        <v>978</v>
      </c>
      <c r="N467" s="106">
        <f>'PSM + UPA'!N16</f>
        <v>877</v>
      </c>
      <c r="O467" s="106" t="str">
        <f>'PSM + UPA'!O16</f>
        <v>-</v>
      </c>
      <c r="P467" s="106">
        <f>'PSM + UPA'!P16</f>
        <v>8000</v>
      </c>
      <c r="Q467" s="1004" t="str">
        <f>'PSM + UPA'!Q16</f>
        <v>-</v>
      </c>
    </row>
    <row r="468" spans="1:17" ht="17.25" customHeight="1" thickBot="1" x14ac:dyDescent="0.3">
      <c r="A468" s="904" t="str">
        <f>'PSM + UPA'!A17</f>
        <v xml:space="preserve">TOTAL </v>
      </c>
      <c r="B468" s="910"/>
      <c r="C468" s="906">
        <f>'PSM + UPA'!C17</f>
        <v>10248</v>
      </c>
      <c r="D468" s="906">
        <f>'PSM + UPA'!D17</f>
        <v>11768</v>
      </c>
      <c r="E468" s="906">
        <f>'PSM + UPA'!E17</f>
        <v>15211</v>
      </c>
      <c r="F468" s="906">
        <f>'PSM + UPA'!F17</f>
        <v>16297</v>
      </c>
      <c r="G468" s="906">
        <f>'PSM + UPA'!G17</f>
        <v>15055</v>
      </c>
      <c r="H468" s="906">
        <f>'PSM + UPA'!H17</f>
        <v>13073</v>
      </c>
      <c r="I468" s="906">
        <f>'PSM + UPA'!I17</f>
        <v>14589</v>
      </c>
      <c r="J468" s="906">
        <f>'PSM + UPA'!J17</f>
        <v>17522</v>
      </c>
      <c r="K468" s="906">
        <f>'PSM + UPA'!K17</f>
        <v>17839</v>
      </c>
      <c r="L468" s="906">
        <f>'PSM + UPA'!L17</f>
        <v>17638</v>
      </c>
      <c r="M468" s="906">
        <f>'PSM + UPA'!M17</f>
        <v>18179</v>
      </c>
      <c r="N468" s="906">
        <f>'PSM + UPA'!N17</f>
        <v>16761</v>
      </c>
      <c r="O468" s="908" t="str">
        <f>'PSM + UPA'!O17</f>
        <v>-</v>
      </c>
      <c r="P468" s="908">
        <f>'PSM + UPA'!P17</f>
        <v>184180</v>
      </c>
      <c r="Q468" s="1006" t="str">
        <f>'PSM + UPA'!Q17</f>
        <v>-</v>
      </c>
    </row>
    <row r="470" spans="1:17" ht="15.75" x14ac:dyDescent="0.25">
      <c r="A470" s="1047" t="s">
        <v>651</v>
      </c>
      <c r="B470" s="1048"/>
      <c r="C470" s="1048"/>
      <c r="D470" s="1048"/>
      <c r="E470" s="1048"/>
      <c r="F470" s="1048"/>
      <c r="G470" s="1048"/>
      <c r="H470" s="1048"/>
      <c r="I470" s="1048"/>
      <c r="J470" s="1048"/>
      <c r="K470" s="1048"/>
      <c r="L470" s="1048"/>
      <c r="M470" s="1048"/>
      <c r="N470" s="1048"/>
      <c r="O470" s="1048"/>
      <c r="P470" s="1048"/>
      <c r="Q470" s="1048"/>
    </row>
    <row r="471" spans="1:17" ht="24.75" thickBot="1" x14ac:dyDescent="0.3">
      <c r="A471" s="902" t="s">
        <v>14</v>
      </c>
      <c r="B471" s="911" t="s">
        <v>15</v>
      </c>
      <c r="C471" s="909" t="s">
        <v>514</v>
      </c>
      <c r="D471" s="909" t="s">
        <v>515</v>
      </c>
      <c r="E471" s="909" t="s">
        <v>516</v>
      </c>
      <c r="F471" s="909" t="s">
        <v>517</v>
      </c>
      <c r="G471" s="909" t="s">
        <v>518</v>
      </c>
      <c r="H471" s="909" t="s">
        <v>519</v>
      </c>
      <c r="I471" s="909" t="s">
        <v>520</v>
      </c>
      <c r="J471" s="909" t="s">
        <v>521</v>
      </c>
      <c r="K471" s="909" t="s">
        <v>522</v>
      </c>
      <c r="L471" s="909" t="s">
        <v>523</v>
      </c>
      <c r="M471" s="909" t="s">
        <v>524</v>
      </c>
      <c r="N471" s="909" t="s">
        <v>525</v>
      </c>
      <c r="O471" s="909" t="s">
        <v>530</v>
      </c>
      <c r="P471" s="909" t="s">
        <v>531</v>
      </c>
      <c r="Q471" s="1002" t="s">
        <v>1</v>
      </c>
    </row>
    <row r="472" spans="1:17" ht="15.75" thickTop="1" x14ac:dyDescent="0.25">
      <c r="A472" s="228" t="str">
        <f>'HORA CERTA'!A9</f>
        <v>Angiologista (consulta) - 12hrs</v>
      </c>
      <c r="B472" s="89">
        <f>'HORA CERTA'!B9</f>
        <v>396</v>
      </c>
      <c r="C472" s="106">
        <f>'HORA CERTA'!C9</f>
        <v>374</v>
      </c>
      <c r="D472" s="106">
        <f>'HORA CERTA'!D9</f>
        <v>444</v>
      </c>
      <c r="E472" s="106">
        <f>'HORA CERTA'!E9</f>
        <v>339</v>
      </c>
      <c r="F472" s="106">
        <f>'HORA CERTA'!F9</f>
        <v>423</v>
      </c>
      <c r="G472" s="106">
        <f>'HORA CERTA'!G9</f>
        <v>416</v>
      </c>
      <c r="H472" s="106">
        <f>'HORA CERTA'!H9</f>
        <v>389</v>
      </c>
      <c r="I472" s="106">
        <f>'HORA CERTA'!I9</f>
        <v>340</v>
      </c>
      <c r="J472" s="106">
        <f>'HORA CERTA'!J9</f>
        <v>388</v>
      </c>
      <c r="K472" s="106">
        <f>'HORA CERTA'!K9</f>
        <v>297</v>
      </c>
      <c r="L472" s="106">
        <f>'HORA CERTA'!L9</f>
        <v>438</v>
      </c>
      <c r="M472" s="106">
        <f>'HORA CERTA'!M9</f>
        <v>403</v>
      </c>
      <c r="N472" s="106">
        <f>'HORA CERTA'!N9</f>
        <v>274</v>
      </c>
      <c r="O472" s="106">
        <f>'HORA CERTA'!O9</f>
        <v>4752</v>
      </c>
      <c r="P472" s="106">
        <f>'HORA CERTA'!P9</f>
        <v>4525</v>
      </c>
      <c r="Q472" s="1004">
        <f>'HORA CERTA'!Q9</f>
        <v>0.95223063973063971</v>
      </c>
    </row>
    <row r="473" spans="1:17" x14ac:dyDescent="0.25">
      <c r="A473" s="228" t="str">
        <f>'HORA CERTA'!A10</f>
        <v>Cardiologista (consulta) - 12hrs</v>
      </c>
      <c r="B473" s="89">
        <f>'HORA CERTA'!B10</f>
        <v>792</v>
      </c>
      <c r="C473" s="106">
        <f>'HORA CERTA'!C10</f>
        <v>647</v>
      </c>
      <c r="D473" s="106">
        <f>'HORA CERTA'!D10</f>
        <v>877</v>
      </c>
      <c r="E473" s="106">
        <f>'HORA CERTA'!E10</f>
        <v>796</v>
      </c>
      <c r="F473" s="106">
        <f>'HORA CERTA'!F10</f>
        <v>762</v>
      </c>
      <c r="G473" s="106">
        <f>'HORA CERTA'!G10</f>
        <v>613</v>
      </c>
      <c r="H473" s="106">
        <f>'HORA CERTA'!H10</f>
        <v>854</v>
      </c>
      <c r="I473" s="106">
        <f>'HORA CERTA'!I10</f>
        <v>795</v>
      </c>
      <c r="J473" s="106">
        <f>'HORA CERTA'!J10</f>
        <v>632</v>
      </c>
      <c r="K473" s="106">
        <f>'HORA CERTA'!K10</f>
        <v>493</v>
      </c>
      <c r="L473" s="106">
        <f>'HORA CERTA'!L10</f>
        <v>545</v>
      </c>
      <c r="M473" s="106">
        <f>'HORA CERTA'!M10</f>
        <v>507</v>
      </c>
      <c r="N473" s="106">
        <f>'HORA CERTA'!N10</f>
        <v>595</v>
      </c>
      <c r="O473" s="106">
        <f>'HORA CERTA'!O10</f>
        <v>9504</v>
      </c>
      <c r="P473" s="106">
        <f>'HORA CERTA'!P10</f>
        <v>8116</v>
      </c>
      <c r="Q473" s="1004">
        <f>'HORA CERTA'!Q10</f>
        <v>0.85395622895622891</v>
      </c>
    </row>
    <row r="474" spans="1:17" x14ac:dyDescent="0.25">
      <c r="A474" s="228" t="str">
        <f>'HORA CERTA'!A11</f>
        <v>Endocrinologista (consulta) - 12hrs</v>
      </c>
      <c r="B474" s="89">
        <f>'HORA CERTA'!B11</f>
        <v>660</v>
      </c>
      <c r="C474" s="106">
        <f>'HORA CERTA'!C11</f>
        <v>504</v>
      </c>
      <c r="D474" s="106">
        <f>'HORA CERTA'!D11</f>
        <v>636</v>
      </c>
      <c r="E474" s="106">
        <f>'HORA CERTA'!E11</f>
        <v>607</v>
      </c>
      <c r="F474" s="106">
        <f>'HORA CERTA'!F11</f>
        <v>585</v>
      </c>
      <c r="G474" s="106">
        <f>'HORA CERTA'!G11</f>
        <v>627</v>
      </c>
      <c r="H474" s="106">
        <f>'HORA CERTA'!H11</f>
        <v>650</v>
      </c>
      <c r="I474" s="106">
        <f>'HORA CERTA'!I11</f>
        <v>649</v>
      </c>
      <c r="J474" s="106">
        <f>'HORA CERTA'!J11</f>
        <v>559</v>
      </c>
      <c r="K474" s="106">
        <f>'HORA CERTA'!K11</f>
        <v>331</v>
      </c>
      <c r="L474" s="106">
        <f>'HORA CERTA'!L11</f>
        <v>473</v>
      </c>
      <c r="M474" s="106">
        <f>'HORA CERTA'!M11</f>
        <v>637</v>
      </c>
      <c r="N474" s="106">
        <f>'HORA CERTA'!N11</f>
        <v>44</v>
      </c>
      <c r="O474" s="106">
        <f>'HORA CERTA'!O11</f>
        <v>7920</v>
      </c>
      <c r="P474" s="106">
        <f>'HORA CERTA'!P11</f>
        <v>6302</v>
      </c>
      <c r="Q474" s="1004">
        <f>'HORA CERTA'!Q11</f>
        <v>0.7957070707070707</v>
      </c>
    </row>
    <row r="475" spans="1:17" x14ac:dyDescent="0.25">
      <c r="A475" s="228" t="str">
        <f>'HORA CERTA'!A12</f>
        <v>Gastroentrologia (consulta) - 12hrs</v>
      </c>
      <c r="B475" s="89">
        <f>'HORA CERTA'!B12</f>
        <v>264</v>
      </c>
      <c r="C475" s="106">
        <f>'HORA CERTA'!C12</f>
        <v>162</v>
      </c>
      <c r="D475" s="106">
        <f>'HORA CERTA'!D12</f>
        <v>116</v>
      </c>
      <c r="E475" s="106">
        <f>'HORA CERTA'!E12</f>
        <v>129</v>
      </c>
      <c r="F475" s="106">
        <f>'HORA CERTA'!F12</f>
        <v>135</v>
      </c>
      <c r="G475" s="106">
        <f>'HORA CERTA'!G12</f>
        <v>114</v>
      </c>
      <c r="H475" s="106">
        <f>'HORA CERTA'!H12</f>
        <v>130</v>
      </c>
      <c r="I475" s="106">
        <f>'HORA CERTA'!I12</f>
        <v>170</v>
      </c>
      <c r="J475" s="106">
        <f>'HORA CERTA'!J12</f>
        <v>148</v>
      </c>
      <c r="K475" s="106">
        <f>'HORA CERTA'!K12</f>
        <v>195</v>
      </c>
      <c r="L475" s="106">
        <f>'HORA CERTA'!L12</f>
        <v>348</v>
      </c>
      <c r="M475" s="106">
        <f>'HORA CERTA'!M12</f>
        <v>176</v>
      </c>
      <c r="N475" s="106">
        <f>'HORA CERTA'!N12</f>
        <v>95</v>
      </c>
      <c r="O475" s="106">
        <f>'HORA CERTA'!O12</f>
        <v>2112</v>
      </c>
      <c r="P475" s="106">
        <f>'HORA CERTA'!P12</f>
        <v>1918</v>
      </c>
      <c r="Q475" s="1004">
        <f>'HORA CERTA'!Q12</f>
        <v>0.90814393939393945</v>
      </c>
    </row>
    <row r="476" spans="1:17" x14ac:dyDescent="0.25">
      <c r="A476" s="228" t="str">
        <f>'HORA CERTA'!A13</f>
        <v>Proctologia (consulta) - 12hrs</v>
      </c>
      <c r="B476" s="89">
        <f>'HORA CERTA'!B13</f>
        <v>132</v>
      </c>
      <c r="C476" s="106">
        <f>'HORA CERTA'!C13</f>
        <v>80</v>
      </c>
      <c r="D476" s="106">
        <f>'HORA CERTA'!D13</f>
        <v>118</v>
      </c>
      <c r="E476" s="106">
        <f>'HORA CERTA'!E13</f>
        <v>64</v>
      </c>
      <c r="F476" s="106">
        <f>'HORA CERTA'!F13</f>
        <v>133</v>
      </c>
      <c r="G476" s="106">
        <f>'HORA CERTA'!G13</f>
        <v>161</v>
      </c>
      <c r="H476" s="106">
        <f>'HORA CERTA'!H13</f>
        <v>129</v>
      </c>
      <c r="I476" s="106">
        <f>'HORA CERTA'!I13</f>
        <v>67</v>
      </c>
      <c r="J476" s="106">
        <f>'HORA CERTA'!J13</f>
        <v>167</v>
      </c>
      <c r="K476" s="106">
        <f>'HORA CERTA'!K13</f>
        <v>123</v>
      </c>
      <c r="L476" s="106">
        <f>'HORA CERTA'!L13</f>
        <v>140</v>
      </c>
      <c r="M476" s="106">
        <f>'HORA CERTA'!M13</f>
        <v>140</v>
      </c>
      <c r="N476" s="106">
        <f>'HORA CERTA'!N13</f>
        <v>105</v>
      </c>
      <c r="O476" s="106">
        <f>'HORA CERTA'!O13</f>
        <v>1584</v>
      </c>
      <c r="P476" s="106">
        <f>'HORA CERTA'!P13</f>
        <v>1427</v>
      </c>
      <c r="Q476" s="1004">
        <f>'HORA CERTA'!Q13</f>
        <v>0.90088383838383834</v>
      </c>
    </row>
    <row r="477" spans="1:17" x14ac:dyDescent="0.25">
      <c r="A477" s="228" t="str">
        <f>'HORA CERTA'!A14</f>
        <v>Reumatologista (consulta) - 12hrs</v>
      </c>
      <c r="B477" s="89">
        <f>'HORA CERTA'!B14</f>
        <v>264</v>
      </c>
      <c r="C477" s="106">
        <f>'HORA CERTA'!C14</f>
        <v>117</v>
      </c>
      <c r="D477" s="106">
        <f>'HORA CERTA'!D14</f>
        <v>234</v>
      </c>
      <c r="E477" s="106">
        <f>'HORA CERTA'!E14</f>
        <v>183</v>
      </c>
      <c r="F477" s="106">
        <f>'HORA CERTA'!F14</f>
        <v>75</v>
      </c>
      <c r="G477" s="106">
        <f>'HORA CERTA'!G14</f>
        <v>148</v>
      </c>
      <c r="H477" s="106">
        <f>'HORA CERTA'!H14</f>
        <v>188</v>
      </c>
      <c r="I477" s="106">
        <f>'HORA CERTA'!I14</f>
        <v>239</v>
      </c>
      <c r="J477" s="106">
        <f>'HORA CERTA'!J14</f>
        <v>230</v>
      </c>
      <c r="K477" s="106">
        <f>'HORA CERTA'!K14</f>
        <v>169</v>
      </c>
      <c r="L477" s="106">
        <f>'HORA CERTA'!L14</f>
        <v>234</v>
      </c>
      <c r="M477" s="106">
        <f>'HORA CERTA'!M14</f>
        <v>181</v>
      </c>
      <c r="N477" s="106">
        <f>'HORA CERTA'!N14</f>
        <v>0</v>
      </c>
      <c r="O477" s="106">
        <f>'HORA CERTA'!O14</f>
        <v>3168</v>
      </c>
      <c r="P477" s="106">
        <f>'HORA CERTA'!P14</f>
        <v>1998</v>
      </c>
      <c r="Q477" s="1004">
        <f>'HORA CERTA'!Q14</f>
        <v>0.63068181818181823</v>
      </c>
    </row>
    <row r="478" spans="1:17" x14ac:dyDescent="0.25">
      <c r="A478" s="228" t="str">
        <f>'HORA CERTA'!A15</f>
        <v>Dermatologista (consulta) - 12hrs</v>
      </c>
      <c r="B478" s="89">
        <f>'HORA CERTA'!B15</f>
        <v>504</v>
      </c>
      <c r="C478" s="106">
        <f>'HORA CERTA'!C15</f>
        <v>545</v>
      </c>
      <c r="D478" s="106">
        <f>'HORA CERTA'!D15</f>
        <v>523</v>
      </c>
      <c r="E478" s="106">
        <f>'HORA CERTA'!E15</f>
        <v>520</v>
      </c>
      <c r="F478" s="106">
        <f>'HORA CERTA'!F15</f>
        <v>247</v>
      </c>
      <c r="G478" s="106">
        <f>'HORA CERTA'!G15</f>
        <v>331</v>
      </c>
      <c r="H478" s="106">
        <f>'HORA CERTA'!H15</f>
        <v>344</v>
      </c>
      <c r="I478" s="106">
        <f>'HORA CERTA'!I15</f>
        <v>488</v>
      </c>
      <c r="J478" s="106">
        <f>'HORA CERTA'!J15</f>
        <v>375</v>
      </c>
      <c r="K478" s="106">
        <f>'HORA CERTA'!K15</f>
        <v>330</v>
      </c>
      <c r="L478" s="106">
        <f>'HORA CERTA'!L15</f>
        <v>478</v>
      </c>
      <c r="M478" s="106">
        <f>'HORA CERTA'!M15</f>
        <v>401</v>
      </c>
      <c r="N478" s="106">
        <f>'HORA CERTA'!N15</f>
        <v>391</v>
      </c>
      <c r="O478" s="106">
        <f>'HORA CERTA'!O15</f>
        <v>6048</v>
      </c>
      <c r="P478" s="106">
        <f>'HORA CERTA'!P15</f>
        <v>4973</v>
      </c>
      <c r="Q478" s="1004">
        <f>'HORA CERTA'!Q15</f>
        <v>0.82225529100529104</v>
      </c>
    </row>
    <row r="479" spans="1:17" x14ac:dyDescent="0.25">
      <c r="A479" s="955" t="str">
        <f>'HORA CERTA'!A16</f>
        <v>Telemedicina Cardiologista (teleconsultas) - 40hrs</v>
      </c>
      <c r="B479" s="956">
        <f>'HORA CERTA'!B16</f>
        <v>123</v>
      </c>
      <c r="C479" s="907">
        <f>'HORA CERTA'!C16</f>
        <v>88</v>
      </c>
      <c r="D479" s="907">
        <f>'HORA CERTA'!D16</f>
        <v>67</v>
      </c>
      <c r="E479" s="907">
        <f>'HORA CERTA'!E16</f>
        <v>50</v>
      </c>
      <c r="F479" s="907">
        <f>'HORA CERTA'!F16</f>
        <v>52</v>
      </c>
      <c r="G479" s="907">
        <f>'HORA CERTA'!G16</f>
        <v>47</v>
      </c>
      <c r="H479" s="907">
        <f>'HORA CERTA'!H16</f>
        <v>58</v>
      </c>
      <c r="I479" s="907">
        <f>'HORA CERTA'!I16</f>
        <v>77</v>
      </c>
      <c r="J479" s="907">
        <f>'HORA CERTA'!J16</f>
        <v>54</v>
      </c>
      <c r="K479" s="907">
        <f>'HORA CERTA'!K16</f>
        <v>71</v>
      </c>
      <c r="L479" s="907">
        <f>'HORA CERTA'!L16</f>
        <v>84</v>
      </c>
      <c r="M479" s="907">
        <f>'HORA CERTA'!M16</f>
        <v>102</v>
      </c>
      <c r="N479" s="907">
        <f>'HORA CERTA'!N16</f>
        <v>150</v>
      </c>
      <c r="O479" s="907">
        <f>'HORA CERTA'!O16</f>
        <v>1476</v>
      </c>
      <c r="P479" s="907">
        <f>'HORA CERTA'!P16</f>
        <v>900</v>
      </c>
      <c r="Q479" s="1005">
        <f>'HORA CERTA'!Q16</f>
        <v>0.6097560975609756</v>
      </c>
    </row>
    <row r="480" spans="1:17" x14ac:dyDescent="0.25">
      <c r="A480" s="955" t="str">
        <f>'HORA CERTA'!A17</f>
        <v>Telemedicina Dermatologista (teleconsultas) - 40hrs</v>
      </c>
      <c r="B480" s="956">
        <f>'HORA CERTA'!B17</f>
        <v>123</v>
      </c>
      <c r="C480" s="907">
        <f>'HORA CERTA'!C17</f>
        <v>157</v>
      </c>
      <c r="D480" s="907">
        <f>'HORA CERTA'!D17</f>
        <v>145</v>
      </c>
      <c r="E480" s="907">
        <f>'HORA CERTA'!E17</f>
        <v>120</v>
      </c>
      <c r="F480" s="907">
        <f>'HORA CERTA'!F17</f>
        <v>77</v>
      </c>
      <c r="G480" s="907">
        <f>'HORA CERTA'!G17</f>
        <v>89</v>
      </c>
      <c r="H480" s="907">
        <f>'HORA CERTA'!H17</f>
        <v>110</v>
      </c>
      <c r="I480" s="907">
        <f>'HORA CERTA'!I17</f>
        <v>102</v>
      </c>
      <c r="J480" s="907">
        <f>'HORA CERTA'!J17</f>
        <v>120</v>
      </c>
      <c r="K480" s="907">
        <f>'HORA CERTA'!K17</f>
        <v>96</v>
      </c>
      <c r="L480" s="907">
        <f>'HORA CERTA'!L17</f>
        <v>148</v>
      </c>
      <c r="M480" s="907">
        <f>'HORA CERTA'!M17</f>
        <v>130</v>
      </c>
      <c r="N480" s="907">
        <f>'HORA CERTA'!N17</f>
        <v>139</v>
      </c>
      <c r="O480" s="907">
        <f>'HORA CERTA'!O17</f>
        <v>1476</v>
      </c>
      <c r="P480" s="907">
        <f>'HORA CERTA'!P17</f>
        <v>1433</v>
      </c>
      <c r="Q480" s="1005">
        <f>'HORA CERTA'!Q17</f>
        <v>0.97086720867208676</v>
      </c>
    </row>
    <row r="481" spans="1:17" x14ac:dyDescent="0.25">
      <c r="A481" s="955" t="str">
        <f>'HORA CERTA'!A18</f>
        <v>Telemedicina Psiquiatra (teleconsultas) - 20hrs</v>
      </c>
      <c r="B481" s="956">
        <f>'HORA CERTA'!B18</f>
        <v>62</v>
      </c>
      <c r="C481" s="907">
        <f>'HORA CERTA'!C18</f>
        <v>0</v>
      </c>
      <c r="D481" s="907">
        <f>'HORA CERTA'!D18</f>
        <v>0</v>
      </c>
      <c r="E481" s="907">
        <f>'HORA CERTA'!E18</f>
        <v>0</v>
      </c>
      <c r="F481" s="907">
        <f>'HORA CERTA'!F18</f>
        <v>5</v>
      </c>
      <c r="G481" s="907">
        <f>'HORA CERTA'!G18</f>
        <v>2</v>
      </c>
      <c r="H481" s="907">
        <f>'HORA CERTA'!H18</f>
        <v>2</v>
      </c>
      <c r="I481" s="907">
        <f>'HORA CERTA'!I18</f>
        <v>5</v>
      </c>
      <c r="J481" s="907">
        <f>'HORA CERTA'!J18</f>
        <v>9</v>
      </c>
      <c r="K481" s="907">
        <f>'HORA CERTA'!K18</f>
        <v>53</v>
      </c>
      <c r="L481" s="907">
        <f>'HORA CERTA'!L18</f>
        <v>67</v>
      </c>
      <c r="M481" s="907">
        <f>'HORA CERTA'!M18</f>
        <v>42</v>
      </c>
      <c r="N481" s="907">
        <f>'HORA CERTA'!N18</f>
        <v>41</v>
      </c>
      <c r="O481" s="907">
        <f>'HORA CERTA'!O18</f>
        <v>744</v>
      </c>
      <c r="P481" s="907">
        <f>'HORA CERTA'!P18</f>
        <v>226</v>
      </c>
      <c r="Q481" s="1005">
        <f>'HORA CERTA'!Q18</f>
        <v>0.30376344086021506</v>
      </c>
    </row>
    <row r="482" spans="1:17" x14ac:dyDescent="0.25">
      <c r="A482" s="955" t="str">
        <f>'HORA CERTA'!A19</f>
        <v>Telemedicina Endocrinologista (teleconsultas) - 10hrs</v>
      </c>
      <c r="B482" s="956">
        <f>'HORA CERTA'!B19</f>
        <v>31</v>
      </c>
      <c r="C482" s="907">
        <f>'HORA CERTA'!C19</f>
        <v>41</v>
      </c>
      <c r="D482" s="907">
        <f>'HORA CERTA'!D19</f>
        <v>34</v>
      </c>
      <c r="E482" s="907">
        <f>'HORA CERTA'!E19</f>
        <v>35</v>
      </c>
      <c r="F482" s="907">
        <f>'HORA CERTA'!F19</f>
        <v>24</v>
      </c>
      <c r="G482" s="907">
        <f>'HORA CERTA'!G19</f>
        <v>30</v>
      </c>
      <c r="H482" s="907">
        <f>'HORA CERTA'!H19</f>
        <v>41</v>
      </c>
      <c r="I482" s="907">
        <f>'HORA CERTA'!I19</f>
        <v>35</v>
      </c>
      <c r="J482" s="907">
        <f>'HORA CERTA'!J19</f>
        <v>22</v>
      </c>
      <c r="K482" s="907">
        <f>'HORA CERTA'!K19</f>
        <v>13</v>
      </c>
      <c r="L482" s="907">
        <f>'HORA CERTA'!L19</f>
        <v>37</v>
      </c>
      <c r="M482" s="907">
        <f>'HORA CERTA'!M19</f>
        <v>40</v>
      </c>
      <c r="N482" s="907">
        <f>'HORA CERTA'!N19</f>
        <v>44</v>
      </c>
      <c r="O482" s="907">
        <f>'HORA CERTA'!O19</f>
        <v>372</v>
      </c>
      <c r="P482" s="907">
        <f>'HORA CERTA'!P19</f>
        <v>396</v>
      </c>
      <c r="Q482" s="1005">
        <f>'HORA CERTA'!Q19</f>
        <v>1.064516129032258</v>
      </c>
    </row>
    <row r="483" spans="1:17" x14ac:dyDescent="0.25">
      <c r="A483" s="955" t="str">
        <f>'HORA CERTA'!A20</f>
        <v>Telemedicina Neurologista (teleconsultas) - 10hrs</v>
      </c>
      <c r="B483" s="956">
        <f>'HORA CERTA'!B20</f>
        <v>31</v>
      </c>
      <c r="C483" s="907">
        <f>'HORA CERTA'!C20</f>
        <v>0</v>
      </c>
      <c r="D483" s="907">
        <f>'HORA CERTA'!D20</f>
        <v>13</v>
      </c>
      <c r="E483" s="907">
        <f>'HORA CERTA'!E20</f>
        <v>23</v>
      </c>
      <c r="F483" s="907">
        <f>'HORA CERTA'!F20</f>
        <v>30</v>
      </c>
      <c r="G483" s="907">
        <f>'HORA CERTA'!G20</f>
        <v>35</v>
      </c>
      <c r="H483" s="907">
        <f>'HORA CERTA'!H20</f>
        <v>57</v>
      </c>
      <c r="I483" s="907">
        <f>'HORA CERTA'!I20</f>
        <v>45</v>
      </c>
      <c r="J483" s="907">
        <f>'HORA CERTA'!J20</f>
        <v>32</v>
      </c>
      <c r="K483" s="907">
        <f>'HORA CERTA'!K20</f>
        <v>40</v>
      </c>
      <c r="L483" s="907">
        <f>'HORA CERTA'!L20</f>
        <v>15</v>
      </c>
      <c r="M483" s="907">
        <f>'HORA CERTA'!M20</f>
        <v>123</v>
      </c>
      <c r="N483" s="907">
        <f>'HORA CERTA'!N20</f>
        <v>170</v>
      </c>
      <c r="O483" s="907">
        <f>'HORA CERTA'!O20</f>
        <v>372</v>
      </c>
      <c r="P483" s="907">
        <f>'HORA CERTA'!P20</f>
        <v>583</v>
      </c>
      <c r="Q483" s="1005">
        <f>'HORA CERTA'!Q20</f>
        <v>1.5672043010752688</v>
      </c>
    </row>
    <row r="484" spans="1:17" x14ac:dyDescent="0.25">
      <c r="A484" s="228" t="str">
        <f>'HORA CERTA'!A21</f>
        <v>Cirurgia Geral (consulta) - 12hrs</v>
      </c>
      <c r="B484" s="89" t="str">
        <f>'HORA CERTA'!B21</f>
        <v>s/ meta</v>
      </c>
      <c r="C484" s="106">
        <f>'HORA CERTA'!C21</f>
        <v>845</v>
      </c>
      <c r="D484" s="106">
        <f>'HORA CERTA'!D21</f>
        <v>927</v>
      </c>
      <c r="E484" s="106">
        <f>'HORA CERTA'!E21</f>
        <v>842</v>
      </c>
      <c r="F484" s="106">
        <f>'HORA CERTA'!F21</f>
        <v>985</v>
      </c>
      <c r="G484" s="106">
        <f>'HORA CERTA'!G21</f>
        <v>842</v>
      </c>
      <c r="H484" s="106">
        <f>'HORA CERTA'!H21</f>
        <v>852</v>
      </c>
      <c r="I484" s="106">
        <f>'HORA CERTA'!I21</f>
        <v>885</v>
      </c>
      <c r="J484" s="106">
        <f>'HORA CERTA'!J21</f>
        <v>920</v>
      </c>
      <c r="K484" s="106">
        <f>'HORA CERTA'!K21</f>
        <v>903</v>
      </c>
      <c r="L484" s="106">
        <f>'HORA CERTA'!L21</f>
        <v>966</v>
      </c>
      <c r="M484" s="106">
        <f>'HORA CERTA'!M21</f>
        <v>914</v>
      </c>
      <c r="N484" s="106">
        <f>'HORA CERTA'!N21</f>
        <v>923</v>
      </c>
      <c r="O484" s="106">
        <f>'HORA CERTA'!O21</f>
        <v>0</v>
      </c>
      <c r="P484" s="106">
        <f>'HORA CERTA'!P21</f>
        <v>10804</v>
      </c>
      <c r="Q484" s="1004" t="str">
        <f>'HORA CERTA'!Q21</f>
        <v>-</v>
      </c>
    </row>
    <row r="485" spans="1:17" x14ac:dyDescent="0.25">
      <c r="A485" s="228" t="str">
        <f>'HORA CERTA'!A22</f>
        <v>Cirurgia Pediátrica (consulta) - 12hrs</v>
      </c>
      <c r="B485" s="89" t="str">
        <f>'HORA CERTA'!B22</f>
        <v>s/ meta</v>
      </c>
      <c r="C485" s="106">
        <f>'HORA CERTA'!C22</f>
        <v>117</v>
      </c>
      <c r="D485" s="106">
        <f>'HORA CERTA'!D22</f>
        <v>58</v>
      </c>
      <c r="E485" s="106">
        <f>'HORA CERTA'!E22</f>
        <v>102</v>
      </c>
      <c r="F485" s="106">
        <f>'HORA CERTA'!F22</f>
        <v>130</v>
      </c>
      <c r="G485" s="106">
        <f>'HORA CERTA'!G22</f>
        <v>145</v>
      </c>
      <c r="H485" s="106">
        <f>'HORA CERTA'!H22</f>
        <v>115</v>
      </c>
      <c r="I485" s="106">
        <f>'HORA CERTA'!I22</f>
        <v>102</v>
      </c>
      <c r="J485" s="106">
        <f>'HORA CERTA'!J22</f>
        <v>141</v>
      </c>
      <c r="K485" s="106">
        <f>'HORA CERTA'!K22</f>
        <v>130</v>
      </c>
      <c r="L485" s="106">
        <f>'HORA CERTA'!L22</f>
        <v>139</v>
      </c>
      <c r="M485" s="106">
        <f>'HORA CERTA'!M22</f>
        <v>121</v>
      </c>
      <c r="N485" s="106">
        <f>'HORA CERTA'!N22</f>
        <v>125</v>
      </c>
      <c r="O485" s="106">
        <f>'HORA CERTA'!O22</f>
        <v>0</v>
      </c>
      <c r="P485" s="106">
        <f>'HORA CERTA'!P22</f>
        <v>1425</v>
      </c>
      <c r="Q485" s="1004" t="str">
        <f>'HORA CERTA'!Q22</f>
        <v>-</v>
      </c>
    </row>
    <row r="486" spans="1:17" x14ac:dyDescent="0.25">
      <c r="A486" s="228" t="str">
        <f>'HORA CERTA'!A23</f>
        <v>Ortopedista (consulta) - 12hrs</v>
      </c>
      <c r="B486" s="89">
        <f>'HORA CERTA'!B23</f>
        <v>132</v>
      </c>
      <c r="C486" s="106">
        <f>'HORA CERTA'!C23</f>
        <v>125</v>
      </c>
      <c r="D486" s="106">
        <f>'HORA CERTA'!D23</f>
        <v>134</v>
      </c>
      <c r="E486" s="106">
        <f>'HORA CERTA'!E23</f>
        <v>163</v>
      </c>
      <c r="F486" s="106">
        <f>'HORA CERTA'!F23</f>
        <v>136</v>
      </c>
      <c r="G486" s="106">
        <f>'HORA CERTA'!G23</f>
        <v>116</v>
      </c>
      <c r="H486" s="106">
        <f>'HORA CERTA'!H23</f>
        <v>161</v>
      </c>
      <c r="I486" s="106">
        <f>'HORA CERTA'!I23</f>
        <v>133</v>
      </c>
      <c r="J486" s="106">
        <f>'HORA CERTA'!J23</f>
        <v>0</v>
      </c>
      <c r="K486" s="106">
        <f>'HORA CERTA'!K23</f>
        <v>90</v>
      </c>
      <c r="L486" s="106">
        <f>'HORA CERTA'!L23</f>
        <v>109</v>
      </c>
      <c r="M486" s="106">
        <f>'HORA CERTA'!M23</f>
        <v>130</v>
      </c>
      <c r="N486" s="106">
        <f>'HORA CERTA'!N23</f>
        <v>134</v>
      </c>
      <c r="O486" s="106">
        <f>'HORA CERTA'!O23</f>
        <v>1584</v>
      </c>
      <c r="P486" s="106">
        <f>'HORA CERTA'!P23</f>
        <v>1431</v>
      </c>
      <c r="Q486" s="1004">
        <f>'HORA CERTA'!Q23</f>
        <v>0.90340909090909094</v>
      </c>
    </row>
    <row r="487" spans="1:17" x14ac:dyDescent="0.25">
      <c r="A487" s="228" t="str">
        <f>'HORA CERTA'!A24</f>
        <v>Urologista (cirurgia) - 12hrs</v>
      </c>
      <c r="B487" s="89" t="str">
        <f>'HORA CERTA'!B24</f>
        <v>s/ meta</v>
      </c>
      <c r="C487" s="106">
        <f>'HORA CERTA'!C24</f>
        <v>140</v>
      </c>
      <c r="D487" s="106">
        <f>'HORA CERTA'!D24</f>
        <v>103</v>
      </c>
      <c r="E487" s="106">
        <f>'HORA CERTA'!E24</f>
        <v>135</v>
      </c>
      <c r="F487" s="106">
        <f>'HORA CERTA'!F24</f>
        <v>123</v>
      </c>
      <c r="G487" s="106">
        <f>'HORA CERTA'!G24</f>
        <v>64</v>
      </c>
      <c r="H487" s="106">
        <f>'HORA CERTA'!H24</f>
        <v>117</v>
      </c>
      <c r="I487" s="106">
        <f>'HORA CERTA'!I24</f>
        <v>135</v>
      </c>
      <c r="J487" s="106">
        <f>'HORA CERTA'!J24</f>
        <v>142</v>
      </c>
      <c r="K487" s="106">
        <f>'HORA CERTA'!K24</f>
        <v>128</v>
      </c>
      <c r="L487" s="106">
        <f>'HORA CERTA'!L24</f>
        <v>68</v>
      </c>
      <c r="M487" s="106">
        <f>'HORA CERTA'!M24</f>
        <v>120</v>
      </c>
      <c r="N487" s="106">
        <f>'HORA CERTA'!N24</f>
        <v>121</v>
      </c>
      <c r="O487" s="106">
        <f>'HORA CERTA'!O24</f>
        <v>0</v>
      </c>
      <c r="P487" s="106">
        <f>'HORA CERTA'!P24</f>
        <v>1396</v>
      </c>
      <c r="Q487" s="1004" t="str">
        <f>'HORA CERTA'!Q24</f>
        <v>-</v>
      </c>
    </row>
    <row r="488" spans="1:17" ht="15.75" thickBot="1" x14ac:dyDescent="0.3">
      <c r="A488" s="228" t="str">
        <f>'HORA CERTA'!A25</f>
        <v>Urologista (consulta) - 12hrs</v>
      </c>
      <c r="B488" s="89">
        <f>'HORA CERTA'!B25</f>
        <v>396</v>
      </c>
      <c r="C488" s="106">
        <f>'HORA CERTA'!C25</f>
        <v>358</v>
      </c>
      <c r="D488" s="106">
        <f>'HORA CERTA'!D25</f>
        <v>430</v>
      </c>
      <c r="E488" s="106">
        <f>'HORA CERTA'!E25</f>
        <v>401</v>
      </c>
      <c r="F488" s="106">
        <f>'HORA CERTA'!F25</f>
        <v>441</v>
      </c>
      <c r="G488" s="106">
        <f>'HORA CERTA'!G25</f>
        <v>418</v>
      </c>
      <c r="H488" s="106">
        <f>'HORA CERTA'!H25</f>
        <v>442</v>
      </c>
      <c r="I488" s="106">
        <f>'HORA CERTA'!I25</f>
        <v>213</v>
      </c>
      <c r="J488" s="106">
        <f>'HORA CERTA'!J25</f>
        <v>543</v>
      </c>
      <c r="K488" s="106">
        <f>'HORA CERTA'!K25</f>
        <v>450</v>
      </c>
      <c r="L488" s="106">
        <f>'HORA CERTA'!L25</f>
        <v>504</v>
      </c>
      <c r="M488" s="106">
        <f>'HORA CERTA'!M25</f>
        <v>529</v>
      </c>
      <c r="N488" s="106">
        <f>'HORA CERTA'!N25</f>
        <v>409</v>
      </c>
      <c r="O488" s="106">
        <f>'HORA CERTA'!O25</f>
        <v>1584</v>
      </c>
      <c r="P488" s="106">
        <f>'HORA CERTA'!P25</f>
        <v>5138</v>
      </c>
      <c r="Q488" s="1004">
        <f>'HORA CERTA'!Q25</f>
        <v>3.2436868686868685</v>
      </c>
    </row>
    <row r="489" spans="1:17" ht="15.75" thickBot="1" x14ac:dyDescent="0.3">
      <c r="A489" s="904" t="str">
        <f>'HORA CERTA'!A26</f>
        <v>TOTAL DE CONSULTAS</v>
      </c>
      <c r="B489" s="910">
        <f>'HORA CERTA'!B26</f>
        <v>3910</v>
      </c>
      <c r="C489" s="906">
        <f>'HORA CERTA'!C26</f>
        <v>4300</v>
      </c>
      <c r="D489" s="906">
        <f>'HORA CERTA'!D26</f>
        <v>4859</v>
      </c>
      <c r="E489" s="906">
        <f>'HORA CERTA'!E26</f>
        <v>4509</v>
      </c>
      <c r="F489" s="906">
        <f>'HORA CERTA'!F26</f>
        <v>4363</v>
      </c>
      <c r="G489" s="906">
        <f>'HORA CERTA'!G26</f>
        <v>4198</v>
      </c>
      <c r="H489" s="906">
        <f>'HORA CERTA'!H26</f>
        <v>4639</v>
      </c>
      <c r="I489" s="906">
        <f>'HORA CERTA'!I26</f>
        <v>4480</v>
      </c>
      <c r="J489" s="906">
        <f>'HORA CERTA'!J26</f>
        <v>4482</v>
      </c>
      <c r="K489" s="906">
        <f>'HORA CERTA'!K26</f>
        <v>3912</v>
      </c>
      <c r="L489" s="906">
        <f>'HORA CERTA'!L26</f>
        <v>4793</v>
      </c>
      <c r="M489" s="906">
        <f>'HORA CERTA'!M26</f>
        <v>4696</v>
      </c>
      <c r="N489" s="906">
        <f>'HORA CERTA'!N26</f>
        <v>3760</v>
      </c>
      <c r="O489" s="908">
        <f>'HORA CERTA'!O26</f>
        <v>42696</v>
      </c>
      <c r="P489" s="908">
        <f>'HORA CERTA'!P26</f>
        <v>52991</v>
      </c>
      <c r="Q489" s="1006">
        <f>'HORA CERTA'!Q26</f>
        <v>1.2411232902379614</v>
      </c>
    </row>
    <row r="490" spans="1:17" x14ac:dyDescent="0.25">
      <c r="A490" s="228" t="str">
        <f>'HORA CERTA'!A30</f>
        <v>Cirurgia Geral (colecistectomia)</v>
      </c>
      <c r="B490" s="89">
        <f>'HORA CERTA'!B30</f>
        <v>130</v>
      </c>
      <c r="C490" s="106">
        <f>'HORA CERTA'!C30</f>
        <v>146</v>
      </c>
      <c r="D490" s="106">
        <f>'HORA CERTA'!D30</f>
        <v>133</v>
      </c>
      <c r="E490" s="106">
        <f>'HORA CERTA'!E30</f>
        <v>136</v>
      </c>
      <c r="F490" s="106">
        <f>'HORA CERTA'!F30</f>
        <v>122</v>
      </c>
      <c r="G490" s="106">
        <f>'HORA CERTA'!G30</f>
        <v>130</v>
      </c>
      <c r="H490" s="106">
        <f>'HORA CERTA'!H30</f>
        <v>142</v>
      </c>
      <c r="I490" s="106">
        <f>'HORA CERTA'!I30</f>
        <v>132</v>
      </c>
      <c r="J490" s="106">
        <f>'HORA CERTA'!J30</f>
        <v>156</v>
      </c>
      <c r="K490" s="106">
        <f>'HORA CERTA'!K30</f>
        <v>147</v>
      </c>
      <c r="L490" s="106">
        <f>'HORA CERTA'!L30</f>
        <v>155</v>
      </c>
      <c r="M490" s="106">
        <f>'HORA CERTA'!M30</f>
        <v>150</v>
      </c>
      <c r="N490" s="106">
        <f>'HORA CERTA'!N30</f>
        <v>136</v>
      </c>
      <c r="O490" s="106">
        <f>'HORA CERTA'!O30</f>
        <v>1400</v>
      </c>
      <c r="P490" s="106">
        <f>'HORA CERTA'!P30</f>
        <v>1685</v>
      </c>
      <c r="Q490" s="1004">
        <f>'HORA CERTA'!Q30</f>
        <v>1.2035714285714285</v>
      </c>
    </row>
    <row r="491" spans="1:17" x14ac:dyDescent="0.25">
      <c r="A491" s="228" t="str">
        <f>'HORA CERTA'!A31</f>
        <v>Cirurgia Geral (outras)</v>
      </c>
      <c r="B491" s="89">
        <f>'HORA CERTA'!B31</f>
        <v>40</v>
      </c>
      <c r="C491" s="106">
        <f>'HORA CERTA'!C31</f>
        <v>56</v>
      </c>
      <c r="D491" s="106">
        <f>'HORA CERTA'!D31</f>
        <v>55</v>
      </c>
      <c r="E491" s="106">
        <f>'HORA CERTA'!E31</f>
        <v>55</v>
      </c>
      <c r="F491" s="106">
        <f>'HORA CERTA'!F31</f>
        <v>69</v>
      </c>
      <c r="G491" s="106">
        <f>'HORA CERTA'!G31</f>
        <v>44</v>
      </c>
      <c r="H491" s="106">
        <f>'HORA CERTA'!H31</f>
        <v>47</v>
      </c>
      <c r="I491" s="106">
        <f>'HORA CERTA'!I31</f>
        <v>42</v>
      </c>
      <c r="J491" s="106">
        <f>'HORA CERTA'!J31</f>
        <v>38</v>
      </c>
      <c r="K491" s="106">
        <f>'HORA CERTA'!K31</f>
        <v>44</v>
      </c>
      <c r="L491" s="106">
        <f>'HORA CERTA'!L31</f>
        <v>33</v>
      </c>
      <c r="M491" s="106">
        <f>'HORA CERTA'!M31</f>
        <v>47</v>
      </c>
      <c r="N491" s="106">
        <f>'HORA CERTA'!N31</f>
        <v>25</v>
      </c>
      <c r="O491" s="106">
        <f>'HORA CERTA'!O31</f>
        <v>360</v>
      </c>
      <c r="P491" s="106">
        <f>'HORA CERTA'!P31</f>
        <v>555</v>
      </c>
      <c r="Q491" s="1004">
        <f>'HORA CERTA'!Q31</f>
        <v>1.5416666666666667</v>
      </c>
    </row>
    <row r="492" spans="1:17" x14ac:dyDescent="0.25">
      <c r="A492" s="228" t="str">
        <f>'HORA CERTA'!A32</f>
        <v>Cirurgia Urológica</v>
      </c>
      <c r="B492" s="89">
        <f>'HORA CERTA'!B32</f>
        <v>40</v>
      </c>
      <c r="C492" s="106">
        <f>'HORA CERTA'!C32</f>
        <v>57</v>
      </c>
      <c r="D492" s="106">
        <f>'HORA CERTA'!D32</f>
        <v>39</v>
      </c>
      <c r="E492" s="106">
        <f>'HORA CERTA'!E32</f>
        <v>53</v>
      </c>
      <c r="F492" s="106">
        <f>'HORA CERTA'!F32</f>
        <v>61</v>
      </c>
      <c r="G492" s="106">
        <f>'HORA CERTA'!G32</f>
        <v>35</v>
      </c>
      <c r="H492" s="106">
        <f>'HORA CERTA'!H32</f>
        <v>45</v>
      </c>
      <c r="I492" s="106">
        <f>'HORA CERTA'!I32</f>
        <v>58</v>
      </c>
      <c r="J492" s="106">
        <f>'HORA CERTA'!J32</f>
        <v>53</v>
      </c>
      <c r="K492" s="106">
        <f>'HORA CERTA'!K32</f>
        <v>53</v>
      </c>
      <c r="L492" s="106">
        <f>'HORA CERTA'!L32</f>
        <v>25</v>
      </c>
      <c r="M492" s="106">
        <f>'HORA CERTA'!M32</f>
        <v>53</v>
      </c>
      <c r="N492" s="106">
        <f>'HORA CERTA'!N32</f>
        <v>38</v>
      </c>
      <c r="O492" s="106">
        <f>'HORA CERTA'!O32</f>
        <v>320</v>
      </c>
      <c r="P492" s="106">
        <f>'HORA CERTA'!P32</f>
        <v>570</v>
      </c>
      <c r="Q492" s="1004">
        <f>'HORA CERTA'!Q32</f>
        <v>1.78125</v>
      </c>
    </row>
    <row r="493" spans="1:17" x14ac:dyDescent="0.25">
      <c r="A493" s="228" t="str">
        <f>'HORA CERTA'!A33</f>
        <v>Cirurgia Pediátrica</v>
      </c>
      <c r="B493" s="89">
        <f>'HORA CERTA'!B33</f>
        <v>40</v>
      </c>
      <c r="C493" s="106">
        <f>'HORA CERTA'!C33</f>
        <v>99</v>
      </c>
      <c r="D493" s="106">
        <f>'HORA CERTA'!D33</f>
        <v>56</v>
      </c>
      <c r="E493" s="106">
        <f>'HORA CERTA'!E33</f>
        <v>38</v>
      </c>
      <c r="F493" s="106">
        <f>'HORA CERTA'!F33</f>
        <v>30</v>
      </c>
      <c r="G493" s="106">
        <f>'HORA CERTA'!G33</f>
        <v>40</v>
      </c>
      <c r="H493" s="106">
        <f>'HORA CERTA'!H33</f>
        <v>51</v>
      </c>
      <c r="I493" s="106">
        <f>'HORA CERTA'!I33</f>
        <v>27</v>
      </c>
      <c r="J493" s="106">
        <f>'HORA CERTA'!J33</f>
        <v>48</v>
      </c>
      <c r="K493" s="106">
        <f>'HORA CERTA'!K33</f>
        <v>51</v>
      </c>
      <c r="L493" s="106">
        <f>'HORA CERTA'!L33</f>
        <v>63</v>
      </c>
      <c r="M493" s="106">
        <f>'HORA CERTA'!M33</f>
        <v>59</v>
      </c>
      <c r="N493" s="106">
        <f>'HORA CERTA'!N33</f>
        <v>41</v>
      </c>
      <c r="O493" s="106">
        <f>'HORA CERTA'!O33</f>
        <v>480</v>
      </c>
      <c r="P493" s="106">
        <f>'HORA CERTA'!P33</f>
        <v>603</v>
      </c>
      <c r="Q493" s="1004">
        <f>'HORA CERTA'!Q33</f>
        <v>1.2562500000000001</v>
      </c>
    </row>
    <row r="494" spans="1:17" ht="24" x14ac:dyDescent="0.25">
      <c r="A494" s="230" t="str">
        <f>'HORA CERTA'!A34</f>
        <v>Cirurgia Ginecológica (histeroscopia cirúrgica com ressectoscopia)</v>
      </c>
      <c r="B494" s="89">
        <f>'HORA CERTA'!B34</f>
        <v>25</v>
      </c>
      <c r="C494" s="106">
        <f>'HORA CERTA'!C34</f>
        <v>12</v>
      </c>
      <c r="D494" s="106">
        <f>'HORA CERTA'!D34</f>
        <v>20</v>
      </c>
      <c r="E494" s="106">
        <f>'HORA CERTA'!E34</f>
        <v>11</v>
      </c>
      <c r="F494" s="106">
        <f>'HORA CERTA'!F34</f>
        <v>16</v>
      </c>
      <c r="G494" s="106">
        <f>'HORA CERTA'!G34</f>
        <v>13</v>
      </c>
      <c r="H494" s="106">
        <f>'HORA CERTA'!H34</f>
        <v>3</v>
      </c>
      <c r="I494" s="106">
        <f>'HORA CERTA'!I34</f>
        <v>10</v>
      </c>
      <c r="J494" s="106">
        <f>'HORA CERTA'!J34</f>
        <v>10</v>
      </c>
      <c r="K494" s="106">
        <f>'HORA CERTA'!K34</f>
        <v>7</v>
      </c>
      <c r="L494" s="106">
        <f>'HORA CERTA'!L34</f>
        <v>10</v>
      </c>
      <c r="M494" s="106">
        <f>'HORA CERTA'!M34</f>
        <v>3</v>
      </c>
      <c r="N494" s="106">
        <f>'HORA CERTA'!N34</f>
        <v>12</v>
      </c>
      <c r="O494" s="106">
        <f>'HORA CERTA'!O34</f>
        <v>300</v>
      </c>
      <c r="P494" s="106">
        <f>'HORA CERTA'!P34</f>
        <v>127</v>
      </c>
      <c r="Q494" s="1004">
        <f>'HORA CERTA'!Q34</f>
        <v>0.42333333333333334</v>
      </c>
    </row>
    <row r="495" spans="1:17" ht="24" x14ac:dyDescent="0.25">
      <c r="A495" s="230" t="str">
        <f>'HORA CERTA'!A35</f>
        <v>Procedimentos de Odontologia Pacientes Especiais (sob anestesia)</v>
      </c>
      <c r="B495" s="89">
        <f>'HORA CERTA'!B35</f>
        <v>8</v>
      </c>
      <c r="C495" s="106">
        <f>'HORA CERTA'!C35</f>
        <v>8</v>
      </c>
      <c r="D495" s="106">
        <f>'HORA CERTA'!D35</f>
        <v>9</v>
      </c>
      <c r="E495" s="106">
        <f>'HORA CERTA'!E35</f>
        <v>5</v>
      </c>
      <c r="F495" s="106">
        <f>'HORA CERTA'!F35</f>
        <v>5</v>
      </c>
      <c r="G495" s="106">
        <f>'HORA CERTA'!G35</f>
        <v>6</v>
      </c>
      <c r="H495" s="106">
        <f>'HORA CERTA'!H35</f>
        <v>6</v>
      </c>
      <c r="I495" s="106">
        <f>'HORA CERTA'!I35</f>
        <v>6</v>
      </c>
      <c r="J495" s="106">
        <f>'HORA CERTA'!J35</f>
        <v>9</v>
      </c>
      <c r="K495" s="106">
        <f>'HORA CERTA'!K35</f>
        <v>0</v>
      </c>
      <c r="L495" s="106">
        <f>'HORA CERTA'!L35</f>
        <v>7</v>
      </c>
      <c r="M495" s="106">
        <f>'HORA CERTA'!M35</f>
        <v>9</v>
      </c>
      <c r="N495" s="106">
        <f>'HORA CERTA'!N35</f>
        <v>4</v>
      </c>
      <c r="O495" s="106">
        <f>'HORA CERTA'!O35</f>
        <v>80</v>
      </c>
      <c r="P495" s="106">
        <f>'HORA CERTA'!P35</f>
        <v>74</v>
      </c>
      <c r="Q495" s="1004">
        <f>'HORA CERTA'!Q35</f>
        <v>0.92500000000000004</v>
      </c>
    </row>
    <row r="496" spans="1:17" ht="15.75" thickBot="1" x14ac:dyDescent="0.3">
      <c r="A496" s="228" t="str">
        <f>'HORA CERTA'!A36</f>
        <v>Pequenas Cirurgias</v>
      </c>
      <c r="B496" s="89">
        <f>'HORA CERTA'!B36</f>
        <v>130</v>
      </c>
      <c r="C496" s="106">
        <f>'HORA CERTA'!C36</f>
        <v>209</v>
      </c>
      <c r="D496" s="106">
        <f>'HORA CERTA'!D36</f>
        <v>132</v>
      </c>
      <c r="E496" s="106">
        <f>'HORA CERTA'!E36</f>
        <v>235</v>
      </c>
      <c r="F496" s="106">
        <f>'HORA CERTA'!F36</f>
        <v>226</v>
      </c>
      <c r="G496" s="106">
        <f>'HORA CERTA'!G36</f>
        <v>192</v>
      </c>
      <c r="H496" s="106">
        <f>'HORA CERTA'!H36</f>
        <v>125</v>
      </c>
      <c r="I496" s="106">
        <f>'HORA CERTA'!I36</f>
        <v>101</v>
      </c>
      <c r="J496" s="106">
        <f>'HORA CERTA'!J36</f>
        <v>71</v>
      </c>
      <c r="K496" s="106">
        <f>'HORA CERTA'!K36</f>
        <v>44</v>
      </c>
      <c r="L496" s="106">
        <f>'HORA CERTA'!L36</f>
        <v>40</v>
      </c>
      <c r="M496" s="106">
        <f>'HORA CERTA'!M36</f>
        <v>155</v>
      </c>
      <c r="N496" s="106">
        <f>'HORA CERTA'!N36</f>
        <v>30</v>
      </c>
      <c r="O496" s="106">
        <f>'HORA CERTA'!O36</f>
        <v>1368</v>
      </c>
      <c r="P496" s="106">
        <f>'HORA CERTA'!P36</f>
        <v>1560</v>
      </c>
      <c r="Q496" s="1004">
        <f>'HORA CERTA'!Q36</f>
        <v>1.1403508771929824</v>
      </c>
    </row>
    <row r="497" spans="1:17" ht="15.75" thickBot="1" x14ac:dyDescent="0.3">
      <c r="A497" s="904" t="str">
        <f>'HORA CERTA'!A37</f>
        <v xml:space="preserve">TOTAL DE CIRURGIAS </v>
      </c>
      <c r="B497" s="910">
        <f>'HORA CERTA'!B37</f>
        <v>413</v>
      </c>
      <c r="C497" s="906">
        <f>'HORA CERTA'!C37</f>
        <v>587</v>
      </c>
      <c r="D497" s="906">
        <f>'HORA CERTA'!D37</f>
        <v>444</v>
      </c>
      <c r="E497" s="906">
        <f>'HORA CERTA'!E37</f>
        <v>533</v>
      </c>
      <c r="F497" s="906">
        <f>'HORA CERTA'!F37</f>
        <v>529</v>
      </c>
      <c r="G497" s="906">
        <f>'HORA CERTA'!G37</f>
        <v>460</v>
      </c>
      <c r="H497" s="906">
        <f>'HORA CERTA'!H37</f>
        <v>419</v>
      </c>
      <c r="I497" s="906">
        <f>'HORA CERTA'!I37</f>
        <v>376</v>
      </c>
      <c r="J497" s="906">
        <f>'HORA CERTA'!J37</f>
        <v>385</v>
      </c>
      <c r="K497" s="906">
        <f>'HORA CERTA'!K37</f>
        <v>346</v>
      </c>
      <c r="L497" s="906">
        <f>'HORA CERTA'!L37</f>
        <v>333</v>
      </c>
      <c r="M497" s="906">
        <f>'HORA CERTA'!M37</f>
        <v>476</v>
      </c>
      <c r="N497" s="906">
        <f>'HORA CERTA'!N37</f>
        <v>286</v>
      </c>
      <c r="O497" s="908">
        <f>'HORA CERTA'!O37</f>
        <v>4308</v>
      </c>
      <c r="P497" s="908">
        <f>'HORA CERTA'!P37</f>
        <v>5174</v>
      </c>
      <c r="Q497" s="1006">
        <f>'HORA CERTA'!Q37</f>
        <v>1.2010213556174558</v>
      </c>
    </row>
    <row r="498" spans="1:17" x14ac:dyDescent="0.25">
      <c r="A498" s="228" t="str">
        <f>'HORA CERTA'!A41</f>
        <v>Procedimentos de Dermatologia</v>
      </c>
      <c r="B498" s="89">
        <f>'HORA CERTA'!B41</f>
        <v>100</v>
      </c>
      <c r="C498" s="106">
        <f>'HORA CERTA'!C41</f>
        <v>394</v>
      </c>
      <c r="D498" s="106">
        <f>'HORA CERTA'!D41</f>
        <v>495</v>
      </c>
      <c r="E498" s="106">
        <f>'HORA CERTA'!E41</f>
        <v>388</v>
      </c>
      <c r="F498" s="106">
        <f>'HORA CERTA'!F41</f>
        <v>161</v>
      </c>
      <c r="G498" s="106">
        <f>'HORA CERTA'!G41</f>
        <v>228</v>
      </c>
      <c r="H498" s="106">
        <f>'HORA CERTA'!H41</f>
        <v>326</v>
      </c>
      <c r="I498" s="106">
        <f>'HORA CERTA'!I41</f>
        <v>405</v>
      </c>
      <c r="J498" s="106">
        <f>'HORA CERTA'!J41</f>
        <v>347</v>
      </c>
      <c r="K498" s="106">
        <f>'HORA CERTA'!K41</f>
        <v>287</v>
      </c>
      <c r="L498" s="106">
        <f>'HORA CERTA'!L41</f>
        <v>358</v>
      </c>
      <c r="M498" s="106">
        <f>'HORA CERTA'!M41</f>
        <v>416</v>
      </c>
      <c r="N498" s="106">
        <f>'HORA CERTA'!N41</f>
        <v>368</v>
      </c>
      <c r="O498" s="106">
        <f>'HORA CERTA'!O41</f>
        <v>1200</v>
      </c>
      <c r="P498" s="106">
        <f>'HORA CERTA'!P41</f>
        <v>4173</v>
      </c>
      <c r="Q498" s="1004">
        <f>'HORA CERTA'!Q41</f>
        <v>3.4775</v>
      </c>
    </row>
    <row r="499" spans="1:17" x14ac:dyDescent="0.25">
      <c r="A499" s="228" t="str">
        <f>'HORA CERTA'!A42</f>
        <v>Curativo Grau II</v>
      </c>
      <c r="B499" s="89">
        <f>'HORA CERTA'!B42</f>
        <v>180</v>
      </c>
      <c r="C499" s="106">
        <f>'HORA CERTA'!C42</f>
        <v>311</v>
      </c>
      <c r="D499" s="106">
        <f>'HORA CERTA'!D42</f>
        <v>336</v>
      </c>
      <c r="E499" s="106">
        <f>'HORA CERTA'!E42</f>
        <v>279</v>
      </c>
      <c r="F499" s="106">
        <f>'HORA CERTA'!F42</f>
        <v>292</v>
      </c>
      <c r="G499" s="106">
        <f>'HORA CERTA'!G42</f>
        <v>262</v>
      </c>
      <c r="H499" s="106">
        <f>'HORA CERTA'!H42</f>
        <v>237</v>
      </c>
      <c r="I499" s="106">
        <f>'HORA CERTA'!I42</f>
        <v>236</v>
      </c>
      <c r="J499" s="106">
        <f>'HORA CERTA'!J42</f>
        <v>119</v>
      </c>
      <c r="K499" s="106">
        <f>'HORA CERTA'!K42</f>
        <v>175</v>
      </c>
      <c r="L499" s="106">
        <f>'HORA CERTA'!L42</f>
        <v>0</v>
      </c>
      <c r="M499" s="106">
        <f>'HORA CERTA'!M42</f>
        <v>186</v>
      </c>
      <c r="N499" s="106">
        <f>'HORA CERTA'!N42</f>
        <v>97</v>
      </c>
      <c r="O499" s="106">
        <f>'HORA CERTA'!O42</f>
        <v>2160</v>
      </c>
      <c r="P499" s="106">
        <f>'HORA CERTA'!P42</f>
        <v>2530</v>
      </c>
      <c r="Q499" s="1004">
        <f>'HORA CERTA'!Q42</f>
        <v>1.1712962962962963</v>
      </c>
    </row>
    <row r="500" spans="1:17" ht="15.75" thickBot="1" x14ac:dyDescent="0.3">
      <c r="A500" s="228" t="str">
        <f>'HORA CERTA'!A43</f>
        <v>Fototerapia (sessões)</v>
      </c>
      <c r="B500" s="89">
        <f>'HORA CERTA'!B43</f>
        <v>120</v>
      </c>
      <c r="C500" s="106">
        <f>'HORA CERTA'!C43</f>
        <v>118</v>
      </c>
      <c r="D500" s="106">
        <f>'HORA CERTA'!D43</f>
        <v>161</v>
      </c>
      <c r="E500" s="106">
        <f>'HORA CERTA'!E43</f>
        <v>147</v>
      </c>
      <c r="F500" s="106">
        <f>'HORA CERTA'!F43</f>
        <v>167</v>
      </c>
      <c r="G500" s="106">
        <f>'HORA CERTA'!G43</f>
        <v>153</v>
      </c>
      <c r="H500" s="106">
        <f>'HORA CERTA'!H43</f>
        <v>147</v>
      </c>
      <c r="I500" s="106">
        <f>'HORA CERTA'!I43</f>
        <v>170</v>
      </c>
      <c r="J500" s="106">
        <f>'HORA CERTA'!J43</f>
        <v>158</v>
      </c>
      <c r="K500" s="106">
        <f>'HORA CERTA'!K43</f>
        <v>157</v>
      </c>
      <c r="L500" s="106">
        <f>'HORA CERTA'!L43</f>
        <v>171</v>
      </c>
      <c r="M500" s="106">
        <f>'HORA CERTA'!M43</f>
        <v>142</v>
      </c>
      <c r="N500" s="106">
        <f>'HORA CERTA'!N43</f>
        <v>144</v>
      </c>
      <c r="O500" s="106">
        <f>'HORA CERTA'!O43</f>
        <v>1440</v>
      </c>
      <c r="P500" s="106">
        <f>'HORA CERTA'!P43</f>
        <v>1835</v>
      </c>
      <c r="Q500" s="1004">
        <f>'HORA CERTA'!Q43</f>
        <v>1.2743055555555556</v>
      </c>
    </row>
    <row r="501" spans="1:17" ht="15.75" thickBot="1" x14ac:dyDescent="0.3">
      <c r="A501" s="904" t="str">
        <f>'HORA CERTA'!A44</f>
        <v>TOTAL PROCEDIMENTOS TERAPEUTICOS</v>
      </c>
      <c r="B501" s="910">
        <f>'HORA CERTA'!B44</f>
        <v>400</v>
      </c>
      <c r="C501" s="906">
        <f>'HORA CERTA'!C44</f>
        <v>823</v>
      </c>
      <c r="D501" s="906">
        <f>'HORA CERTA'!D44</f>
        <v>992</v>
      </c>
      <c r="E501" s="906">
        <f>'HORA CERTA'!E44</f>
        <v>814</v>
      </c>
      <c r="F501" s="906">
        <f>'HORA CERTA'!F44</f>
        <v>620</v>
      </c>
      <c r="G501" s="906">
        <f>'HORA CERTA'!G44</f>
        <v>643</v>
      </c>
      <c r="H501" s="906">
        <f>'HORA CERTA'!H44</f>
        <v>710</v>
      </c>
      <c r="I501" s="906">
        <f>'HORA CERTA'!I44</f>
        <v>811</v>
      </c>
      <c r="J501" s="906">
        <f>'HORA CERTA'!J44</f>
        <v>624</v>
      </c>
      <c r="K501" s="906">
        <f>'HORA CERTA'!K44</f>
        <v>619</v>
      </c>
      <c r="L501" s="906">
        <f>'HORA CERTA'!L44</f>
        <v>529</v>
      </c>
      <c r="M501" s="906">
        <f>'HORA CERTA'!M44</f>
        <v>744</v>
      </c>
      <c r="N501" s="906">
        <f>'HORA CERTA'!N44</f>
        <v>609</v>
      </c>
      <c r="O501" s="908">
        <f>'HORA CERTA'!O44</f>
        <v>4800</v>
      </c>
      <c r="P501" s="908">
        <f>'HORA CERTA'!P44</f>
        <v>8538</v>
      </c>
      <c r="Q501" s="1006">
        <f>'HORA CERTA'!Q44</f>
        <v>1.7787500000000001</v>
      </c>
    </row>
    <row r="502" spans="1:17" x14ac:dyDescent="0.25">
      <c r="A502" s="228" t="str">
        <f>'HORA CERTA'!A48</f>
        <v>Histeroscopia (diagnóstica/cirúrgica)</v>
      </c>
      <c r="B502" s="89">
        <f>'HORA CERTA'!B48</f>
        <v>100</v>
      </c>
      <c r="C502" s="106">
        <f>'HORA CERTA'!C48</f>
        <v>112</v>
      </c>
      <c r="D502" s="106">
        <f>'HORA CERTA'!D48</f>
        <v>77</v>
      </c>
      <c r="E502" s="106">
        <f>'HORA CERTA'!E48</f>
        <v>55</v>
      </c>
      <c r="F502" s="106">
        <f>'HORA CERTA'!F48</f>
        <v>40</v>
      </c>
      <c r="G502" s="106">
        <f>'HORA CERTA'!G48</f>
        <v>23</v>
      </c>
      <c r="H502" s="106">
        <f>'HORA CERTA'!H48</f>
        <v>6</v>
      </c>
      <c r="I502" s="106">
        <f>'HORA CERTA'!I48</f>
        <v>33</v>
      </c>
      <c r="J502" s="106">
        <f>'HORA CERTA'!J48</f>
        <v>41</v>
      </c>
      <c r="K502" s="106">
        <f>'HORA CERTA'!K48</f>
        <v>34</v>
      </c>
      <c r="L502" s="106">
        <f>'HORA CERTA'!L48</f>
        <v>43</v>
      </c>
      <c r="M502" s="106">
        <f>'HORA CERTA'!M48</f>
        <v>7</v>
      </c>
      <c r="N502" s="106">
        <f>'HORA CERTA'!N48</f>
        <v>42</v>
      </c>
      <c r="O502" s="106">
        <f>'HORA CERTA'!O48</f>
        <v>1200</v>
      </c>
      <c r="P502" s="106">
        <f>'HORA CERTA'!P48</f>
        <v>513</v>
      </c>
      <c r="Q502" s="1004">
        <f>'HORA CERTA'!Q48</f>
        <v>0.42749999999999999</v>
      </c>
    </row>
    <row r="503" spans="1:17" x14ac:dyDescent="0.25">
      <c r="A503" s="228" t="str">
        <f>'HORA CERTA'!A49</f>
        <v>Endoscopia</v>
      </c>
      <c r="B503" s="89">
        <f>'HORA CERTA'!B49</f>
        <v>95</v>
      </c>
      <c r="C503" s="106">
        <f>'HORA CERTA'!C49</f>
        <v>111</v>
      </c>
      <c r="D503" s="106">
        <f>'HORA CERTA'!D49</f>
        <v>96</v>
      </c>
      <c r="E503" s="106">
        <f>'HORA CERTA'!E49</f>
        <v>85</v>
      </c>
      <c r="F503" s="106">
        <f>'HORA CERTA'!F49</f>
        <v>92</v>
      </c>
      <c r="G503" s="106">
        <f>'HORA CERTA'!G49</f>
        <v>96</v>
      </c>
      <c r="H503" s="106">
        <f>'HORA CERTA'!H49</f>
        <v>85</v>
      </c>
      <c r="I503" s="106">
        <f>'HORA CERTA'!I49</f>
        <v>115</v>
      </c>
      <c r="J503" s="106">
        <f>'HORA CERTA'!J49</f>
        <v>99</v>
      </c>
      <c r="K503" s="106">
        <f>'HORA CERTA'!K49</f>
        <v>95</v>
      </c>
      <c r="L503" s="106">
        <f>'HORA CERTA'!L49</f>
        <v>129</v>
      </c>
      <c r="M503" s="106">
        <f>'HORA CERTA'!M49</f>
        <v>101</v>
      </c>
      <c r="N503" s="106">
        <f>'HORA CERTA'!N49</f>
        <v>92</v>
      </c>
      <c r="O503" s="106">
        <f>'HORA CERTA'!O49</f>
        <v>1140</v>
      </c>
      <c r="P503" s="106">
        <f>'HORA CERTA'!P49</f>
        <v>1196</v>
      </c>
      <c r="Q503" s="1004">
        <f>'HORA CERTA'!Q49</f>
        <v>1.0491228070175438</v>
      </c>
    </row>
    <row r="504" spans="1:17" x14ac:dyDescent="0.25">
      <c r="A504" s="228" t="str">
        <f>'HORA CERTA'!A50</f>
        <v>Colonoscopia (com ou sem sedação)</v>
      </c>
      <c r="B504" s="89">
        <f>'HORA CERTA'!B50</f>
        <v>140</v>
      </c>
      <c r="C504" s="106">
        <f>'HORA CERTA'!C50</f>
        <v>148</v>
      </c>
      <c r="D504" s="106">
        <f>'HORA CERTA'!D50</f>
        <v>147</v>
      </c>
      <c r="E504" s="106">
        <f>'HORA CERTA'!E50</f>
        <v>153</v>
      </c>
      <c r="F504" s="106">
        <f>'HORA CERTA'!F50</f>
        <v>142</v>
      </c>
      <c r="G504" s="106">
        <f>'HORA CERTA'!G50</f>
        <v>152</v>
      </c>
      <c r="H504" s="106">
        <f>'HORA CERTA'!H50</f>
        <v>148</v>
      </c>
      <c r="I504" s="106">
        <f>'HORA CERTA'!I50</f>
        <v>162</v>
      </c>
      <c r="J504" s="106">
        <f>'HORA CERTA'!J50</f>
        <v>149</v>
      </c>
      <c r="K504" s="106">
        <f>'HORA CERTA'!K50</f>
        <v>127</v>
      </c>
      <c r="L504" s="106">
        <f>'HORA CERTA'!L50</f>
        <v>149</v>
      </c>
      <c r="M504" s="106">
        <f>'HORA CERTA'!M50</f>
        <v>158</v>
      </c>
      <c r="N504" s="106">
        <f>'HORA CERTA'!N50</f>
        <v>133</v>
      </c>
      <c r="O504" s="106">
        <f>'HORA CERTA'!O50</f>
        <v>1520</v>
      </c>
      <c r="P504" s="106">
        <f>'HORA CERTA'!P50</f>
        <v>1768</v>
      </c>
      <c r="Q504" s="1004">
        <f>'HORA CERTA'!Q50</f>
        <v>1.1631578947368422</v>
      </c>
    </row>
    <row r="505" spans="1:17" x14ac:dyDescent="0.25">
      <c r="A505" s="228" t="str">
        <f>'HORA CERTA'!A51</f>
        <v>Nasofibroscopia/Laringoscopia</v>
      </c>
      <c r="B505" s="89">
        <f>'HORA CERTA'!B51</f>
        <v>170</v>
      </c>
      <c r="C505" s="106">
        <f>'HORA CERTA'!C51</f>
        <v>0</v>
      </c>
      <c r="D505" s="106">
        <f>'HORA CERTA'!D51</f>
        <v>168</v>
      </c>
      <c r="E505" s="106">
        <f>'HORA CERTA'!E51</f>
        <v>179</v>
      </c>
      <c r="F505" s="106">
        <f>'HORA CERTA'!F51</f>
        <v>209</v>
      </c>
      <c r="G505" s="106">
        <f>'HORA CERTA'!G51</f>
        <v>195</v>
      </c>
      <c r="H505" s="106">
        <f>'HORA CERTA'!H51</f>
        <v>173</v>
      </c>
      <c r="I505" s="106">
        <f>'HORA CERTA'!I51</f>
        <v>206</v>
      </c>
      <c r="J505" s="106">
        <f>'HORA CERTA'!J51</f>
        <v>192</v>
      </c>
      <c r="K505" s="106">
        <f>'HORA CERTA'!K51</f>
        <v>164</v>
      </c>
      <c r="L505" s="106">
        <f>'HORA CERTA'!L51</f>
        <v>214</v>
      </c>
      <c r="M505" s="106">
        <f>'HORA CERTA'!M51</f>
        <v>176</v>
      </c>
      <c r="N505" s="106">
        <f>'HORA CERTA'!N51</f>
        <v>154</v>
      </c>
      <c r="O505" s="106">
        <f>'HORA CERTA'!O51</f>
        <v>1880</v>
      </c>
      <c r="P505" s="106">
        <f>'HORA CERTA'!P51</f>
        <v>2030</v>
      </c>
      <c r="Q505" s="1004">
        <f>'HORA CERTA'!Q51</f>
        <v>1.0797872340425532</v>
      </c>
    </row>
    <row r="506" spans="1:17" ht="15.75" thickBot="1" x14ac:dyDescent="0.3">
      <c r="A506" s="228" t="str">
        <f>'HORA CERTA'!A52</f>
        <v>Eletroneuromiografia</v>
      </c>
      <c r="B506" s="89">
        <f>'HORA CERTA'!B52</f>
        <v>140</v>
      </c>
      <c r="C506" s="106">
        <f>'HORA CERTA'!C52</f>
        <v>0</v>
      </c>
      <c r="D506" s="106">
        <f>'HORA CERTA'!D52</f>
        <v>0</v>
      </c>
      <c r="E506" s="106">
        <f>'HORA CERTA'!E52</f>
        <v>0</v>
      </c>
      <c r="F506" s="106">
        <f>'HORA CERTA'!F52</f>
        <v>0</v>
      </c>
      <c r="G506" s="106">
        <f>'HORA CERTA'!G52</f>
        <v>0</v>
      </c>
      <c r="H506" s="106">
        <f>'HORA CERTA'!H52</f>
        <v>0</v>
      </c>
      <c r="I506" s="106">
        <f>'HORA CERTA'!I52</f>
        <v>0</v>
      </c>
      <c r="J506" s="106">
        <f>'HORA CERTA'!J52</f>
        <v>0</v>
      </c>
      <c r="K506" s="106">
        <f>'HORA CERTA'!K52</f>
        <v>152</v>
      </c>
      <c r="L506" s="106">
        <f>'HORA CERTA'!L52</f>
        <v>141</v>
      </c>
      <c r="M506" s="106">
        <f>'HORA CERTA'!M52</f>
        <v>174</v>
      </c>
      <c r="N506" s="106">
        <f>'HORA CERTA'!N52</f>
        <v>134</v>
      </c>
      <c r="O506" s="106">
        <f>'HORA CERTA'!O52</f>
        <v>560</v>
      </c>
      <c r="P506" s="106">
        <f>'HORA CERTA'!P52</f>
        <v>601</v>
      </c>
      <c r="Q506" s="1004">
        <f>'HORA CERTA'!Q52</f>
        <v>1.0732142857142857</v>
      </c>
    </row>
    <row r="507" spans="1:17" ht="15.75" thickBot="1" x14ac:dyDescent="0.3">
      <c r="A507" s="904" t="str">
        <f>'HORA CERTA'!A53</f>
        <v>TOTAL EXAMES</v>
      </c>
      <c r="B507" s="910">
        <f>'HORA CERTA'!B53</f>
        <v>645</v>
      </c>
      <c r="C507" s="906">
        <f>'HORA CERTA'!C53</f>
        <v>371</v>
      </c>
      <c r="D507" s="906">
        <f>'HORA CERTA'!D53</f>
        <v>488</v>
      </c>
      <c r="E507" s="906">
        <f>'HORA CERTA'!E53</f>
        <v>472</v>
      </c>
      <c r="F507" s="906">
        <f>'HORA CERTA'!F53</f>
        <v>483</v>
      </c>
      <c r="G507" s="906">
        <f>'HORA CERTA'!G53</f>
        <v>466</v>
      </c>
      <c r="H507" s="906">
        <f>'HORA CERTA'!H53</f>
        <v>412</v>
      </c>
      <c r="I507" s="906">
        <f>'HORA CERTA'!I53</f>
        <v>516</v>
      </c>
      <c r="J507" s="906">
        <f>'HORA CERTA'!J53</f>
        <v>481</v>
      </c>
      <c r="K507" s="906">
        <f>'HORA CERTA'!K53</f>
        <v>572</v>
      </c>
      <c r="L507" s="906">
        <f>'HORA CERTA'!L53</f>
        <v>535</v>
      </c>
      <c r="M507" s="906">
        <f>'HORA CERTA'!M53</f>
        <v>616</v>
      </c>
      <c r="N507" s="906">
        <f>'HORA CERTA'!N53</f>
        <v>555</v>
      </c>
      <c r="O507" s="908">
        <f>'HORA CERTA'!O53</f>
        <v>5740</v>
      </c>
      <c r="P507" s="908">
        <f>'HORA CERTA'!P53</f>
        <v>5507</v>
      </c>
      <c r="Q507" s="1006">
        <f>'HORA CERTA'!Q53</f>
        <v>0.95940766550522649</v>
      </c>
    </row>
    <row r="509" spans="1:17" ht="15.75" x14ac:dyDescent="0.25">
      <c r="A509" s="1047" t="s">
        <v>674</v>
      </c>
      <c r="B509" s="1048"/>
      <c r="C509" s="1048"/>
      <c r="D509" s="1048"/>
      <c r="E509" s="1048"/>
      <c r="F509" s="1048"/>
      <c r="G509" s="1048"/>
      <c r="H509" s="1048"/>
      <c r="I509" s="1048"/>
      <c r="J509" s="1048"/>
      <c r="K509" s="1048"/>
      <c r="L509" s="1048"/>
      <c r="M509" s="1048"/>
      <c r="N509" s="1048"/>
      <c r="O509" s="1048"/>
      <c r="P509" s="1048"/>
      <c r="Q509" s="1048"/>
    </row>
    <row r="510" spans="1:17" ht="24.75" thickBot="1" x14ac:dyDescent="0.3">
      <c r="A510" s="902" t="s">
        <v>14</v>
      </c>
      <c r="B510" s="911" t="s">
        <v>15</v>
      </c>
      <c r="C510" s="909" t="s">
        <v>514</v>
      </c>
      <c r="D510" s="909" t="s">
        <v>515</v>
      </c>
      <c r="E510" s="909" t="s">
        <v>516</v>
      </c>
      <c r="F510" s="909" t="s">
        <v>517</v>
      </c>
      <c r="G510" s="909" t="s">
        <v>518</v>
      </c>
      <c r="H510" s="909" t="s">
        <v>519</v>
      </c>
      <c r="I510" s="909" t="s">
        <v>520</v>
      </c>
      <c r="J510" s="909" t="s">
        <v>521</v>
      </c>
      <c r="K510" s="909" t="s">
        <v>522</v>
      </c>
      <c r="L510" s="909" t="s">
        <v>523</v>
      </c>
      <c r="M510" s="909" t="s">
        <v>524</v>
      </c>
      <c r="N510" s="909" t="s">
        <v>525</v>
      </c>
      <c r="O510" s="909" t="s">
        <v>530</v>
      </c>
      <c r="P510" s="909" t="s">
        <v>531</v>
      </c>
      <c r="Q510" s="1002" t="s">
        <v>1</v>
      </c>
    </row>
    <row r="511" spans="1:17" ht="15.75" thickTop="1" x14ac:dyDescent="0.25">
      <c r="A511" s="228" t="str">
        <f>SADT!A9</f>
        <v>M.A.P.A.</v>
      </c>
      <c r="B511" s="89">
        <f>SADT!B9</f>
        <v>170</v>
      </c>
      <c r="C511" s="106">
        <f>SADT!C9</f>
        <v>174</v>
      </c>
      <c r="D511" s="106">
        <f>SADT!D9</f>
        <v>174</v>
      </c>
      <c r="E511" s="106">
        <f>SADT!E9</f>
        <v>164</v>
      </c>
      <c r="F511" s="106">
        <f>SADT!F9</f>
        <v>168</v>
      </c>
      <c r="G511" s="106">
        <f>SADT!G9</f>
        <v>169</v>
      </c>
      <c r="H511" s="106">
        <f>SADT!H9</f>
        <v>162</v>
      </c>
      <c r="I511" s="106">
        <f>SADT!I9</f>
        <v>184</v>
      </c>
      <c r="J511" s="106">
        <f>SADT!J9</f>
        <v>184</v>
      </c>
      <c r="K511" s="106">
        <f>SADT!K9</f>
        <v>155</v>
      </c>
      <c r="L511" s="106">
        <f>SADT!L9</f>
        <v>188</v>
      </c>
      <c r="M511" s="106">
        <f>SADT!M9</f>
        <v>161</v>
      </c>
      <c r="N511" s="106">
        <f>SADT!N9</f>
        <v>158</v>
      </c>
      <c r="O511" s="106">
        <f>SADT!O9</f>
        <v>1640</v>
      </c>
      <c r="P511" s="106">
        <f>SADT!P9</f>
        <v>2041</v>
      </c>
      <c r="Q511" s="1004">
        <f>SADT!Q9</f>
        <v>1.2445121951219513</v>
      </c>
    </row>
    <row r="512" spans="1:17" x14ac:dyDescent="0.25">
      <c r="A512" s="228" t="str">
        <f>SADT!A10</f>
        <v>Holter</v>
      </c>
      <c r="B512" s="89">
        <f>SADT!B10</f>
        <v>160</v>
      </c>
      <c r="C512" s="106">
        <f>SADT!C10</f>
        <v>198</v>
      </c>
      <c r="D512" s="106">
        <f>SADT!D10</f>
        <v>197</v>
      </c>
      <c r="E512" s="106">
        <f>SADT!E10</f>
        <v>154</v>
      </c>
      <c r="F512" s="106">
        <f>SADT!F10</f>
        <v>146</v>
      </c>
      <c r="G512" s="106">
        <f>SADT!G10</f>
        <v>184</v>
      </c>
      <c r="H512" s="106">
        <f>SADT!H10</f>
        <v>161</v>
      </c>
      <c r="I512" s="106">
        <f>SADT!I10</f>
        <v>190</v>
      </c>
      <c r="J512" s="106">
        <f>SADT!J10</f>
        <v>186</v>
      </c>
      <c r="K512" s="106">
        <f>SADT!K10</f>
        <v>169</v>
      </c>
      <c r="L512" s="106">
        <f>SADT!L10</f>
        <v>188</v>
      </c>
      <c r="M512" s="106">
        <f>SADT!M10</f>
        <v>167</v>
      </c>
      <c r="N512" s="106">
        <f>SADT!N10</f>
        <v>159</v>
      </c>
      <c r="O512" s="106">
        <f>SADT!O10</f>
        <v>1600</v>
      </c>
      <c r="P512" s="106">
        <f>SADT!P10</f>
        <v>2099</v>
      </c>
      <c r="Q512" s="1004">
        <f>SADT!Q10</f>
        <v>1.3118749999999999</v>
      </c>
    </row>
    <row r="513" spans="1:17" x14ac:dyDescent="0.25">
      <c r="A513" s="228" t="str">
        <f>SADT!A11</f>
        <v>Teste Ergométrico</v>
      </c>
      <c r="B513" s="89">
        <f>SADT!B11</f>
        <v>210</v>
      </c>
      <c r="C513" s="106">
        <f>SADT!C11</f>
        <v>251</v>
      </c>
      <c r="D513" s="106">
        <f>SADT!D11</f>
        <v>46</v>
      </c>
      <c r="E513" s="106">
        <f>SADT!E11</f>
        <v>199</v>
      </c>
      <c r="F513" s="106">
        <f>SADT!F11</f>
        <v>255</v>
      </c>
      <c r="G513" s="106">
        <f>SADT!G11</f>
        <v>212</v>
      </c>
      <c r="H513" s="106">
        <f>SADT!H11</f>
        <v>234</v>
      </c>
      <c r="I513" s="106">
        <f>SADT!I11</f>
        <v>227</v>
      </c>
      <c r="J513" s="106">
        <f>SADT!J11</f>
        <v>209</v>
      </c>
      <c r="K513" s="106">
        <f>SADT!K11</f>
        <v>185</v>
      </c>
      <c r="L513" s="106">
        <f>SADT!L11</f>
        <v>203</v>
      </c>
      <c r="M513" s="106">
        <f>SADT!M11</f>
        <v>185</v>
      </c>
      <c r="N513" s="106">
        <f>SADT!N11</f>
        <v>195</v>
      </c>
      <c r="O513" s="106">
        <f>SADT!O11</f>
        <v>2440</v>
      </c>
      <c r="P513" s="106">
        <f>SADT!P11</f>
        <v>2401</v>
      </c>
      <c r="Q513" s="1004">
        <f>SADT!Q11</f>
        <v>0.98401639344262293</v>
      </c>
    </row>
    <row r="514" spans="1:17" x14ac:dyDescent="0.25">
      <c r="A514" s="228" t="str">
        <f>SADT!A12</f>
        <v xml:space="preserve">Ultrassonografia Geral </v>
      </c>
      <c r="B514" s="89">
        <f>SADT!B12</f>
        <v>350</v>
      </c>
      <c r="C514" s="106">
        <f>SADT!C12</f>
        <v>311</v>
      </c>
      <c r="D514" s="106">
        <f>SADT!D12</f>
        <v>393</v>
      </c>
      <c r="E514" s="106">
        <f>SADT!E12</f>
        <v>369</v>
      </c>
      <c r="F514" s="106">
        <f>SADT!F12</f>
        <v>473</v>
      </c>
      <c r="G514" s="106">
        <f>SADT!G12</f>
        <v>184</v>
      </c>
      <c r="H514" s="106">
        <f>SADT!H12</f>
        <v>206</v>
      </c>
      <c r="I514" s="106">
        <f>SADT!I12</f>
        <v>346</v>
      </c>
      <c r="J514" s="106">
        <f>SADT!J12</f>
        <v>412</v>
      </c>
      <c r="K514" s="106">
        <f>SADT!K12</f>
        <v>452</v>
      </c>
      <c r="L514" s="106">
        <f>SADT!L12</f>
        <v>444</v>
      </c>
      <c r="M514" s="106">
        <f>SADT!M12</f>
        <v>378</v>
      </c>
      <c r="N514" s="106">
        <f>SADT!N12</f>
        <v>486</v>
      </c>
      <c r="O514" s="106">
        <f>SADT!O12</f>
        <v>3800</v>
      </c>
      <c r="P514" s="106">
        <f>SADT!P12</f>
        <v>4454</v>
      </c>
      <c r="Q514" s="1004">
        <f>SADT!Q12</f>
        <v>1.1721052631578948</v>
      </c>
    </row>
    <row r="515" spans="1:17" x14ac:dyDescent="0.25">
      <c r="A515" s="228" t="str">
        <f>SADT!A13</f>
        <v xml:space="preserve">Ultrassonogragia com Doppler Vascular </v>
      </c>
      <c r="B515" s="89">
        <f>SADT!B13</f>
        <v>220</v>
      </c>
      <c r="C515" s="106">
        <f>SADT!C13</f>
        <v>341</v>
      </c>
      <c r="D515" s="106">
        <f>SADT!D13</f>
        <v>371</v>
      </c>
      <c r="E515" s="106">
        <f>SADT!E13</f>
        <v>305</v>
      </c>
      <c r="F515" s="106">
        <f>SADT!F13</f>
        <v>204</v>
      </c>
      <c r="G515" s="106">
        <f>SADT!G13</f>
        <v>255</v>
      </c>
      <c r="H515" s="106">
        <f>SADT!H13</f>
        <v>289</v>
      </c>
      <c r="I515" s="106">
        <f>SADT!I13</f>
        <v>371</v>
      </c>
      <c r="J515" s="106">
        <f>SADT!J13</f>
        <v>355</v>
      </c>
      <c r="K515" s="106">
        <f>SADT!K13</f>
        <v>195</v>
      </c>
      <c r="L515" s="106">
        <f>SADT!L13</f>
        <v>310</v>
      </c>
      <c r="M515" s="106">
        <f>SADT!M13</f>
        <v>216</v>
      </c>
      <c r="N515" s="106">
        <f>SADT!N13</f>
        <v>282</v>
      </c>
      <c r="O515" s="106">
        <f>SADT!O13</f>
        <v>1936</v>
      </c>
      <c r="P515" s="106">
        <f>SADT!P13</f>
        <v>3494</v>
      </c>
      <c r="Q515" s="1004">
        <f>SADT!Q13</f>
        <v>1.8047520661157024</v>
      </c>
    </row>
    <row r="516" spans="1:17" x14ac:dyDescent="0.25">
      <c r="A516" s="228" t="str">
        <f>SADT!A14</f>
        <v xml:space="preserve">Ecocardiografia </v>
      </c>
      <c r="B516" s="89">
        <f>SADT!B14</f>
        <v>220</v>
      </c>
      <c r="C516" s="106">
        <f>SADT!C14</f>
        <v>260</v>
      </c>
      <c r="D516" s="106">
        <f>SADT!D14</f>
        <v>352</v>
      </c>
      <c r="E516" s="106">
        <f>SADT!E14</f>
        <v>287</v>
      </c>
      <c r="F516" s="106">
        <f>SADT!F14</f>
        <v>208</v>
      </c>
      <c r="G516" s="106">
        <f>SADT!G14</f>
        <v>313</v>
      </c>
      <c r="H516" s="106">
        <f>SADT!H14</f>
        <v>284</v>
      </c>
      <c r="I516" s="106">
        <f>SADT!I14</f>
        <v>288</v>
      </c>
      <c r="J516" s="106">
        <f>SADT!J14</f>
        <v>311</v>
      </c>
      <c r="K516" s="106">
        <f>SADT!K14</f>
        <v>272</v>
      </c>
      <c r="L516" s="106">
        <f>SADT!L14</f>
        <v>0</v>
      </c>
      <c r="M516" s="106">
        <f>SADT!M14</f>
        <v>260</v>
      </c>
      <c r="N516" s="106">
        <f>SADT!N14</f>
        <v>304</v>
      </c>
      <c r="O516" s="106">
        <f>SADT!O14</f>
        <v>2288</v>
      </c>
      <c r="P516" s="106">
        <f>SADT!P14</f>
        <v>3139</v>
      </c>
      <c r="Q516" s="1004">
        <f>SADT!Q14</f>
        <v>1.3719405594405594</v>
      </c>
    </row>
    <row r="517" spans="1:17" ht="15.75" thickBot="1" x14ac:dyDescent="0.3">
      <c r="A517" s="228" t="str">
        <f>SADT!A15</f>
        <v xml:space="preserve">RAIO-X </v>
      </c>
      <c r="B517" s="89" t="str">
        <f>SADT!B15</f>
        <v>s/ meta</v>
      </c>
      <c r="C517" s="106">
        <f>SADT!C15</f>
        <v>327</v>
      </c>
      <c r="D517" s="106">
        <f>SADT!D15</f>
        <v>301</v>
      </c>
      <c r="E517" s="106">
        <f>SADT!E15</f>
        <v>338</v>
      </c>
      <c r="F517" s="106">
        <f>SADT!F15</f>
        <v>440</v>
      </c>
      <c r="G517" s="106">
        <f>SADT!G15</f>
        <v>223</v>
      </c>
      <c r="H517" s="106">
        <f>SADT!H15</f>
        <v>144</v>
      </c>
      <c r="I517" s="106">
        <f>SADT!I15</f>
        <v>266</v>
      </c>
      <c r="J517" s="106">
        <f>SADT!J15</f>
        <v>267</v>
      </c>
      <c r="K517" s="106">
        <f>SADT!K15</f>
        <v>303</v>
      </c>
      <c r="L517" s="106">
        <f>SADT!L15</f>
        <v>409</v>
      </c>
      <c r="M517" s="106">
        <f>SADT!M15</f>
        <v>369</v>
      </c>
      <c r="N517" s="106">
        <f>SADT!N15</f>
        <v>379</v>
      </c>
      <c r="O517" s="106">
        <f>SADT!O15</f>
        <v>0</v>
      </c>
      <c r="P517" s="106">
        <f>SADT!P15</f>
        <v>3766</v>
      </c>
      <c r="Q517" s="1004" t="str">
        <f>SADT!Q15</f>
        <v>-</v>
      </c>
    </row>
    <row r="518" spans="1:17" ht="15.75" thickBot="1" x14ac:dyDescent="0.3">
      <c r="A518" s="904" t="str">
        <f>SADT!A16</f>
        <v xml:space="preserve">TOTAL </v>
      </c>
      <c r="B518" s="910">
        <f>SADT!B16</f>
        <v>1330</v>
      </c>
      <c r="C518" s="906">
        <f>SADT!C16</f>
        <v>1862</v>
      </c>
      <c r="D518" s="906">
        <f>SADT!D16</f>
        <v>1834</v>
      </c>
      <c r="E518" s="906">
        <f>SADT!E16</f>
        <v>1816</v>
      </c>
      <c r="F518" s="906">
        <f>SADT!F16</f>
        <v>1894</v>
      </c>
      <c r="G518" s="906">
        <f>SADT!G16</f>
        <v>1540</v>
      </c>
      <c r="H518" s="906">
        <f>SADT!H16</f>
        <v>1480</v>
      </c>
      <c r="I518" s="906">
        <f>SADT!I16</f>
        <v>1872</v>
      </c>
      <c r="J518" s="906">
        <f>SADT!J16</f>
        <v>1924</v>
      </c>
      <c r="K518" s="906">
        <f>SADT!K16</f>
        <v>1731</v>
      </c>
      <c r="L518" s="906">
        <f>SADT!L16</f>
        <v>1742</v>
      </c>
      <c r="M518" s="906">
        <f>SADT!M16</f>
        <v>1736</v>
      </c>
      <c r="N518" s="906">
        <f>SADT!N16</f>
        <v>1963</v>
      </c>
      <c r="O518" s="908">
        <f>SADT!O16</f>
        <v>13704</v>
      </c>
      <c r="P518" s="908">
        <f>SADT!P16</f>
        <v>21394</v>
      </c>
      <c r="Q518" s="1006">
        <f>SADT!Q16</f>
        <v>1.5611500291885581</v>
      </c>
    </row>
    <row r="520" spans="1:17" ht="15.75" x14ac:dyDescent="0.25">
      <c r="A520" s="1047" t="s">
        <v>675</v>
      </c>
      <c r="B520" s="1048"/>
      <c r="C520" s="1048"/>
      <c r="D520" s="1048"/>
      <c r="E520" s="1048"/>
      <c r="F520" s="1048"/>
      <c r="G520" s="1048"/>
      <c r="H520" s="1048"/>
      <c r="I520" s="1048"/>
      <c r="J520" s="1048"/>
      <c r="K520" s="1048"/>
      <c r="L520" s="1048"/>
      <c r="M520" s="1048"/>
      <c r="N520" s="1048"/>
      <c r="O520" s="1048"/>
      <c r="P520" s="1048"/>
      <c r="Q520" s="1048"/>
    </row>
    <row r="521" spans="1:17" ht="24.75" thickBot="1" x14ac:dyDescent="0.3">
      <c r="A521" s="902" t="s">
        <v>14</v>
      </c>
      <c r="B521" s="911" t="s">
        <v>15</v>
      </c>
      <c r="C521" s="909" t="s">
        <v>514</v>
      </c>
      <c r="D521" s="909" t="s">
        <v>515</v>
      </c>
      <c r="E521" s="909" t="s">
        <v>516</v>
      </c>
      <c r="F521" s="909" t="s">
        <v>517</v>
      </c>
      <c r="G521" s="909" t="s">
        <v>518</v>
      </c>
      <c r="H521" s="909" t="s">
        <v>519</v>
      </c>
      <c r="I521" s="909" t="s">
        <v>520</v>
      </c>
      <c r="J521" s="909" t="s">
        <v>521</v>
      </c>
      <c r="K521" s="909" t="s">
        <v>522</v>
      </c>
      <c r="L521" s="909" t="s">
        <v>523</v>
      </c>
      <c r="M521" s="909" t="s">
        <v>524</v>
      </c>
      <c r="N521" s="909" t="s">
        <v>525</v>
      </c>
      <c r="O521" s="909" t="s">
        <v>530</v>
      </c>
      <c r="P521" s="909" t="s">
        <v>531</v>
      </c>
      <c r="Q521" s="1002" t="s">
        <v>1</v>
      </c>
    </row>
    <row r="522" spans="1:17" ht="15.75" thickTop="1" x14ac:dyDescent="0.25">
      <c r="A522" s="228" t="str">
        <f>SADT!A21</f>
        <v xml:space="preserve">RAIO-X </v>
      </c>
      <c r="B522" s="89" t="str">
        <f>SADT!B21</f>
        <v>s/ meta</v>
      </c>
      <c r="C522" s="106">
        <f>SADT!C21</f>
        <v>794</v>
      </c>
      <c r="D522" s="106">
        <f>SADT!D21</f>
        <v>917</v>
      </c>
      <c r="E522" s="106">
        <f>SADT!E21</f>
        <v>1068</v>
      </c>
      <c r="F522" s="106">
        <f>SADT!F21</f>
        <v>1044</v>
      </c>
      <c r="G522" s="106">
        <f>SADT!G21</f>
        <v>978</v>
      </c>
      <c r="H522" s="106">
        <f>SADT!H21</f>
        <v>862</v>
      </c>
      <c r="I522" s="106">
        <f>SADT!I21</f>
        <v>75</v>
      </c>
      <c r="J522" s="106">
        <f>SADT!J21</f>
        <v>704</v>
      </c>
      <c r="K522" s="106">
        <f>SADT!K21</f>
        <v>922</v>
      </c>
      <c r="L522" s="106">
        <f>SADT!L21</f>
        <v>925</v>
      </c>
      <c r="M522" s="106">
        <f>SADT!M21</f>
        <v>817</v>
      </c>
      <c r="N522" s="106">
        <f>SADT!N21</f>
        <v>743</v>
      </c>
      <c r="O522" s="106">
        <f>SADT!O21</f>
        <v>0</v>
      </c>
      <c r="P522" s="106">
        <f>SADT!P21</f>
        <v>9849</v>
      </c>
      <c r="Q522" s="1004" t="str">
        <f>SADT!Q21</f>
        <v>-</v>
      </c>
    </row>
    <row r="523" spans="1:17" x14ac:dyDescent="0.25">
      <c r="A523" s="228" t="str">
        <f>SADT!A22</f>
        <v>Ultrassonografia Geral</v>
      </c>
      <c r="B523" s="89">
        <f>SADT!B22</f>
        <v>420</v>
      </c>
      <c r="C523" s="106">
        <f>SADT!C22</f>
        <v>387</v>
      </c>
      <c r="D523" s="106">
        <f>SADT!D22</f>
        <v>367</v>
      </c>
      <c r="E523" s="106">
        <f>SADT!E22</f>
        <v>219</v>
      </c>
      <c r="F523" s="106">
        <f>SADT!F22</f>
        <v>423</v>
      </c>
      <c r="G523" s="106">
        <f>SADT!G22</f>
        <v>391</v>
      </c>
      <c r="H523" s="106">
        <f>SADT!H22</f>
        <v>363</v>
      </c>
      <c r="I523" s="106">
        <f>SADT!I22</f>
        <v>591</v>
      </c>
      <c r="J523" s="106">
        <f>SADT!J22</f>
        <v>558</v>
      </c>
      <c r="K523" s="106">
        <f>SADT!K22</f>
        <v>547</v>
      </c>
      <c r="L523" s="106">
        <f>SADT!L22</f>
        <v>484</v>
      </c>
      <c r="M523" s="106">
        <f>SADT!M22</f>
        <v>470</v>
      </c>
      <c r="N523" s="106">
        <f>SADT!N22</f>
        <v>455</v>
      </c>
      <c r="O523" s="106">
        <f>SADT!O22</f>
        <v>5040</v>
      </c>
      <c r="P523" s="106">
        <f>SADT!P22</f>
        <v>5255</v>
      </c>
      <c r="Q523" s="1004">
        <f>SADT!Q22</f>
        <v>1.0426587301587302</v>
      </c>
    </row>
    <row r="524" spans="1:17" x14ac:dyDescent="0.25">
      <c r="A524" s="228" t="str">
        <f>SADT!A23</f>
        <v>Ultrassonografia Doppler Vascular</v>
      </c>
      <c r="B524" s="89">
        <f>SADT!B23</f>
        <v>44</v>
      </c>
      <c r="C524" s="106">
        <f>SADT!C23</f>
        <v>52</v>
      </c>
      <c r="D524" s="106">
        <f>SADT!D23</f>
        <v>44</v>
      </c>
      <c r="E524" s="106">
        <f>SADT!E23</f>
        <v>45</v>
      </c>
      <c r="F524" s="106">
        <f>SADT!F23</f>
        <v>50</v>
      </c>
      <c r="G524" s="106">
        <f>SADT!G23</f>
        <v>52</v>
      </c>
      <c r="H524" s="106">
        <f>SADT!H23</f>
        <v>14</v>
      </c>
      <c r="I524" s="106">
        <f>SADT!I23</f>
        <v>54</v>
      </c>
      <c r="J524" s="106">
        <f>SADT!J23</f>
        <v>58</v>
      </c>
      <c r="K524" s="106">
        <f>SADT!K23</f>
        <v>66</v>
      </c>
      <c r="L524" s="106">
        <f>SADT!L23</f>
        <v>59</v>
      </c>
      <c r="M524" s="106">
        <f>SADT!M23</f>
        <v>50</v>
      </c>
      <c r="N524" s="106">
        <f>SADT!N23</f>
        <v>56</v>
      </c>
      <c r="O524" s="106">
        <f>SADT!O23</f>
        <v>528</v>
      </c>
      <c r="P524" s="106">
        <f>SADT!P23</f>
        <v>600</v>
      </c>
      <c r="Q524" s="1004">
        <f>SADT!Q23</f>
        <v>1.1363636363636365</v>
      </c>
    </row>
    <row r="525" spans="1:17" x14ac:dyDescent="0.25">
      <c r="A525" s="228" t="str">
        <f>SADT!A24</f>
        <v>Ultrassonografia Obstétrico</v>
      </c>
      <c r="B525" s="89">
        <f>SADT!B24</f>
        <v>80</v>
      </c>
      <c r="C525" s="106">
        <f>SADT!C24</f>
        <v>160</v>
      </c>
      <c r="D525" s="106">
        <f>SADT!D24</f>
        <v>94</v>
      </c>
      <c r="E525" s="106">
        <f>SADT!E24</f>
        <v>94</v>
      </c>
      <c r="F525" s="106">
        <f>SADT!F24</f>
        <v>138</v>
      </c>
      <c r="G525" s="106">
        <f>SADT!G24</f>
        <v>62</v>
      </c>
      <c r="H525" s="106">
        <f>SADT!H24</f>
        <v>133</v>
      </c>
      <c r="I525" s="106">
        <f>SADT!I24</f>
        <v>95</v>
      </c>
      <c r="J525" s="106">
        <f>SADT!J24</f>
        <v>136</v>
      </c>
      <c r="K525" s="106">
        <f>SADT!K24</f>
        <v>114</v>
      </c>
      <c r="L525" s="106">
        <f>SADT!L24</f>
        <v>159</v>
      </c>
      <c r="M525" s="106">
        <f>SADT!M24</f>
        <v>125</v>
      </c>
      <c r="N525" s="106">
        <f>SADT!N24</f>
        <v>96</v>
      </c>
      <c r="O525" s="106">
        <f>SADT!O24</f>
        <v>960</v>
      </c>
      <c r="P525" s="106">
        <f>SADT!P24</f>
        <v>1406</v>
      </c>
      <c r="Q525" s="1004">
        <f>SADT!Q24</f>
        <v>1.4645833333333333</v>
      </c>
    </row>
    <row r="526" spans="1:17" ht="24" x14ac:dyDescent="0.25">
      <c r="A526" s="230" t="str">
        <f>SADT!A25</f>
        <v>Ultrassonografia Obstétrico (com ou sem Doppler  + Morfológico)</v>
      </c>
      <c r="B526" s="89">
        <f>SADT!B25</f>
        <v>48</v>
      </c>
      <c r="C526" s="106">
        <f>SADT!C25</f>
        <v>89</v>
      </c>
      <c r="D526" s="106">
        <f>SADT!D25</f>
        <v>49</v>
      </c>
      <c r="E526" s="106">
        <f>SADT!E25</f>
        <v>33</v>
      </c>
      <c r="F526" s="106">
        <f>SADT!F25</f>
        <v>91</v>
      </c>
      <c r="G526" s="106">
        <f>SADT!G25</f>
        <v>71</v>
      </c>
      <c r="H526" s="106">
        <f>SADT!H25</f>
        <v>72</v>
      </c>
      <c r="I526" s="106">
        <f>SADT!I25</f>
        <v>51</v>
      </c>
      <c r="J526" s="106">
        <f>SADT!J25</f>
        <v>88</v>
      </c>
      <c r="K526" s="106">
        <f>SADT!K25</f>
        <v>70</v>
      </c>
      <c r="L526" s="106">
        <f>SADT!L25</f>
        <v>88</v>
      </c>
      <c r="M526" s="106">
        <f>SADT!M25</f>
        <v>74</v>
      </c>
      <c r="N526" s="106">
        <f>SADT!N25</f>
        <v>60</v>
      </c>
      <c r="O526" s="106">
        <f>SADT!O25</f>
        <v>576</v>
      </c>
      <c r="P526" s="106">
        <f>SADT!P25</f>
        <v>836</v>
      </c>
      <c r="Q526" s="1004">
        <f>SADT!Q25</f>
        <v>1.4513888888888888</v>
      </c>
    </row>
    <row r="527" spans="1:17" x14ac:dyDescent="0.25">
      <c r="A527" s="228" t="str">
        <f>SADT!A26</f>
        <v>Eletroencefalograma</v>
      </c>
      <c r="B527" s="89">
        <f>SADT!B26</f>
        <v>75</v>
      </c>
      <c r="C527" s="106">
        <f>SADT!C26</f>
        <v>87</v>
      </c>
      <c r="D527" s="106">
        <f>SADT!D26</f>
        <v>69</v>
      </c>
      <c r="E527" s="106">
        <f>SADT!E26</f>
        <v>69</v>
      </c>
      <c r="F527" s="106">
        <f>SADT!F26</f>
        <v>79</v>
      </c>
      <c r="G527" s="106">
        <f>SADT!G26</f>
        <v>94</v>
      </c>
      <c r="H527" s="106">
        <f>SADT!H26</f>
        <v>92</v>
      </c>
      <c r="I527" s="106">
        <f>SADT!I26</f>
        <v>99</v>
      </c>
      <c r="J527" s="106">
        <f>SADT!J26</f>
        <v>95</v>
      </c>
      <c r="K527" s="106">
        <f>SADT!K26</f>
        <v>81</v>
      </c>
      <c r="L527" s="106">
        <f>SADT!L26</f>
        <v>66</v>
      </c>
      <c r="M527" s="106">
        <f>SADT!M26</f>
        <v>29</v>
      </c>
      <c r="N527" s="106">
        <f>SADT!N26</f>
        <v>70</v>
      </c>
      <c r="O527" s="106">
        <f>SADT!O26</f>
        <v>900</v>
      </c>
      <c r="P527" s="106">
        <f>SADT!P26</f>
        <v>930</v>
      </c>
      <c r="Q527" s="1004">
        <f>SADT!Q26</f>
        <v>1.0333333333333334</v>
      </c>
    </row>
    <row r="528" spans="1:17" ht="15.75" thickBot="1" x14ac:dyDescent="0.3">
      <c r="A528" s="228" t="str">
        <f>SADT!A27</f>
        <v>Nº de Colposcopia</v>
      </c>
      <c r="B528" s="89">
        <f>SADT!B27</f>
        <v>58</v>
      </c>
      <c r="C528" s="106">
        <f>SADT!C27</f>
        <v>0</v>
      </c>
      <c r="D528" s="106">
        <f>SADT!D27</f>
        <v>23</v>
      </c>
      <c r="E528" s="106">
        <f>SADT!E27</f>
        <v>28</v>
      </c>
      <c r="F528" s="106">
        <f>SADT!F27</f>
        <v>24</v>
      </c>
      <c r="G528" s="106">
        <f>SADT!G27</f>
        <v>35</v>
      </c>
      <c r="H528" s="106">
        <f>SADT!H27</f>
        <v>34</v>
      </c>
      <c r="I528" s="106">
        <f>SADT!I27</f>
        <v>0</v>
      </c>
      <c r="J528" s="106">
        <f>SADT!J27</f>
        <v>40</v>
      </c>
      <c r="K528" s="106">
        <f>SADT!K27</f>
        <v>40</v>
      </c>
      <c r="L528" s="106">
        <f>SADT!L27</f>
        <v>39</v>
      </c>
      <c r="M528" s="106">
        <f>SADT!M27</f>
        <v>45</v>
      </c>
      <c r="N528" s="106">
        <f>SADT!N27</f>
        <v>36</v>
      </c>
      <c r="O528" s="106">
        <f>SADT!O27</f>
        <v>696</v>
      </c>
      <c r="P528" s="106">
        <f>SADT!P27</f>
        <v>344</v>
      </c>
      <c r="Q528" s="1004">
        <f>SADT!Q27</f>
        <v>0.4942528735632184</v>
      </c>
    </row>
    <row r="529" spans="1:17" ht="15.75" thickBot="1" x14ac:dyDescent="0.3">
      <c r="A529" s="904" t="str">
        <f>SADT!A28</f>
        <v xml:space="preserve">TOTAL </v>
      </c>
      <c r="B529" s="910">
        <f>SADT!B28</f>
        <v>725</v>
      </c>
      <c r="C529" s="906">
        <f>SADT!C28</f>
        <v>1569</v>
      </c>
      <c r="D529" s="906">
        <f>SADT!D28</f>
        <v>1563</v>
      </c>
      <c r="E529" s="906">
        <f>SADT!E28</f>
        <v>1556</v>
      </c>
      <c r="F529" s="906">
        <f>SADT!F28</f>
        <v>1849</v>
      </c>
      <c r="G529" s="906">
        <f>SADT!G28</f>
        <v>1683</v>
      </c>
      <c r="H529" s="906">
        <f>SADT!H28</f>
        <v>1570</v>
      </c>
      <c r="I529" s="906">
        <f>SADT!I28</f>
        <v>965</v>
      </c>
      <c r="J529" s="906">
        <f>SADT!J28</f>
        <v>1679</v>
      </c>
      <c r="K529" s="906">
        <f>SADT!K28</f>
        <v>1840</v>
      </c>
      <c r="L529" s="906">
        <f>SADT!L28</f>
        <v>1820</v>
      </c>
      <c r="M529" s="906">
        <f>SADT!M28</f>
        <v>1610</v>
      </c>
      <c r="N529" s="906">
        <f>SADT!N28</f>
        <v>1516</v>
      </c>
      <c r="O529" s="908">
        <f>SADT!O28</f>
        <v>8700</v>
      </c>
      <c r="P529" s="908">
        <f>SADT!P28</f>
        <v>19220</v>
      </c>
      <c r="Q529" s="1006">
        <f>SADT!Q28</f>
        <v>2.2091954022988505</v>
      </c>
    </row>
  </sheetData>
  <mergeCells count="27">
    <mergeCell ref="A520:Q520"/>
    <mergeCell ref="A448:Q448"/>
    <mergeCell ref="A455:Q455"/>
    <mergeCell ref="A463:Q463"/>
    <mergeCell ref="A470:Q470"/>
    <mergeCell ref="A509:Q509"/>
    <mergeCell ref="A414:Q414"/>
    <mergeCell ref="A240:Q240"/>
    <mergeCell ref="A346:Q346"/>
    <mergeCell ref="A207:Q207"/>
    <mergeCell ref="A426:Q426"/>
    <mergeCell ref="A275:Q275"/>
    <mergeCell ref="A301:Q301"/>
    <mergeCell ref="A322:Q322"/>
    <mergeCell ref="A359:Q359"/>
    <mergeCell ref="A387:Q387"/>
    <mergeCell ref="A1:Q1"/>
    <mergeCell ref="A2:Q2"/>
    <mergeCell ref="A4:Q4"/>
    <mergeCell ref="A212:Q212"/>
    <mergeCell ref="A251:Q251"/>
    <mergeCell ref="A35:Q35"/>
    <mergeCell ref="A76:Q76"/>
    <mergeCell ref="A117:Q117"/>
    <mergeCell ref="A145:Q145"/>
    <mergeCell ref="A177:Q177"/>
    <mergeCell ref="A172:Q172"/>
  </mergeCells>
  <phoneticPr fontId="53" type="noConversion"/>
  <pageMargins left="0.23622047244094491" right="0.23622047244094491" top="0.35433070866141736" bottom="0.27559055118110237" header="0.23622047244094491" footer="0.15748031496062992"/>
  <pageSetup paperSize="9" scale="57" orientation="portrait" horizontalDpi="4294967295" verticalDpi="4294967295" r:id="rId1"/>
  <rowBreaks count="6" manualBreakCount="6">
    <brk id="75" max="16" man="1"/>
    <brk id="174" max="16" man="1"/>
    <brk id="250" max="16" man="1"/>
    <brk id="320" max="16" man="1"/>
    <brk id="412" max="16" man="1"/>
    <brk id="468" max="16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2:R17"/>
  <sheetViews>
    <sheetView showGridLines="0" workbookViewId="0"/>
  </sheetViews>
  <sheetFormatPr defaultColWidth="8.85546875" defaultRowHeight="15" x14ac:dyDescent="0.25"/>
  <cols>
    <col min="1" max="1" width="38" customWidth="1"/>
    <col min="3" max="8" width="8.42578125" customWidth="1"/>
    <col min="9" max="9" width="9.42578125" customWidth="1"/>
    <col min="10" max="16" width="8.42578125" customWidth="1"/>
    <col min="17" max="17" width="9.42578125" customWidth="1"/>
    <col min="18" max="18" width="8.42578125" customWidth="1"/>
  </cols>
  <sheetData>
    <row r="2" spans="1:18" ht="18" x14ac:dyDescent="0.35">
      <c r="A2" s="1020" t="s">
        <v>380</v>
      </c>
      <c r="B2" s="1020"/>
      <c r="C2" s="1020"/>
      <c r="D2" s="1020"/>
      <c r="E2" s="1020"/>
      <c r="F2" s="1020"/>
      <c r="G2" s="1020"/>
      <c r="H2" s="1020"/>
      <c r="I2" s="1020"/>
      <c r="J2" s="1020"/>
      <c r="K2" s="1020"/>
      <c r="L2" s="1020"/>
      <c r="M2" s="1020"/>
      <c r="N2" s="1"/>
      <c r="O2" s="1"/>
    </row>
    <row r="3" spans="1:18" ht="18" x14ac:dyDescent="0.35">
      <c r="A3" s="1020" t="s">
        <v>0</v>
      </c>
      <c r="B3" s="1020"/>
      <c r="C3" s="1020"/>
      <c r="D3" s="1020"/>
      <c r="E3" s="1020"/>
      <c r="F3" s="1020"/>
      <c r="G3" s="1020"/>
      <c r="H3" s="1020"/>
      <c r="I3" s="1020"/>
      <c r="J3" s="1020"/>
      <c r="K3" s="1020"/>
      <c r="L3" s="1020"/>
      <c r="M3" s="1020"/>
      <c r="N3" s="1"/>
      <c r="O3" s="1"/>
    </row>
    <row r="5" spans="1:18" ht="15.75" hidden="1" x14ac:dyDescent="0.25">
      <c r="A5" s="1021" t="s">
        <v>419</v>
      </c>
      <c r="B5" s="1022"/>
      <c r="C5" s="1022"/>
      <c r="D5" s="1022"/>
      <c r="E5" s="1022"/>
      <c r="F5" s="1022"/>
      <c r="G5" s="1022"/>
      <c r="H5" s="1022"/>
      <c r="I5" s="1022"/>
      <c r="J5" s="1022"/>
      <c r="K5" s="1022"/>
      <c r="L5" s="1022"/>
      <c r="M5" s="1022"/>
      <c r="N5" s="1022"/>
      <c r="O5" s="1022"/>
      <c r="P5" s="1022"/>
      <c r="Q5" s="1022"/>
      <c r="R5" s="1022"/>
    </row>
    <row r="6" spans="1:18" ht="24.75" hidden="1" thickBot="1" x14ac:dyDescent="0.3">
      <c r="A6" s="14" t="s">
        <v>14</v>
      </c>
      <c r="B6" s="12" t="s">
        <v>15</v>
      </c>
      <c r="C6" s="14" t="s">
        <v>2</v>
      </c>
      <c r="D6" s="15" t="s">
        <v>1</v>
      </c>
      <c r="E6" s="14" t="s">
        <v>3</v>
      </c>
      <c r="F6" s="15" t="s">
        <v>1</v>
      </c>
      <c r="G6" s="14" t="s">
        <v>4</v>
      </c>
      <c r="H6" s="15" t="s">
        <v>1</v>
      </c>
      <c r="I6" s="100" t="s">
        <v>197</v>
      </c>
      <c r="J6" s="13" t="s">
        <v>196</v>
      </c>
      <c r="K6" s="14" t="s">
        <v>5</v>
      </c>
      <c r="L6" s="15" t="s">
        <v>1</v>
      </c>
      <c r="M6" s="14" t="s">
        <v>194</v>
      </c>
      <c r="N6" s="15" t="s">
        <v>1</v>
      </c>
      <c r="O6" s="14" t="s">
        <v>195</v>
      </c>
      <c r="P6" s="15" t="s">
        <v>1</v>
      </c>
      <c r="Q6" s="100" t="s">
        <v>197</v>
      </c>
      <c r="R6" s="13" t="s">
        <v>196</v>
      </c>
    </row>
    <row r="7" spans="1:18" hidden="1" x14ac:dyDescent="0.25">
      <c r="A7" s="9" t="s">
        <v>162</v>
      </c>
      <c r="B7" s="10">
        <v>8</v>
      </c>
      <c r="C7" s="11">
        <v>0</v>
      </c>
      <c r="D7" s="19">
        <f>((C7/$B$7))-1</f>
        <v>-1</v>
      </c>
      <c r="E7" s="11"/>
      <c r="F7" s="19">
        <f>((E7/$B$7))-1</f>
        <v>-1</v>
      </c>
      <c r="G7" s="11"/>
      <c r="H7" s="19">
        <f>((G7/$B$7))-1</f>
        <v>-1</v>
      </c>
      <c r="I7" s="77">
        <f>SUM(C7,E7,G7)</f>
        <v>0</v>
      </c>
      <c r="J7" s="116">
        <f>I7/($B7*3)</f>
        <v>0</v>
      </c>
      <c r="K7" s="11"/>
      <c r="L7" s="19">
        <f>((K7/$B$7))-1</f>
        <v>-1</v>
      </c>
      <c r="M7" s="11"/>
      <c r="N7" s="19">
        <f t="shared" ref="N7" si="0">((M7/$B$7))-1</f>
        <v>-1</v>
      </c>
      <c r="O7" s="11"/>
      <c r="P7" s="19">
        <f t="shared" ref="P7" si="1">((O7/$B$7))-1</f>
        <v>-1</v>
      </c>
      <c r="Q7" s="77">
        <f>SUM(K7,M7,O7)</f>
        <v>0</v>
      </c>
      <c r="R7" s="116">
        <f>Q7/($B7*3)</f>
        <v>0</v>
      </c>
    </row>
    <row r="8" spans="1:18" hidden="1" x14ac:dyDescent="0.25">
      <c r="A8" s="9" t="s">
        <v>61</v>
      </c>
      <c r="B8" s="5">
        <v>12</v>
      </c>
      <c r="C8" s="4">
        <v>0</v>
      </c>
      <c r="D8" s="20">
        <f>((C8/$B$8))-1</f>
        <v>-1</v>
      </c>
      <c r="E8" s="4"/>
      <c r="F8" s="20">
        <f>((E8/$B$8))-1</f>
        <v>-1</v>
      </c>
      <c r="G8" s="4"/>
      <c r="H8" s="20">
        <f>((G8/$B$8))-1</f>
        <v>-1</v>
      </c>
      <c r="I8" s="78">
        <f>SUM(C8,E8,G8)</f>
        <v>0</v>
      </c>
      <c r="J8" s="186">
        <f>I8/($B8*3)</f>
        <v>0</v>
      </c>
      <c r="K8" s="4"/>
      <c r="L8" s="20">
        <f>((K8/$B$8))-1</f>
        <v>-1</v>
      </c>
      <c r="M8" s="4"/>
      <c r="N8" s="20">
        <f t="shared" ref="N8" si="2">((M8/$B$8))-1</f>
        <v>-1</v>
      </c>
      <c r="O8" s="4"/>
      <c r="P8" s="20">
        <f t="shared" ref="P8" si="3">((O8/$B$8))-1</f>
        <v>-1</v>
      </c>
      <c r="Q8" s="78">
        <f>SUM(K8,M8,O8)</f>
        <v>0</v>
      </c>
      <c r="R8" s="186">
        <f>Q8/($B8*3)</f>
        <v>0</v>
      </c>
    </row>
    <row r="9" spans="1:18" ht="15.75" hidden="1" thickBot="1" x14ac:dyDescent="0.3">
      <c r="A9" s="16" t="s">
        <v>62</v>
      </c>
      <c r="B9" s="17">
        <v>12</v>
      </c>
      <c r="C9" s="18">
        <v>0</v>
      </c>
      <c r="D9" s="21">
        <f>((C9/$B$9))-1</f>
        <v>-1</v>
      </c>
      <c r="E9" s="18"/>
      <c r="F9" s="21">
        <f>((E9/$B$9))-1</f>
        <v>-1</v>
      </c>
      <c r="G9" s="18"/>
      <c r="H9" s="21">
        <f>((G9/$B$9))-1</f>
        <v>-1</v>
      </c>
      <c r="I9" s="79">
        <f>SUM(C9,E9,G9)</f>
        <v>0</v>
      </c>
      <c r="J9" s="187">
        <f>I9/($B9*3)</f>
        <v>0</v>
      </c>
      <c r="K9" s="18"/>
      <c r="L9" s="21">
        <f>((K9/$B$9))-1</f>
        <v>-1</v>
      </c>
      <c r="M9" s="18"/>
      <c r="N9" s="21">
        <f t="shared" ref="N9" si="4">((M9/$B$9))-1</f>
        <v>-1</v>
      </c>
      <c r="O9" s="18"/>
      <c r="P9" s="21">
        <f t="shared" ref="P9" si="5">((O9/$B$9))-1</f>
        <v>-1</v>
      </c>
      <c r="Q9" s="79">
        <f>SUM(K9,M9,O9)</f>
        <v>0</v>
      </c>
      <c r="R9" s="187">
        <f>Q9/($B9*3)</f>
        <v>0</v>
      </c>
    </row>
    <row r="10" spans="1:18" ht="15.75" hidden="1" thickBot="1" x14ac:dyDescent="0.3">
      <c r="A10" s="6" t="s">
        <v>7</v>
      </c>
      <c r="B10" s="7">
        <f>SUM(B7:B9)</f>
        <v>32</v>
      </c>
      <c r="C10" s="8">
        <f>SUM(C7:C9)</f>
        <v>0</v>
      </c>
      <c r="D10" s="22">
        <f>((C10/$B$10))-1</f>
        <v>-1</v>
      </c>
      <c r="E10" s="8">
        <f>SUM(E7:E9)</f>
        <v>0</v>
      </c>
      <c r="F10" s="22">
        <f>((E10/$B$10))-1</f>
        <v>-1</v>
      </c>
      <c r="G10" s="8">
        <f>SUM(G7:G9)</f>
        <v>0</v>
      </c>
      <c r="H10" s="22">
        <f>((G10/$B$10))-1</f>
        <v>-1</v>
      </c>
      <c r="I10" s="80">
        <f>SUM(C10,E10,G10)</f>
        <v>0</v>
      </c>
      <c r="J10" s="81">
        <f>I10/($B10*3)</f>
        <v>0</v>
      </c>
      <c r="K10" s="8">
        <f>SUM(K7:K9)</f>
        <v>0</v>
      </c>
      <c r="L10" s="22">
        <f>((K10/$B$10))-1</f>
        <v>-1</v>
      </c>
      <c r="M10" s="8">
        <f t="shared" ref="M10" si="6">SUM(M7:M9)</f>
        <v>0</v>
      </c>
      <c r="N10" s="22">
        <f t="shared" ref="N10" si="7">((M10/$B$10))-1</f>
        <v>-1</v>
      </c>
      <c r="O10" s="8">
        <f t="shared" ref="O10" si="8">SUM(O7:O9)</f>
        <v>0</v>
      </c>
      <c r="P10" s="22">
        <f t="shared" ref="P10" si="9">((O10/$B$10))-1</f>
        <v>-1</v>
      </c>
      <c r="Q10" s="80">
        <f>SUM(K10,M10,O10)</f>
        <v>0</v>
      </c>
      <c r="R10" s="81">
        <f>Q10/($B10*3)</f>
        <v>0</v>
      </c>
    </row>
    <row r="11" spans="1:18" hidden="1" x14ac:dyDescent="0.25"/>
    <row r="12" spans="1:18" hidden="1" x14ac:dyDescent="0.25"/>
    <row r="13" spans="1:18" ht="15.75" x14ac:dyDescent="0.25">
      <c r="A13" s="1021" t="s">
        <v>419</v>
      </c>
      <c r="B13" s="1022"/>
      <c r="C13" s="1022"/>
      <c r="D13" s="1022"/>
      <c r="E13" s="1022"/>
      <c r="F13" s="1022"/>
      <c r="G13" s="1022"/>
      <c r="H13" s="1022"/>
      <c r="I13" s="1022"/>
      <c r="J13" s="1022"/>
      <c r="K13" s="1022"/>
      <c r="L13" s="1022"/>
      <c r="M13" s="1022"/>
      <c r="N13" s="1022"/>
      <c r="O13" s="1022"/>
      <c r="P13" s="1022"/>
      <c r="Q13" s="1022"/>
      <c r="R13" s="1022"/>
    </row>
    <row r="14" spans="1:18" ht="23.25" thickBot="1" x14ac:dyDescent="0.3">
      <c r="A14" s="85" t="s">
        <v>14</v>
      </c>
      <c r="B14" s="71" t="s">
        <v>198</v>
      </c>
      <c r="C14" s="85" t="str">
        <f>'UBS Izolina Mazzei'!C52</f>
        <v>Real.</v>
      </c>
      <c r="D14" s="86" t="e">
        <f>'UBS Izolina Mazzei'!#REF!</f>
        <v>#REF!</v>
      </c>
      <c r="E14" s="85" t="str">
        <f>'UBS Izolina Mazzei'!D52</f>
        <v>Real.</v>
      </c>
      <c r="F14" s="86" t="e">
        <f>'UBS Izolina Mazzei'!#REF!</f>
        <v>#REF!</v>
      </c>
      <c r="G14" s="85" t="str">
        <f>'UBS Izolina Mazzei'!E52</f>
        <v>Real.</v>
      </c>
      <c r="H14" s="86" t="e">
        <f>'UBS Izolina Mazzei'!#REF!</f>
        <v>#REF!</v>
      </c>
      <c r="I14" s="100" t="e">
        <f>'UBS Izolina Mazzei'!#REF!</f>
        <v>#REF!</v>
      </c>
      <c r="J14" s="13" t="e">
        <f>'UBS Izolina Mazzei'!#REF!</f>
        <v>#REF!</v>
      </c>
      <c r="K14" s="85" t="str">
        <f>'UBS Izolina Mazzei'!F52</f>
        <v>Real.</v>
      </c>
      <c r="L14" s="86" t="e">
        <f>'UBS Izolina Mazzei'!#REF!</f>
        <v>#REF!</v>
      </c>
      <c r="M14" s="14" t="str">
        <f>'UBS Izolina Mazzei'!G52</f>
        <v>Real.</v>
      </c>
      <c r="N14" s="15" t="e">
        <f>'UBS Izolina Mazzei'!#REF!</f>
        <v>#REF!</v>
      </c>
      <c r="O14" s="14" t="str">
        <f>'UBS Izolina Mazzei'!H52</f>
        <v>Real.</v>
      </c>
      <c r="P14" s="15" t="e">
        <f>'UBS Izolina Mazzei'!#REF!</f>
        <v>#REF!</v>
      </c>
      <c r="Q14" s="100" t="e">
        <f>'UBS Izolina Mazzei'!#REF!</f>
        <v>#REF!</v>
      </c>
      <c r="R14" s="13" t="e">
        <f>'UBS Izolina Mazzei'!#REF!</f>
        <v>#REF!</v>
      </c>
    </row>
    <row r="15" spans="1:18" ht="15.75" thickTop="1" x14ac:dyDescent="0.25">
      <c r="A15" s="9" t="s">
        <v>186</v>
      </c>
      <c r="B15" s="10">
        <v>20</v>
      </c>
      <c r="C15" s="11">
        <v>17</v>
      </c>
      <c r="D15" s="19">
        <f t="shared" ref="D15:D17" si="10">C15/$B15</f>
        <v>0.85</v>
      </c>
      <c r="E15" s="11"/>
      <c r="F15" s="19">
        <f t="shared" ref="F15:F17" si="11">E15/$B15</f>
        <v>0</v>
      </c>
      <c r="G15" s="11"/>
      <c r="H15" s="19">
        <f t="shared" ref="H15:H17" si="12">G15/$B15</f>
        <v>0</v>
      </c>
      <c r="I15" s="77">
        <f>SUM(C15,E15,G15)</f>
        <v>17</v>
      </c>
      <c r="J15" s="116">
        <f>I15/($B15*3)</f>
        <v>0.28333333333333333</v>
      </c>
      <c r="K15" s="11"/>
      <c r="L15" s="19">
        <f t="shared" ref="L15:L17" si="13">K15/$B15</f>
        <v>0</v>
      </c>
      <c r="M15" s="11"/>
      <c r="N15" s="19">
        <f t="shared" ref="N15:N17" si="14">M15/$B15</f>
        <v>0</v>
      </c>
      <c r="O15" s="11"/>
      <c r="P15" s="19">
        <f t="shared" ref="P15:P17" si="15">O15/$B15</f>
        <v>0</v>
      </c>
      <c r="Q15" s="77">
        <f>SUM(K15,M15,O15)</f>
        <v>0</v>
      </c>
      <c r="R15" s="116">
        <f>Q15/($B15*3)</f>
        <v>0</v>
      </c>
    </row>
    <row r="16" spans="1:18" ht="15.75" thickBot="1" x14ac:dyDescent="0.3">
      <c r="A16" s="16" t="s">
        <v>181</v>
      </c>
      <c r="B16" s="17">
        <v>12</v>
      </c>
      <c r="C16" s="18">
        <v>4</v>
      </c>
      <c r="D16" s="21">
        <f t="shared" si="10"/>
        <v>0.33333333333333331</v>
      </c>
      <c r="E16" s="18"/>
      <c r="F16" s="21">
        <f t="shared" si="11"/>
        <v>0</v>
      </c>
      <c r="G16" s="11"/>
      <c r="H16" s="21">
        <f t="shared" si="12"/>
        <v>0</v>
      </c>
      <c r="I16" s="79">
        <f>SUM(C16,E16,G16)</f>
        <v>4</v>
      </c>
      <c r="J16" s="187">
        <f>I16/($B16*3)</f>
        <v>0.1111111111111111</v>
      </c>
      <c r="K16" s="18"/>
      <c r="L16" s="21">
        <f t="shared" si="13"/>
        <v>0</v>
      </c>
      <c r="M16" s="18"/>
      <c r="N16" s="21">
        <f t="shared" si="14"/>
        <v>0</v>
      </c>
      <c r="O16" s="18"/>
      <c r="P16" s="21">
        <f t="shared" si="15"/>
        <v>0</v>
      </c>
      <c r="Q16" s="79">
        <f>SUM(K16,M16,O16)</f>
        <v>0</v>
      </c>
      <c r="R16" s="187">
        <f>Q16/($B16*3)</f>
        <v>0</v>
      </c>
    </row>
    <row r="17" spans="1:18" ht="15.75" thickBot="1" x14ac:dyDescent="0.3">
      <c r="A17" s="6" t="s">
        <v>7</v>
      </c>
      <c r="B17" s="7">
        <f>SUM(B15:B16)</f>
        <v>32</v>
      </c>
      <c r="C17" s="8">
        <f>SUM(C15:C16)</f>
        <v>21</v>
      </c>
      <c r="D17" s="22">
        <f t="shared" si="10"/>
        <v>0.65625</v>
      </c>
      <c r="E17" s="8">
        <f>SUM(E15:E16)</f>
        <v>0</v>
      </c>
      <c r="F17" s="22">
        <f t="shared" si="11"/>
        <v>0</v>
      </c>
      <c r="G17" s="8">
        <f>SUM(G15:G16)</f>
        <v>0</v>
      </c>
      <c r="H17" s="22">
        <f t="shared" si="12"/>
        <v>0</v>
      </c>
      <c r="I17" s="80">
        <f>SUM(C17,E17,G17)</f>
        <v>21</v>
      </c>
      <c r="J17" s="81">
        <f>I17/($B17*3)</f>
        <v>0.21875</v>
      </c>
      <c r="K17" s="8">
        <f>SUM(K15:K16)</f>
        <v>0</v>
      </c>
      <c r="L17" s="22">
        <f t="shared" si="13"/>
        <v>0</v>
      </c>
      <c r="M17" s="8">
        <f t="shared" ref="M17" si="16">SUM(M15:M16)</f>
        <v>0</v>
      </c>
      <c r="N17" s="22">
        <f t="shared" si="14"/>
        <v>0</v>
      </c>
      <c r="O17" s="8">
        <f t="shared" ref="O17" si="17">SUM(O15:O16)</f>
        <v>0</v>
      </c>
      <c r="P17" s="22">
        <f t="shared" si="15"/>
        <v>0</v>
      </c>
      <c r="Q17" s="80">
        <f>SUM(K17,M17,O17)</f>
        <v>0</v>
      </c>
      <c r="R17" s="81">
        <f>Q17/($B17*3)</f>
        <v>0</v>
      </c>
    </row>
  </sheetData>
  <mergeCells count="4">
    <mergeCell ref="A2:M2"/>
    <mergeCell ref="A3:M3"/>
    <mergeCell ref="A5:R5"/>
    <mergeCell ref="A13:R13"/>
  </mergeCells>
  <pageMargins left="0.51181102362204722" right="0.51181102362204722" top="0.78740157480314965" bottom="0.78740157480314965" header="0.31496062992125984" footer="0.31496062992125984"/>
  <pageSetup paperSize="9" scale="73" orientation="landscape" r:id="rId1"/>
  <extLst>
    <ext xmlns:mx="http://schemas.microsoft.com/office/mac/excel/2008/main" uri="{64002731-A6B0-56B0-2670-7721B7C09600}">
      <mx:PLV Mode="0" OnePage="0" WScale="0"/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2:R9"/>
  <sheetViews>
    <sheetView showGridLines="0" workbookViewId="0"/>
  </sheetViews>
  <sheetFormatPr defaultColWidth="8.85546875" defaultRowHeight="15" x14ac:dyDescent="0.25"/>
  <cols>
    <col min="1" max="1" width="40.7109375" customWidth="1"/>
    <col min="3" max="8" width="8" customWidth="1"/>
    <col min="9" max="9" width="9.85546875" customWidth="1"/>
    <col min="10" max="16" width="8" customWidth="1"/>
    <col min="17" max="17" width="9.85546875" customWidth="1"/>
    <col min="18" max="18" width="8" customWidth="1"/>
  </cols>
  <sheetData>
    <row r="2" spans="1:18" ht="18" x14ac:dyDescent="0.35">
      <c r="A2" s="1020" t="s">
        <v>380</v>
      </c>
      <c r="B2" s="1020"/>
      <c r="C2" s="1020"/>
      <c r="D2" s="1020"/>
      <c r="E2" s="1020"/>
      <c r="F2" s="1020"/>
      <c r="G2" s="1020"/>
      <c r="H2" s="1020"/>
      <c r="I2" s="1020"/>
      <c r="J2" s="1020"/>
      <c r="K2" s="1020"/>
      <c r="L2" s="1020"/>
      <c r="M2" s="1020"/>
      <c r="N2" s="1"/>
      <c r="O2" s="1"/>
    </row>
    <row r="3" spans="1:18" ht="18" x14ac:dyDescent="0.35">
      <c r="A3" s="1020" t="s">
        <v>0</v>
      </c>
      <c r="B3" s="1020"/>
      <c r="C3" s="1020"/>
      <c r="D3" s="1020"/>
      <c r="E3" s="1020"/>
      <c r="F3" s="1020"/>
      <c r="G3" s="1020"/>
      <c r="H3" s="1020"/>
      <c r="I3" s="1020"/>
      <c r="J3" s="1020"/>
      <c r="K3" s="1020"/>
      <c r="L3" s="1020"/>
      <c r="M3" s="1020"/>
      <c r="N3" s="1"/>
      <c r="O3" s="1"/>
    </row>
    <row r="5" spans="1:18" ht="15.75" x14ac:dyDescent="0.25">
      <c r="A5" s="1021" t="s">
        <v>420</v>
      </c>
      <c r="B5" s="1022"/>
      <c r="C5" s="1022"/>
      <c r="D5" s="1022"/>
      <c r="E5" s="1022"/>
      <c r="F5" s="1022"/>
      <c r="G5" s="1022"/>
      <c r="H5" s="1022"/>
      <c r="I5" s="1022"/>
      <c r="J5" s="1022"/>
      <c r="K5" s="1022"/>
      <c r="L5" s="1022"/>
      <c r="M5" s="1022"/>
      <c r="N5" s="1022"/>
      <c r="O5" s="1022"/>
      <c r="P5" s="1022"/>
      <c r="Q5" s="1022"/>
      <c r="R5" s="1022"/>
    </row>
    <row r="6" spans="1:18" ht="23.25" thickBot="1" x14ac:dyDescent="0.3">
      <c r="A6" s="85" t="s">
        <v>14</v>
      </c>
      <c r="B6" s="71" t="s">
        <v>198</v>
      </c>
      <c r="C6" s="85" t="str">
        <f>'UBS Izolina Mazzei'!C52</f>
        <v>Real.</v>
      </c>
      <c r="D6" s="86" t="e">
        <f>'UBS Izolina Mazzei'!#REF!</f>
        <v>#REF!</v>
      </c>
      <c r="E6" s="85" t="str">
        <f>'UBS Izolina Mazzei'!D52</f>
        <v>Real.</v>
      </c>
      <c r="F6" s="86" t="e">
        <f>'UBS Izolina Mazzei'!#REF!</f>
        <v>#REF!</v>
      </c>
      <c r="G6" s="85" t="str">
        <f>'UBS Izolina Mazzei'!E52</f>
        <v>Real.</v>
      </c>
      <c r="H6" s="86" t="e">
        <f>'UBS Izolina Mazzei'!#REF!</f>
        <v>#REF!</v>
      </c>
      <c r="I6" s="100" t="e">
        <f>'UBS Izolina Mazzei'!#REF!</f>
        <v>#REF!</v>
      </c>
      <c r="J6" s="13" t="e">
        <f>'UBS Izolina Mazzei'!#REF!</f>
        <v>#REF!</v>
      </c>
      <c r="K6" s="85" t="str">
        <f>'UBS Izolina Mazzei'!F52</f>
        <v>Real.</v>
      </c>
      <c r="L6" s="86" t="e">
        <f>'UBS Izolina Mazzei'!#REF!</f>
        <v>#REF!</v>
      </c>
      <c r="M6" s="14" t="str">
        <f>'UBS Izolina Mazzei'!G52</f>
        <v>Real.</v>
      </c>
      <c r="N6" s="15" t="e">
        <f>'UBS Izolina Mazzei'!#REF!</f>
        <v>#REF!</v>
      </c>
      <c r="O6" s="14" t="str">
        <f>'UBS Izolina Mazzei'!H52</f>
        <v>Real.</v>
      </c>
      <c r="P6" s="15" t="e">
        <f>'UBS Izolina Mazzei'!#REF!</f>
        <v>#REF!</v>
      </c>
      <c r="Q6" s="100" t="e">
        <f>'UBS Izolina Mazzei'!#REF!</f>
        <v>#REF!</v>
      </c>
      <c r="R6" s="13" t="e">
        <f>'UBS Izolina Mazzei'!#REF!</f>
        <v>#REF!</v>
      </c>
    </row>
    <row r="7" spans="1:18" ht="15.75" thickTop="1" x14ac:dyDescent="0.25">
      <c r="A7" s="9" t="s">
        <v>186</v>
      </c>
      <c r="B7" s="10">
        <v>18</v>
      </c>
      <c r="C7" s="11">
        <v>13</v>
      </c>
      <c r="D7" s="19">
        <f t="shared" ref="D7:D9" si="0">C7/$B7</f>
        <v>0.72222222222222221</v>
      </c>
      <c r="E7" s="11"/>
      <c r="F7" s="19">
        <f t="shared" ref="F7:F9" si="1">E7/$B7</f>
        <v>0</v>
      </c>
      <c r="G7" s="74"/>
      <c r="H7" s="19">
        <f t="shared" ref="H7:H9" si="2">G7/$B7</f>
        <v>0</v>
      </c>
      <c r="I7" s="77">
        <f>SUM(C7,E7,G7)</f>
        <v>13</v>
      </c>
      <c r="J7" s="116">
        <f>I7/($B7*3)</f>
        <v>0.24074074074074073</v>
      </c>
      <c r="K7" s="11"/>
      <c r="L7" s="19">
        <f t="shared" ref="L7:L9" si="3">K7/$B7</f>
        <v>0</v>
      </c>
      <c r="M7" s="11"/>
      <c r="N7" s="19">
        <f t="shared" ref="N7:N9" si="4">M7/$B7</f>
        <v>0</v>
      </c>
      <c r="O7" s="11"/>
      <c r="P7" s="19">
        <f t="shared" ref="P7:P9" si="5">O7/$B7</f>
        <v>0</v>
      </c>
      <c r="Q7" s="77">
        <f>SUM(K7,M7,O7)</f>
        <v>0</v>
      </c>
      <c r="R7" s="116">
        <f>Q7/($B7*3)</f>
        <v>0</v>
      </c>
    </row>
    <row r="8" spans="1:18" ht="15.75" thickBot="1" x14ac:dyDescent="0.3">
      <c r="A8" s="16" t="s">
        <v>181</v>
      </c>
      <c r="B8" s="17">
        <v>12</v>
      </c>
      <c r="C8" s="18">
        <v>6</v>
      </c>
      <c r="D8" s="21">
        <f t="shared" si="0"/>
        <v>0.5</v>
      </c>
      <c r="E8" s="18"/>
      <c r="F8" s="21">
        <f t="shared" si="1"/>
        <v>0</v>
      </c>
      <c r="G8" s="74"/>
      <c r="H8" s="21">
        <f t="shared" si="2"/>
        <v>0</v>
      </c>
      <c r="I8" s="79">
        <f>SUM(C8,E8,G8)</f>
        <v>6</v>
      </c>
      <c r="J8" s="187">
        <f>I8/($B8*3)</f>
        <v>0.16666666666666666</v>
      </c>
      <c r="K8" s="18"/>
      <c r="L8" s="21">
        <f t="shared" si="3"/>
        <v>0</v>
      </c>
      <c r="M8" s="18"/>
      <c r="N8" s="21">
        <f t="shared" si="4"/>
        <v>0</v>
      </c>
      <c r="O8" s="18"/>
      <c r="P8" s="21">
        <f t="shared" si="5"/>
        <v>0</v>
      </c>
      <c r="Q8" s="79">
        <f>SUM(K8,M8,O8)</f>
        <v>0</v>
      </c>
      <c r="R8" s="187">
        <f>Q8/($B8*3)</f>
        <v>0</v>
      </c>
    </row>
    <row r="9" spans="1:18" ht="15.75" thickBot="1" x14ac:dyDescent="0.3">
      <c r="A9" s="6" t="s">
        <v>7</v>
      </c>
      <c r="B9" s="7">
        <f>SUM(B7:B8)</f>
        <v>30</v>
      </c>
      <c r="C9" s="8">
        <f>SUM(C7:C8)</f>
        <v>19</v>
      </c>
      <c r="D9" s="22">
        <f t="shared" si="0"/>
        <v>0.6333333333333333</v>
      </c>
      <c r="E9" s="8">
        <f>SUM(E7:E8)</f>
        <v>0</v>
      </c>
      <c r="F9" s="22">
        <f t="shared" si="1"/>
        <v>0</v>
      </c>
      <c r="G9" s="8">
        <f>SUM(G7:G8)</f>
        <v>0</v>
      </c>
      <c r="H9" s="22">
        <f t="shared" si="2"/>
        <v>0</v>
      </c>
      <c r="I9" s="80">
        <f>SUM(C9,E9,G9)</f>
        <v>19</v>
      </c>
      <c r="J9" s="81">
        <f>I9/($B9*3)</f>
        <v>0.21111111111111111</v>
      </c>
      <c r="K9" s="8">
        <f>SUM(K7:K8)</f>
        <v>0</v>
      </c>
      <c r="L9" s="22">
        <f t="shared" si="3"/>
        <v>0</v>
      </c>
      <c r="M9" s="8">
        <f t="shared" ref="M9" si="6">SUM(M7:M8)</f>
        <v>0</v>
      </c>
      <c r="N9" s="22">
        <f t="shared" si="4"/>
        <v>0</v>
      </c>
      <c r="O9" s="8">
        <f t="shared" ref="O9" si="7">SUM(O7:O8)</f>
        <v>0</v>
      </c>
      <c r="P9" s="22">
        <f t="shared" si="5"/>
        <v>0</v>
      </c>
      <c r="Q9" s="80">
        <f>SUM(K9,M9,O9)</f>
        <v>0</v>
      </c>
      <c r="R9" s="81">
        <f>Q9/($B9*3)</f>
        <v>0</v>
      </c>
    </row>
  </sheetData>
  <mergeCells count="3">
    <mergeCell ref="A2:M2"/>
    <mergeCell ref="A3:M3"/>
    <mergeCell ref="A5:R5"/>
  </mergeCells>
  <pageMargins left="0.51181102362204722" right="0.51181102362204722" top="0.78740157480314965" bottom="0.78740157480314965" header="0.31496062992125984" footer="0.31496062992125984"/>
  <pageSetup paperSize="9" scale="75" orientation="landscape" r:id="rId1"/>
  <extLst>
    <ext xmlns:mx="http://schemas.microsoft.com/office/mac/excel/2008/main" uri="{64002731-A6B0-56B0-2670-7721B7C09600}">
      <mx:PLV Mode="0" OnePage="0" WScale="0"/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2:R9"/>
  <sheetViews>
    <sheetView showGridLines="0" workbookViewId="0"/>
  </sheetViews>
  <sheetFormatPr defaultColWidth="8.85546875" defaultRowHeight="15" x14ac:dyDescent="0.25"/>
  <cols>
    <col min="1" max="1" width="38.140625" customWidth="1"/>
    <col min="3" max="8" width="8.42578125" customWidth="1"/>
    <col min="9" max="9" width="9.28515625" customWidth="1"/>
    <col min="10" max="16" width="8.42578125" customWidth="1"/>
    <col min="17" max="17" width="9.28515625" customWidth="1"/>
    <col min="18" max="18" width="8.42578125" customWidth="1"/>
  </cols>
  <sheetData>
    <row r="2" spans="1:18" ht="18" x14ac:dyDescent="0.35">
      <c r="A2" s="1020" t="s">
        <v>399</v>
      </c>
      <c r="B2" s="1020"/>
      <c r="C2" s="1020"/>
      <c r="D2" s="1020"/>
      <c r="E2" s="1020"/>
      <c r="F2" s="1020"/>
      <c r="G2" s="1020"/>
      <c r="H2" s="1020"/>
      <c r="I2" s="1020"/>
      <c r="J2" s="1020"/>
      <c r="K2" s="1020"/>
      <c r="L2" s="1020"/>
      <c r="M2" s="1020"/>
      <c r="N2" s="1"/>
      <c r="O2" s="1"/>
    </row>
    <row r="3" spans="1:18" ht="18" x14ac:dyDescent="0.35">
      <c r="A3" s="1020" t="s">
        <v>188</v>
      </c>
      <c r="B3" s="1020"/>
      <c r="C3" s="1020"/>
      <c r="D3" s="1020"/>
      <c r="E3" s="1020"/>
      <c r="F3" s="1020"/>
      <c r="G3" s="1020"/>
      <c r="H3" s="1020"/>
      <c r="I3" s="1020"/>
      <c r="J3" s="1020"/>
      <c r="K3" s="1020"/>
      <c r="L3" s="1020"/>
      <c r="M3" s="1020"/>
      <c r="N3" s="1"/>
      <c r="O3" s="1"/>
    </row>
    <row r="5" spans="1:18" ht="15.75" x14ac:dyDescent="0.25">
      <c r="A5" s="1021" t="s">
        <v>421</v>
      </c>
      <c r="B5" s="1022"/>
      <c r="C5" s="1022"/>
      <c r="D5" s="1022"/>
      <c r="E5" s="1022"/>
      <c r="F5" s="1022"/>
      <c r="G5" s="1022"/>
      <c r="H5" s="1022"/>
      <c r="I5" s="1022"/>
      <c r="J5" s="1022"/>
      <c r="K5" s="1022"/>
      <c r="L5" s="1022"/>
      <c r="M5" s="1022"/>
      <c r="N5" s="1022"/>
      <c r="O5" s="1022"/>
      <c r="P5" s="1022"/>
      <c r="Q5" s="1022"/>
      <c r="R5" s="1022"/>
    </row>
    <row r="6" spans="1:18" ht="23.25" thickBot="1" x14ac:dyDescent="0.3">
      <c r="A6" s="85" t="s">
        <v>14</v>
      </c>
      <c r="B6" s="71" t="s">
        <v>198</v>
      </c>
      <c r="C6" s="85" t="str">
        <f>'UBS Izolina Mazzei'!C52</f>
        <v>Real.</v>
      </c>
      <c r="D6" s="86" t="e">
        <f>'UBS Izolina Mazzei'!#REF!</f>
        <v>#REF!</v>
      </c>
      <c r="E6" s="85" t="str">
        <f>'UBS Izolina Mazzei'!D52</f>
        <v>Real.</v>
      </c>
      <c r="F6" s="86" t="e">
        <f>'UBS Izolina Mazzei'!#REF!</f>
        <v>#REF!</v>
      </c>
      <c r="G6" s="85" t="str">
        <f>'UBS Izolina Mazzei'!E52</f>
        <v>Real.</v>
      </c>
      <c r="H6" s="86" t="e">
        <f>'UBS Izolina Mazzei'!#REF!</f>
        <v>#REF!</v>
      </c>
      <c r="I6" s="100" t="e">
        <f>'UBS Izolina Mazzei'!#REF!</f>
        <v>#REF!</v>
      </c>
      <c r="J6" s="13" t="e">
        <f>'UBS Izolina Mazzei'!#REF!</f>
        <v>#REF!</v>
      </c>
      <c r="K6" s="85" t="str">
        <f>'UBS Izolina Mazzei'!F52</f>
        <v>Real.</v>
      </c>
      <c r="L6" s="86" t="e">
        <f>'UBS Izolina Mazzei'!#REF!</f>
        <v>#REF!</v>
      </c>
      <c r="M6" s="14" t="str">
        <f>'UBS Izolina Mazzei'!G52</f>
        <v>Real.</v>
      </c>
      <c r="N6" s="15" t="e">
        <f>'UBS Izolina Mazzei'!#REF!</f>
        <v>#REF!</v>
      </c>
      <c r="O6" s="14" t="str">
        <f>'UBS Izolina Mazzei'!H52</f>
        <v>Real.</v>
      </c>
      <c r="P6" s="15" t="e">
        <f>'UBS Izolina Mazzei'!#REF!</f>
        <v>#REF!</v>
      </c>
      <c r="Q6" s="100" t="e">
        <f>'UBS Izolina Mazzei'!#REF!</f>
        <v>#REF!</v>
      </c>
      <c r="R6" s="13" t="e">
        <f>'UBS Izolina Mazzei'!#REF!</f>
        <v>#REF!</v>
      </c>
    </row>
    <row r="7" spans="1:18" ht="15.75" thickTop="1" x14ac:dyDescent="0.25">
      <c r="A7" s="9" t="s">
        <v>186</v>
      </c>
      <c r="B7" s="10">
        <v>18</v>
      </c>
      <c r="C7" s="702">
        <v>16</v>
      </c>
      <c r="D7" s="19">
        <f t="shared" ref="D7:D9" si="0">C7/$B7</f>
        <v>0.88888888888888884</v>
      </c>
      <c r="E7" s="709"/>
      <c r="F7" s="19">
        <f t="shared" ref="F7:F9" si="1">E7/$B7</f>
        <v>0</v>
      </c>
      <c r="G7" s="702"/>
      <c r="H7" s="19">
        <f t="shared" ref="H7:H9" si="2">G7/$B7</f>
        <v>0</v>
      </c>
      <c r="I7" s="77">
        <f>SUM(C7,E7,G7)</f>
        <v>16</v>
      </c>
      <c r="J7" s="116">
        <f>I7/($B7*3)</f>
        <v>0.29629629629629628</v>
      </c>
      <c r="K7" s="11"/>
      <c r="L7" s="19">
        <f t="shared" ref="L7:L9" si="3">K7/$B7</f>
        <v>0</v>
      </c>
      <c r="M7" s="11"/>
      <c r="N7" s="19">
        <f t="shared" ref="N7:N9" si="4">M7/$B7</f>
        <v>0</v>
      </c>
      <c r="O7" s="11"/>
      <c r="P7" s="19">
        <f t="shared" ref="P7:P9" si="5">O7/$B7</f>
        <v>0</v>
      </c>
      <c r="Q7" s="77">
        <f>SUM(K7,M7,O7)</f>
        <v>0</v>
      </c>
      <c r="R7" s="116">
        <f>Q7/($B7*3)</f>
        <v>0</v>
      </c>
    </row>
    <row r="8" spans="1:18" ht="15.75" thickBot="1" x14ac:dyDescent="0.3">
      <c r="A8" s="16" t="s">
        <v>181</v>
      </c>
      <c r="B8" s="17">
        <v>12</v>
      </c>
      <c r="C8" s="18">
        <v>9</v>
      </c>
      <c r="D8" s="21">
        <f t="shared" si="0"/>
        <v>0.75</v>
      </c>
      <c r="E8" s="18"/>
      <c r="F8" s="21">
        <f t="shared" si="1"/>
        <v>0</v>
      </c>
      <c r="G8" s="11"/>
      <c r="H8" s="21">
        <f t="shared" si="2"/>
        <v>0</v>
      </c>
      <c r="I8" s="79">
        <f>SUM(C8,E8,G8)</f>
        <v>9</v>
      </c>
      <c r="J8" s="187">
        <f>I8/($B8*3)</f>
        <v>0.25</v>
      </c>
      <c r="K8" s="18"/>
      <c r="L8" s="21">
        <f t="shared" si="3"/>
        <v>0</v>
      </c>
      <c r="M8" s="18"/>
      <c r="N8" s="21">
        <f t="shared" si="4"/>
        <v>0</v>
      </c>
      <c r="O8" s="18"/>
      <c r="P8" s="21">
        <f t="shared" si="5"/>
        <v>0</v>
      </c>
      <c r="Q8" s="79">
        <f>SUM(K8,M8,O8)</f>
        <v>0</v>
      </c>
      <c r="R8" s="187">
        <f>Q8/($B8*3)</f>
        <v>0</v>
      </c>
    </row>
    <row r="9" spans="1:18" ht="15.75" thickBot="1" x14ac:dyDescent="0.3">
      <c r="A9" s="6" t="s">
        <v>7</v>
      </c>
      <c r="B9" s="7">
        <f>SUM(B7:B8)</f>
        <v>30</v>
      </c>
      <c r="C9" s="8">
        <f>SUM(C7:C8)</f>
        <v>25</v>
      </c>
      <c r="D9" s="22">
        <f t="shared" si="0"/>
        <v>0.83333333333333337</v>
      </c>
      <c r="E9" s="8">
        <f>SUM(E7:E8)</f>
        <v>0</v>
      </c>
      <c r="F9" s="22">
        <f t="shared" si="1"/>
        <v>0</v>
      </c>
      <c r="G9" s="8">
        <f>SUM(G7:G8)</f>
        <v>0</v>
      </c>
      <c r="H9" s="22">
        <f t="shared" si="2"/>
        <v>0</v>
      </c>
      <c r="I9" s="80">
        <f>SUM(C9,E9,G9)</f>
        <v>25</v>
      </c>
      <c r="J9" s="81">
        <f>I9/($B9*3)</f>
        <v>0.27777777777777779</v>
      </c>
      <c r="K9" s="8">
        <f>SUM(K7:K8)</f>
        <v>0</v>
      </c>
      <c r="L9" s="22">
        <f t="shared" si="3"/>
        <v>0</v>
      </c>
      <c r="M9" s="8">
        <f t="shared" ref="M9" si="6">SUM(M7:M8)</f>
        <v>0</v>
      </c>
      <c r="N9" s="22">
        <f t="shared" si="4"/>
        <v>0</v>
      </c>
      <c r="O9" s="8">
        <f t="shared" ref="O9" si="7">SUM(O7:O8)</f>
        <v>0</v>
      </c>
      <c r="P9" s="22">
        <f t="shared" si="5"/>
        <v>0</v>
      </c>
      <c r="Q9" s="80">
        <f>SUM(K9,M9,O9)</f>
        <v>0</v>
      </c>
      <c r="R9" s="81">
        <f>Q9/($B9*3)</f>
        <v>0</v>
      </c>
    </row>
  </sheetData>
  <mergeCells count="3">
    <mergeCell ref="A2:M2"/>
    <mergeCell ref="A3:M3"/>
    <mergeCell ref="A5:R5"/>
  </mergeCells>
  <pageMargins left="0.51181102362204722" right="0.51181102362204722" top="0.78740157480314965" bottom="0.78740157480314965" header="0.31496062992125984" footer="0.31496062992125984"/>
  <pageSetup paperSize="9" scale="74" orientation="landscape"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  <pageSetUpPr fitToPage="1"/>
  </sheetPr>
  <dimension ref="A1:Q280"/>
  <sheetViews>
    <sheetView showGridLines="0" zoomScaleNormal="100" zoomScaleSheetLayoutView="90" workbookViewId="0">
      <pane xSplit="1" topLeftCell="B1" activePane="topRight" state="frozen"/>
      <selection activeCell="R6" sqref="R6"/>
      <selection pane="topRight" activeCell="R6" sqref="R6"/>
    </sheetView>
  </sheetViews>
  <sheetFormatPr defaultColWidth="8.85546875" defaultRowHeight="15" x14ac:dyDescent="0.25"/>
  <cols>
    <col min="1" max="1" width="49" customWidth="1"/>
    <col min="2" max="2" width="11.85546875" customWidth="1"/>
    <col min="3" max="9" width="11.5703125" customWidth="1"/>
    <col min="10" max="10" width="10.28515625" customWidth="1"/>
    <col min="11" max="14" width="11.5703125" customWidth="1"/>
    <col min="15" max="15" width="8.7109375" customWidth="1"/>
    <col min="16" max="16" width="8" customWidth="1"/>
    <col min="17" max="17" width="10.42578125" customWidth="1"/>
  </cols>
  <sheetData>
    <row r="1" spans="1:17" ht="42" customHeight="1" x14ac:dyDescent="0.25"/>
    <row r="2" spans="1:17" ht="18" x14ac:dyDescent="0.35">
      <c r="A2" s="1020"/>
      <c r="B2" s="1020"/>
      <c r="C2" s="1020"/>
      <c r="D2" s="1020"/>
      <c r="E2" s="1020"/>
      <c r="F2" s="1020"/>
      <c r="G2" s="1020"/>
      <c r="H2" s="1"/>
    </row>
    <row r="3" spans="1:17" ht="18" x14ac:dyDescent="0.35">
      <c r="A3" s="1020"/>
      <c r="B3" s="1020"/>
      <c r="C3" s="1020"/>
      <c r="D3" s="1020"/>
      <c r="E3" s="1020"/>
      <c r="F3" s="1020"/>
      <c r="G3" s="1020"/>
      <c r="H3" s="1"/>
    </row>
    <row r="5" spans="1:17" ht="20.25" customHeight="1" x14ac:dyDescent="0.25">
      <c r="A5" s="1023" t="s">
        <v>510</v>
      </c>
      <c r="B5" s="1023"/>
      <c r="C5" s="1023"/>
      <c r="D5" s="1023"/>
      <c r="E5" s="1023"/>
      <c r="F5" s="1023"/>
      <c r="G5" s="1023"/>
      <c r="H5" s="1023"/>
      <c r="I5" s="1023"/>
      <c r="J5" s="1023"/>
      <c r="K5" s="1023"/>
      <c r="L5" s="1023"/>
      <c r="M5" s="1023"/>
      <c r="N5" s="1023"/>
      <c r="O5" s="1023"/>
      <c r="P5" s="1023"/>
      <c r="Q5" s="1023"/>
    </row>
    <row r="6" spans="1:17" ht="20.25" customHeight="1" x14ac:dyDescent="0.25">
      <c r="A6" s="1023" t="s">
        <v>634</v>
      </c>
      <c r="B6" s="1023"/>
      <c r="C6" s="1023"/>
      <c r="D6" s="1023"/>
      <c r="E6" s="1023"/>
      <c r="F6" s="1023"/>
      <c r="G6" s="1023"/>
      <c r="H6" s="1023"/>
      <c r="I6" s="1023"/>
      <c r="J6" s="1023"/>
      <c r="K6" s="1023"/>
      <c r="L6" s="1023"/>
      <c r="M6" s="1023"/>
      <c r="N6" s="1023"/>
      <c r="O6" s="1023"/>
      <c r="P6" s="1023"/>
      <c r="Q6" s="1023"/>
    </row>
    <row r="7" spans="1:17" ht="20.25" customHeight="1" x14ac:dyDescent="0.25">
      <c r="A7" s="1029" t="s">
        <v>14</v>
      </c>
      <c r="B7" s="1027" t="s">
        <v>529</v>
      </c>
      <c r="C7" s="882" t="s">
        <v>514</v>
      </c>
      <c r="D7" s="882" t="s">
        <v>515</v>
      </c>
      <c r="E7" s="882" t="s">
        <v>516</v>
      </c>
      <c r="F7" s="882" t="s">
        <v>517</v>
      </c>
      <c r="G7" s="882" t="s">
        <v>518</v>
      </c>
      <c r="H7" s="882" t="s">
        <v>519</v>
      </c>
      <c r="I7" s="882" t="s">
        <v>520</v>
      </c>
      <c r="J7" s="882" t="s">
        <v>521</v>
      </c>
      <c r="K7" s="882" t="s">
        <v>522</v>
      </c>
      <c r="L7" s="882" t="s">
        <v>523</v>
      </c>
      <c r="M7" s="882" t="s">
        <v>524</v>
      </c>
      <c r="N7" s="882" t="s">
        <v>525</v>
      </c>
      <c r="O7" s="1024" t="s">
        <v>526</v>
      </c>
      <c r="P7" s="1025"/>
      <c r="Q7" s="1026"/>
    </row>
    <row r="8" spans="1:17" x14ac:dyDescent="0.25">
      <c r="A8" s="1030"/>
      <c r="B8" s="1028"/>
      <c r="C8" s="836" t="s">
        <v>527</v>
      </c>
      <c r="D8" s="836" t="s">
        <v>527</v>
      </c>
      <c r="E8" s="836" t="s">
        <v>527</v>
      </c>
      <c r="F8" s="836" t="s">
        <v>527</v>
      </c>
      <c r="G8" s="836" t="s">
        <v>527</v>
      </c>
      <c r="H8" s="836" t="s">
        <v>527</v>
      </c>
      <c r="I8" s="836" t="s">
        <v>527</v>
      </c>
      <c r="J8" s="836" t="s">
        <v>527</v>
      </c>
      <c r="K8" s="836" t="s">
        <v>527</v>
      </c>
      <c r="L8" s="836" t="s">
        <v>527</v>
      </c>
      <c r="M8" s="836" t="s">
        <v>527</v>
      </c>
      <c r="N8" s="836" t="s">
        <v>527</v>
      </c>
      <c r="O8" s="836" t="s">
        <v>528</v>
      </c>
      <c r="P8" s="836" t="s">
        <v>527</v>
      </c>
      <c r="Q8" s="836" t="s">
        <v>1</v>
      </c>
    </row>
    <row r="9" spans="1:17" ht="20.25" customHeight="1" x14ac:dyDescent="0.25">
      <c r="A9" s="832" t="s">
        <v>489</v>
      </c>
      <c r="B9" s="854">
        <v>6000</v>
      </c>
      <c r="C9" s="855">
        <v>4871</v>
      </c>
      <c r="D9" s="855">
        <v>5321</v>
      </c>
      <c r="E9" s="855">
        <v>5714</v>
      </c>
      <c r="F9" s="855">
        <v>6124</v>
      </c>
      <c r="G9" s="855">
        <v>6679</v>
      </c>
      <c r="H9" s="855">
        <v>5828</v>
      </c>
      <c r="I9" s="855">
        <v>6086</v>
      </c>
      <c r="J9" s="855">
        <v>5748</v>
      </c>
      <c r="K9" s="855">
        <v>6000</v>
      </c>
      <c r="L9" s="855">
        <v>6310</v>
      </c>
      <c r="M9" s="855">
        <v>6153</v>
      </c>
      <c r="N9" s="855">
        <v>6397</v>
      </c>
      <c r="O9" s="893">
        <f>B9*(IF(C9="",0,1)+IF(D9="",0,1)+IF(E9="",0,1)+IF(F9="",0,1)+IF(G9="",0,1)+IF(H9="",0,1)+IF(I9="",0,1)+IF(J9="",0,1)+IF(K9="",0,1)+IF(L9="",0,1)+IF(M9="",0,1)+IF(N9="",0,1))</f>
        <v>72000</v>
      </c>
      <c r="P9" s="893">
        <f>SUM(C9:N9)</f>
        <v>71231</v>
      </c>
      <c r="Q9" s="856">
        <f>IF(O9=0,"-",P9/O9)</f>
        <v>0.98931944444444442</v>
      </c>
    </row>
    <row r="10" spans="1:17" ht="20.25" customHeight="1" x14ac:dyDescent="0.25">
      <c r="A10" s="832" t="s">
        <v>487</v>
      </c>
      <c r="B10" s="854">
        <v>2080</v>
      </c>
      <c r="C10" s="855">
        <v>1113</v>
      </c>
      <c r="D10" s="855">
        <v>1484</v>
      </c>
      <c r="E10" s="855">
        <v>1872</v>
      </c>
      <c r="F10" s="855">
        <v>2491</v>
      </c>
      <c r="G10" s="855">
        <v>2638</v>
      </c>
      <c r="H10" s="855">
        <v>1762</v>
      </c>
      <c r="I10" s="855">
        <v>1847</v>
      </c>
      <c r="J10" s="855">
        <v>1556</v>
      </c>
      <c r="K10" s="855">
        <v>1490</v>
      </c>
      <c r="L10" s="855">
        <v>1496</v>
      </c>
      <c r="M10" s="855">
        <v>1759</v>
      </c>
      <c r="N10" s="855">
        <v>1718</v>
      </c>
      <c r="O10" s="893">
        <f t="shared" ref="O10:O45" si="0">B10*(IF(C10="",0,1)+IF(D10="",0,1)+IF(E10="",0,1)+IF(F10="",0,1)+IF(G10="",0,1)+IF(H10="",0,1)+IF(I10="",0,1)+IF(J10="",0,1)+IF(K10="",0,1)+IF(L10="",0,1)+IF(M10="",0,1)+IF(N10="",0,1))</f>
        <v>24960</v>
      </c>
      <c r="P10" s="893">
        <f t="shared" ref="P10:P45" si="1">SUM(C10:N10)</f>
        <v>21226</v>
      </c>
      <c r="Q10" s="856">
        <f t="shared" ref="Q10:Q39" si="2">IF(O10=0,"-",P10/O10)</f>
        <v>0.85040064102564106</v>
      </c>
    </row>
    <row r="11" spans="1:17" ht="20.25" customHeight="1" x14ac:dyDescent="0.25">
      <c r="A11" s="832" t="s">
        <v>611</v>
      </c>
      <c r="B11" s="854">
        <v>80</v>
      </c>
      <c r="C11" s="855">
        <v>45</v>
      </c>
      <c r="D11" s="855">
        <v>25</v>
      </c>
      <c r="E11" s="855">
        <v>57</v>
      </c>
      <c r="F11" s="855">
        <v>27</v>
      </c>
      <c r="G11" s="855">
        <v>41</v>
      </c>
      <c r="H11" s="855">
        <v>70</v>
      </c>
      <c r="I11" s="855">
        <v>68</v>
      </c>
      <c r="J11" s="855">
        <v>46</v>
      </c>
      <c r="K11" s="855">
        <v>53</v>
      </c>
      <c r="L11" s="855">
        <v>34</v>
      </c>
      <c r="M11" s="855">
        <v>69</v>
      </c>
      <c r="N11" s="855">
        <v>78</v>
      </c>
      <c r="O11" s="893">
        <f t="shared" si="0"/>
        <v>960</v>
      </c>
      <c r="P11" s="893">
        <f t="shared" si="1"/>
        <v>613</v>
      </c>
      <c r="Q11" s="856">
        <f t="shared" ref="Q11" si="3">IF(O11=0,"-",P11/O11)</f>
        <v>0.63854166666666667</v>
      </c>
    </row>
    <row r="12" spans="1:17" ht="20.25" customHeight="1" x14ac:dyDescent="0.25">
      <c r="A12" s="832" t="s">
        <v>490</v>
      </c>
      <c r="B12" s="854">
        <v>900</v>
      </c>
      <c r="C12" s="855">
        <v>805</v>
      </c>
      <c r="D12" s="855">
        <v>775</v>
      </c>
      <c r="E12" s="855">
        <v>727</v>
      </c>
      <c r="F12" s="855">
        <v>1272</v>
      </c>
      <c r="G12" s="855">
        <v>1125</v>
      </c>
      <c r="H12" s="855">
        <v>956</v>
      </c>
      <c r="I12" s="855">
        <v>745</v>
      </c>
      <c r="J12" s="855">
        <v>841</v>
      </c>
      <c r="K12" s="855">
        <v>980</v>
      </c>
      <c r="L12" s="855">
        <v>1067</v>
      </c>
      <c r="M12" s="855">
        <v>867</v>
      </c>
      <c r="N12" s="855">
        <v>805</v>
      </c>
      <c r="O12" s="893">
        <f t="shared" si="0"/>
        <v>10800</v>
      </c>
      <c r="P12" s="893">
        <f t="shared" si="1"/>
        <v>10965</v>
      </c>
      <c r="Q12" s="856">
        <f t="shared" si="2"/>
        <v>1.0152777777777777</v>
      </c>
    </row>
    <row r="13" spans="1:17" ht="20.25" customHeight="1" x14ac:dyDescent="0.25">
      <c r="A13" s="832" t="s">
        <v>724</v>
      </c>
      <c r="B13" s="854">
        <v>80</v>
      </c>
      <c r="C13" s="855">
        <v>80</v>
      </c>
      <c r="D13" s="855">
        <v>88</v>
      </c>
      <c r="E13" s="855">
        <v>72</v>
      </c>
      <c r="F13" s="855">
        <v>98</v>
      </c>
      <c r="G13" s="855">
        <v>83</v>
      </c>
      <c r="H13" s="855">
        <v>99</v>
      </c>
      <c r="I13" s="855">
        <v>82</v>
      </c>
      <c r="J13" s="855">
        <v>91</v>
      </c>
      <c r="K13" s="855">
        <v>89</v>
      </c>
      <c r="L13" s="855">
        <v>103</v>
      </c>
      <c r="M13" s="855">
        <v>89</v>
      </c>
      <c r="N13" s="855">
        <v>113</v>
      </c>
      <c r="O13" s="893">
        <f t="shared" si="0"/>
        <v>960</v>
      </c>
      <c r="P13" s="893">
        <f t="shared" si="1"/>
        <v>1087</v>
      </c>
      <c r="Q13" s="856">
        <f t="shared" ref="Q13" si="4">IF(O13=0,"-",P13/O13)</f>
        <v>1.1322916666666667</v>
      </c>
    </row>
    <row r="14" spans="1:17" ht="17.25" customHeight="1" x14ac:dyDescent="0.25">
      <c r="A14" s="832" t="s">
        <v>613</v>
      </c>
      <c r="B14" s="854">
        <v>384</v>
      </c>
      <c r="C14" s="855">
        <v>106</v>
      </c>
      <c r="D14" s="855">
        <v>28</v>
      </c>
      <c r="E14" s="855">
        <v>249</v>
      </c>
      <c r="F14" s="855">
        <v>548</v>
      </c>
      <c r="G14" s="855">
        <v>39</v>
      </c>
      <c r="H14" s="855">
        <v>135</v>
      </c>
      <c r="I14" s="855">
        <v>271</v>
      </c>
      <c r="J14" s="855">
        <v>299</v>
      </c>
      <c r="K14" s="855">
        <v>242</v>
      </c>
      <c r="L14" s="855">
        <v>238</v>
      </c>
      <c r="M14" s="855">
        <v>332</v>
      </c>
      <c r="N14" s="855">
        <v>305</v>
      </c>
      <c r="O14" s="893">
        <f t="shared" si="0"/>
        <v>4608</v>
      </c>
      <c r="P14" s="893">
        <f t="shared" si="1"/>
        <v>2792</v>
      </c>
      <c r="Q14" s="856">
        <f t="shared" si="2"/>
        <v>0.60590277777777779</v>
      </c>
    </row>
    <row r="15" spans="1:17" ht="17.25" customHeight="1" x14ac:dyDescent="0.25">
      <c r="A15" s="832" t="s">
        <v>682</v>
      </c>
      <c r="B15" s="854">
        <v>58</v>
      </c>
      <c r="C15" s="855">
        <v>38</v>
      </c>
      <c r="D15" s="855">
        <v>14</v>
      </c>
      <c r="E15" s="855">
        <v>20</v>
      </c>
      <c r="F15" s="855">
        <v>13</v>
      </c>
      <c r="G15" s="855">
        <v>28</v>
      </c>
      <c r="H15" s="855">
        <v>72</v>
      </c>
      <c r="I15" s="855">
        <v>125</v>
      </c>
      <c r="J15" s="855">
        <v>114</v>
      </c>
      <c r="K15" s="855">
        <v>72</v>
      </c>
      <c r="L15" s="855">
        <v>91</v>
      </c>
      <c r="M15" s="855">
        <v>128</v>
      </c>
      <c r="N15" s="855">
        <v>97</v>
      </c>
      <c r="O15" s="893">
        <f t="shared" si="0"/>
        <v>696</v>
      </c>
      <c r="P15" s="893">
        <f t="shared" si="1"/>
        <v>812</v>
      </c>
      <c r="Q15" s="856">
        <f t="shared" si="2"/>
        <v>1.1666666666666667</v>
      </c>
    </row>
    <row r="16" spans="1:17" ht="17.25" customHeight="1" x14ac:dyDescent="0.25">
      <c r="A16" s="832" t="s">
        <v>549</v>
      </c>
      <c r="B16" s="921">
        <v>16</v>
      </c>
      <c r="C16" s="915">
        <v>0</v>
      </c>
      <c r="D16" s="915">
        <v>0</v>
      </c>
      <c r="E16" s="915">
        <v>0</v>
      </c>
      <c r="F16" s="915">
        <v>0</v>
      </c>
      <c r="G16" s="915">
        <v>0</v>
      </c>
      <c r="H16" s="915">
        <v>0</v>
      </c>
      <c r="I16" s="915">
        <v>14</v>
      </c>
      <c r="J16" s="915">
        <v>10</v>
      </c>
      <c r="K16" s="915">
        <v>10</v>
      </c>
      <c r="L16" s="915">
        <v>5</v>
      </c>
      <c r="M16" s="915">
        <v>11</v>
      </c>
      <c r="N16" s="915">
        <v>16</v>
      </c>
      <c r="O16" s="922">
        <f t="shared" si="0"/>
        <v>192</v>
      </c>
      <c r="P16" s="893">
        <f t="shared" si="1"/>
        <v>66</v>
      </c>
      <c r="Q16" s="856">
        <f t="shared" si="2"/>
        <v>0.34375</v>
      </c>
    </row>
    <row r="17" spans="1:17" ht="17.25" customHeight="1" x14ac:dyDescent="0.25">
      <c r="A17" s="832" t="s">
        <v>547</v>
      </c>
      <c r="B17" s="854">
        <v>174</v>
      </c>
      <c r="C17" s="855">
        <v>1</v>
      </c>
      <c r="D17" s="855">
        <v>11</v>
      </c>
      <c r="E17" s="855">
        <v>69</v>
      </c>
      <c r="F17" s="855">
        <v>165</v>
      </c>
      <c r="G17" s="855">
        <v>11</v>
      </c>
      <c r="H17" s="855">
        <v>47</v>
      </c>
      <c r="I17" s="855">
        <v>169</v>
      </c>
      <c r="J17" s="855">
        <v>156</v>
      </c>
      <c r="K17" s="855">
        <v>212</v>
      </c>
      <c r="L17" s="855">
        <v>205</v>
      </c>
      <c r="M17" s="855">
        <v>152</v>
      </c>
      <c r="N17" s="855">
        <v>222</v>
      </c>
      <c r="O17" s="893">
        <f>B17*(IF(C17="",0,1)+IF(D17="",0,1)+IF(E17="",0,1)+IF(F17="",0,1)+IF(G17="",0,1)+IF(H17="",0,1)+IF(I17="",0,1)+IF(J17="",0,1)+IF(K17="",0,1)+IF(L17="",0,1)+IF(M17="",0,1)+IF(N17="",0,1))</f>
        <v>2088</v>
      </c>
      <c r="P17" s="893">
        <f t="shared" si="1"/>
        <v>1420</v>
      </c>
      <c r="Q17" s="856">
        <f t="shared" si="2"/>
        <v>0.68007662835249039</v>
      </c>
    </row>
    <row r="18" spans="1:17" ht="18.75" customHeight="1" x14ac:dyDescent="0.25">
      <c r="A18" s="832" t="s">
        <v>677</v>
      </c>
      <c r="B18" s="854">
        <v>26</v>
      </c>
      <c r="C18" s="855">
        <v>0</v>
      </c>
      <c r="D18" s="855">
        <v>11</v>
      </c>
      <c r="E18" s="855">
        <v>11</v>
      </c>
      <c r="F18" s="855">
        <v>19</v>
      </c>
      <c r="G18" s="855">
        <v>10</v>
      </c>
      <c r="H18" s="855">
        <v>23</v>
      </c>
      <c r="I18" s="855">
        <v>59</v>
      </c>
      <c r="J18" s="855">
        <v>40</v>
      </c>
      <c r="K18" s="855">
        <v>69</v>
      </c>
      <c r="L18" s="855">
        <v>41</v>
      </c>
      <c r="M18" s="855">
        <v>51</v>
      </c>
      <c r="N18" s="855">
        <v>43</v>
      </c>
      <c r="O18" s="893">
        <f>B18*(IF(C18="",0,1)+IF(D18="",0,1)+IF(E18="",0,1)+IF(F18="",0,1)+IF(G18="",0,1)+IF(H18="",0,1)+IF(I18="",0,1)+IF(J18="",0,1)+IF(K18="",0,1)+IF(L18="",0,1)+IF(M18="",0,1)+IF(N18="",0,1))</f>
        <v>312</v>
      </c>
      <c r="P18" s="893">
        <f t="shared" si="1"/>
        <v>377</v>
      </c>
      <c r="Q18" s="856">
        <f t="shared" si="2"/>
        <v>1.2083333333333333</v>
      </c>
    </row>
    <row r="19" spans="1:17" ht="18.75" customHeight="1" x14ac:dyDescent="0.25">
      <c r="A19" s="832" t="s">
        <v>548</v>
      </c>
      <c r="B19" s="921">
        <v>8</v>
      </c>
      <c r="C19" s="915">
        <v>0</v>
      </c>
      <c r="D19" s="915">
        <v>0</v>
      </c>
      <c r="E19" s="915">
        <v>0</v>
      </c>
      <c r="F19" s="915">
        <v>0</v>
      </c>
      <c r="G19" s="915">
        <v>0</v>
      </c>
      <c r="H19" s="915">
        <v>0</v>
      </c>
      <c r="I19" s="915">
        <v>7</v>
      </c>
      <c r="J19" s="915">
        <v>9</v>
      </c>
      <c r="K19" s="915">
        <v>2</v>
      </c>
      <c r="L19" s="915">
        <v>6</v>
      </c>
      <c r="M19" s="915">
        <v>8</v>
      </c>
      <c r="N19" s="915">
        <v>8</v>
      </c>
      <c r="O19" s="922">
        <f t="shared" si="0"/>
        <v>96</v>
      </c>
      <c r="P19" s="893">
        <f t="shared" si="1"/>
        <v>40</v>
      </c>
      <c r="Q19" s="856">
        <f t="shared" si="2"/>
        <v>0.41666666666666669</v>
      </c>
    </row>
    <row r="20" spans="1:17" ht="18.75" customHeight="1" x14ac:dyDescent="0.25">
      <c r="A20" s="832" t="s">
        <v>615</v>
      </c>
      <c r="B20" s="854">
        <v>528</v>
      </c>
      <c r="C20" s="855">
        <v>339</v>
      </c>
      <c r="D20" s="855">
        <v>446</v>
      </c>
      <c r="E20" s="855">
        <v>482</v>
      </c>
      <c r="F20" s="855">
        <v>521</v>
      </c>
      <c r="G20" s="855">
        <v>312</v>
      </c>
      <c r="H20" s="855">
        <v>481</v>
      </c>
      <c r="I20" s="855">
        <v>524</v>
      </c>
      <c r="J20" s="855">
        <v>464</v>
      </c>
      <c r="K20" s="855">
        <v>398</v>
      </c>
      <c r="L20" s="855">
        <v>554</v>
      </c>
      <c r="M20" s="855">
        <v>461</v>
      </c>
      <c r="N20" s="855">
        <v>411</v>
      </c>
      <c r="O20" s="893">
        <f t="shared" si="0"/>
        <v>6336</v>
      </c>
      <c r="P20" s="893">
        <f t="shared" si="1"/>
        <v>5393</v>
      </c>
      <c r="Q20" s="856">
        <f t="shared" si="2"/>
        <v>0.85116792929292928</v>
      </c>
    </row>
    <row r="21" spans="1:17" ht="18.75" customHeight="1" x14ac:dyDescent="0.25">
      <c r="A21" s="832" t="s">
        <v>503</v>
      </c>
      <c r="B21" s="854">
        <v>264</v>
      </c>
      <c r="C21" s="855">
        <v>212</v>
      </c>
      <c r="D21" s="855">
        <v>165</v>
      </c>
      <c r="E21" s="855">
        <v>218</v>
      </c>
      <c r="F21" s="855">
        <v>248</v>
      </c>
      <c r="G21" s="855">
        <v>211</v>
      </c>
      <c r="H21" s="855">
        <v>174</v>
      </c>
      <c r="I21" s="855">
        <v>198</v>
      </c>
      <c r="J21" s="855">
        <v>138</v>
      </c>
      <c r="K21" s="855">
        <v>121</v>
      </c>
      <c r="L21" s="855">
        <v>237</v>
      </c>
      <c r="M21" s="855">
        <v>181</v>
      </c>
      <c r="N21" s="855">
        <v>177</v>
      </c>
      <c r="O21" s="893">
        <f>B21*(IF(C21="",0,1)+IF(D21="",0,1)+IF(E21="",0,1)+IF(F21="",0,1)+IF(G21="",0,1)+IF(H21="",0,1)+IF(I21="",0,1)+IF(J21="",0,1)+IF(K21="",0,1)+IF(L21="",0,1)+IF(M21="",0,1)+IF(N21="",0,1))</f>
        <v>3168</v>
      </c>
      <c r="P21" s="893">
        <f t="shared" si="1"/>
        <v>2280</v>
      </c>
      <c r="Q21" s="856">
        <f t="shared" si="2"/>
        <v>0.71969696969696972</v>
      </c>
    </row>
    <row r="22" spans="1:17" ht="18.75" customHeight="1" x14ac:dyDescent="0.25">
      <c r="A22" s="832" t="s">
        <v>537</v>
      </c>
      <c r="B22" s="854">
        <v>160</v>
      </c>
      <c r="C22" s="855">
        <v>0</v>
      </c>
      <c r="D22" s="855">
        <v>0</v>
      </c>
      <c r="E22" s="855">
        <v>0</v>
      </c>
      <c r="F22" s="855">
        <v>0</v>
      </c>
      <c r="G22" s="855">
        <v>0</v>
      </c>
      <c r="H22" s="855">
        <v>0</v>
      </c>
      <c r="I22" s="855">
        <v>0</v>
      </c>
      <c r="J22" s="855">
        <v>0</v>
      </c>
      <c r="K22" s="855">
        <v>0</v>
      </c>
      <c r="L22" s="855">
        <v>0</v>
      </c>
      <c r="M22" s="855">
        <v>0</v>
      </c>
      <c r="N22" s="855">
        <v>0</v>
      </c>
      <c r="O22" s="893">
        <f t="shared" si="0"/>
        <v>1920</v>
      </c>
      <c r="P22" s="893">
        <f t="shared" si="1"/>
        <v>0</v>
      </c>
      <c r="Q22" s="856">
        <f t="shared" si="2"/>
        <v>0</v>
      </c>
    </row>
    <row r="23" spans="1:17" s="659" customFormat="1" ht="18.75" customHeight="1" x14ac:dyDescent="0.2">
      <c r="A23" s="832" t="s">
        <v>687</v>
      </c>
      <c r="B23" s="921">
        <v>110</v>
      </c>
      <c r="C23" s="915">
        <v>61</v>
      </c>
      <c r="D23" s="915">
        <v>0</v>
      </c>
      <c r="E23" s="915">
        <v>0</v>
      </c>
      <c r="F23" s="915">
        <v>0</v>
      </c>
      <c r="G23" s="915">
        <v>0</v>
      </c>
      <c r="H23" s="915">
        <v>0</v>
      </c>
      <c r="I23" s="915">
        <v>0</v>
      </c>
      <c r="J23" s="915">
        <v>0</v>
      </c>
      <c r="K23" s="915">
        <v>0</v>
      </c>
      <c r="L23" s="915">
        <v>0</v>
      </c>
      <c r="M23" s="915">
        <v>89</v>
      </c>
      <c r="N23" s="915">
        <v>68</v>
      </c>
      <c r="O23" s="893">
        <f t="shared" si="0"/>
        <v>1320</v>
      </c>
      <c r="P23" s="893">
        <f t="shared" si="1"/>
        <v>218</v>
      </c>
      <c r="Q23" s="856">
        <f>IF(O23=0,"-",P23/O23)</f>
        <v>0.16515151515151516</v>
      </c>
    </row>
    <row r="24" spans="1:17" s="659" customFormat="1" ht="18.75" customHeight="1" x14ac:dyDescent="0.2">
      <c r="A24" s="832" t="s">
        <v>688</v>
      </c>
      <c r="B24" s="921">
        <v>4</v>
      </c>
      <c r="C24" s="915">
        <v>0</v>
      </c>
      <c r="D24" s="915">
        <v>0</v>
      </c>
      <c r="E24" s="915">
        <v>0</v>
      </c>
      <c r="F24" s="915">
        <v>0</v>
      </c>
      <c r="G24" s="915">
        <v>0</v>
      </c>
      <c r="H24" s="915">
        <v>0</v>
      </c>
      <c r="I24" s="915">
        <v>0</v>
      </c>
      <c r="J24" s="915">
        <v>0</v>
      </c>
      <c r="K24" s="915">
        <v>0</v>
      </c>
      <c r="L24" s="915">
        <v>0</v>
      </c>
      <c r="M24" s="915">
        <v>0</v>
      </c>
      <c r="N24" s="915">
        <v>0</v>
      </c>
      <c r="O24" s="893">
        <f t="shared" si="0"/>
        <v>48</v>
      </c>
      <c r="P24" s="893">
        <f t="shared" si="1"/>
        <v>0</v>
      </c>
      <c r="Q24" s="856">
        <f>IF(O24=0,"-",P24/O24)</f>
        <v>0</v>
      </c>
    </row>
    <row r="25" spans="1:17" ht="18.75" customHeight="1" x14ac:dyDescent="0.25">
      <c r="A25" s="832" t="s">
        <v>505</v>
      </c>
      <c r="B25" s="854">
        <v>528</v>
      </c>
      <c r="C25" s="855">
        <v>234</v>
      </c>
      <c r="D25" s="855">
        <v>171</v>
      </c>
      <c r="E25" s="855">
        <v>193</v>
      </c>
      <c r="F25" s="855">
        <v>245</v>
      </c>
      <c r="G25" s="855">
        <v>82</v>
      </c>
      <c r="H25" s="855">
        <v>217</v>
      </c>
      <c r="I25" s="855">
        <v>219</v>
      </c>
      <c r="J25" s="855">
        <v>215</v>
      </c>
      <c r="K25" s="855">
        <v>458</v>
      </c>
      <c r="L25" s="855">
        <v>457</v>
      </c>
      <c r="M25" s="855">
        <v>480</v>
      </c>
      <c r="N25" s="855">
        <v>446</v>
      </c>
      <c r="O25" s="893">
        <f t="shared" si="0"/>
        <v>6336</v>
      </c>
      <c r="P25" s="893">
        <f t="shared" si="1"/>
        <v>3417</v>
      </c>
      <c r="Q25" s="856">
        <f t="shared" si="2"/>
        <v>0.53929924242424243</v>
      </c>
    </row>
    <row r="26" spans="1:17" s="659" customFormat="1" ht="18.75" customHeight="1" x14ac:dyDescent="0.2">
      <c r="A26" s="832" t="s">
        <v>689</v>
      </c>
      <c r="B26" s="921">
        <v>120</v>
      </c>
      <c r="C26" s="915">
        <v>0</v>
      </c>
      <c r="D26" s="915">
        <v>0</v>
      </c>
      <c r="E26" s="915">
        <v>103</v>
      </c>
      <c r="F26" s="915">
        <v>211</v>
      </c>
      <c r="G26" s="915">
        <v>227</v>
      </c>
      <c r="H26" s="915">
        <v>197</v>
      </c>
      <c r="I26" s="915">
        <v>189</v>
      </c>
      <c r="J26" s="915">
        <v>178</v>
      </c>
      <c r="K26" s="915">
        <v>174</v>
      </c>
      <c r="L26" s="915">
        <v>240</v>
      </c>
      <c r="M26" s="915">
        <v>166</v>
      </c>
      <c r="N26" s="915">
        <v>130</v>
      </c>
      <c r="O26" s="893">
        <f t="shared" si="0"/>
        <v>1440</v>
      </c>
      <c r="P26" s="893">
        <f t="shared" si="1"/>
        <v>1815</v>
      </c>
      <c r="Q26" s="856">
        <f t="shared" ref="Q26:Q27" si="5">IF(O26=0,"-",P26/O26)</f>
        <v>1.2604166666666667</v>
      </c>
    </row>
    <row r="27" spans="1:17" s="659" customFormat="1" ht="18.75" customHeight="1" x14ac:dyDescent="0.2">
      <c r="A27" s="832" t="s">
        <v>690</v>
      </c>
      <c r="B27" s="921">
        <v>4</v>
      </c>
      <c r="C27" s="915">
        <v>0</v>
      </c>
      <c r="D27" s="915">
        <v>0</v>
      </c>
      <c r="E27" s="915">
        <v>0</v>
      </c>
      <c r="F27" s="915">
        <v>0</v>
      </c>
      <c r="G27" s="915">
        <v>8</v>
      </c>
      <c r="H27" s="915">
        <v>8</v>
      </c>
      <c r="I27" s="915">
        <v>8</v>
      </c>
      <c r="J27" s="915">
        <v>8</v>
      </c>
      <c r="K27" s="915">
        <v>8</v>
      </c>
      <c r="L27" s="915">
        <v>10</v>
      </c>
      <c r="M27" s="915">
        <v>7</v>
      </c>
      <c r="N27" s="915">
        <v>6</v>
      </c>
      <c r="O27" s="893">
        <f t="shared" si="0"/>
        <v>48</v>
      </c>
      <c r="P27" s="893">
        <f t="shared" si="1"/>
        <v>63</v>
      </c>
      <c r="Q27" s="856">
        <f t="shared" si="5"/>
        <v>1.3125</v>
      </c>
    </row>
    <row r="28" spans="1:17" s="659" customFormat="1" ht="18.75" customHeight="1" x14ac:dyDescent="0.2">
      <c r="A28" s="920" t="s">
        <v>550</v>
      </c>
      <c r="B28" s="921">
        <v>540</v>
      </c>
      <c r="C28" s="915">
        <v>489</v>
      </c>
      <c r="D28" s="915">
        <v>476</v>
      </c>
      <c r="E28" s="915">
        <v>751</v>
      </c>
      <c r="F28" s="915">
        <v>1122</v>
      </c>
      <c r="G28" s="915">
        <v>753</v>
      </c>
      <c r="H28" s="915">
        <v>425</v>
      </c>
      <c r="I28" s="915">
        <v>529</v>
      </c>
      <c r="J28" s="915">
        <v>345</v>
      </c>
      <c r="K28" s="915">
        <v>293</v>
      </c>
      <c r="L28" s="915">
        <v>527</v>
      </c>
      <c r="M28" s="915">
        <v>624</v>
      </c>
      <c r="N28" s="915">
        <v>465</v>
      </c>
      <c r="O28" s="893">
        <f t="shared" si="0"/>
        <v>6480</v>
      </c>
      <c r="P28" s="893">
        <f t="shared" si="1"/>
        <v>6799</v>
      </c>
      <c r="Q28" s="856">
        <f t="shared" si="2"/>
        <v>1.0492283950617285</v>
      </c>
    </row>
    <row r="29" spans="1:17" s="659" customFormat="1" ht="18.75" customHeight="1" x14ac:dyDescent="0.2">
      <c r="A29" s="920" t="s">
        <v>551</v>
      </c>
      <c r="B29" s="921">
        <v>30</v>
      </c>
      <c r="C29" s="915">
        <v>30</v>
      </c>
      <c r="D29" s="915">
        <v>18</v>
      </c>
      <c r="E29" s="915">
        <v>50</v>
      </c>
      <c r="F29" s="915">
        <v>27</v>
      </c>
      <c r="G29" s="915">
        <v>48</v>
      </c>
      <c r="H29" s="915">
        <v>34</v>
      </c>
      <c r="I29" s="915">
        <v>74</v>
      </c>
      <c r="J29" s="915">
        <v>35</v>
      </c>
      <c r="K29" s="915">
        <v>0</v>
      </c>
      <c r="L29" s="915">
        <v>32</v>
      </c>
      <c r="M29" s="915">
        <v>36</v>
      </c>
      <c r="N29" s="915">
        <v>30</v>
      </c>
      <c r="O29" s="893">
        <f t="shared" si="0"/>
        <v>360</v>
      </c>
      <c r="P29" s="893">
        <f t="shared" si="1"/>
        <v>414</v>
      </c>
      <c r="Q29" s="856">
        <f t="shared" si="2"/>
        <v>1.1499999999999999</v>
      </c>
    </row>
    <row r="30" spans="1:17" s="659" customFormat="1" ht="18.75" customHeight="1" x14ac:dyDescent="0.2">
      <c r="A30" s="920" t="s">
        <v>552</v>
      </c>
      <c r="B30" s="921">
        <v>122</v>
      </c>
      <c r="C30" s="915">
        <v>84</v>
      </c>
      <c r="D30" s="915">
        <v>37</v>
      </c>
      <c r="E30" s="915">
        <v>104</v>
      </c>
      <c r="F30" s="915">
        <v>109</v>
      </c>
      <c r="G30" s="915">
        <v>111</v>
      </c>
      <c r="H30" s="915">
        <v>167</v>
      </c>
      <c r="I30" s="915">
        <v>146</v>
      </c>
      <c r="J30" s="915">
        <v>128</v>
      </c>
      <c r="K30" s="915">
        <v>176</v>
      </c>
      <c r="L30" s="915">
        <v>164</v>
      </c>
      <c r="M30" s="915">
        <v>186</v>
      </c>
      <c r="N30" s="915">
        <v>105</v>
      </c>
      <c r="O30" s="893">
        <f t="shared" si="0"/>
        <v>1464</v>
      </c>
      <c r="P30" s="893">
        <f t="shared" si="1"/>
        <v>1517</v>
      </c>
      <c r="Q30" s="856">
        <f t="shared" si="2"/>
        <v>1.0362021857923498</v>
      </c>
    </row>
    <row r="31" spans="1:17" s="659" customFormat="1" ht="18.75" customHeight="1" x14ac:dyDescent="0.2">
      <c r="A31" s="920" t="s">
        <v>553</v>
      </c>
      <c r="B31" s="921">
        <v>30</v>
      </c>
      <c r="C31" s="915">
        <v>17</v>
      </c>
      <c r="D31" s="915">
        <v>1</v>
      </c>
      <c r="E31" s="915">
        <v>18</v>
      </c>
      <c r="F31" s="915">
        <v>20</v>
      </c>
      <c r="G31" s="915">
        <v>45</v>
      </c>
      <c r="H31" s="915">
        <v>76</v>
      </c>
      <c r="I31" s="915">
        <v>70</v>
      </c>
      <c r="J31" s="915">
        <v>34</v>
      </c>
      <c r="K31" s="915">
        <v>74</v>
      </c>
      <c r="L31" s="915">
        <v>67</v>
      </c>
      <c r="M31" s="915">
        <v>40</v>
      </c>
      <c r="N31" s="915">
        <v>13</v>
      </c>
      <c r="O31" s="893">
        <f t="shared" si="0"/>
        <v>360</v>
      </c>
      <c r="P31" s="893">
        <f t="shared" si="1"/>
        <v>475</v>
      </c>
      <c r="Q31" s="856">
        <f t="shared" si="2"/>
        <v>1.3194444444444444</v>
      </c>
    </row>
    <row r="32" spans="1:17" s="659" customFormat="1" ht="18.75" customHeight="1" x14ac:dyDescent="0.2">
      <c r="A32" s="920" t="s">
        <v>622</v>
      </c>
      <c r="B32" s="921">
        <v>60</v>
      </c>
      <c r="C32" s="915">
        <v>44</v>
      </c>
      <c r="D32" s="915">
        <v>32</v>
      </c>
      <c r="E32" s="915">
        <v>76</v>
      </c>
      <c r="F32" s="915">
        <v>73</v>
      </c>
      <c r="G32" s="915">
        <v>82</v>
      </c>
      <c r="H32" s="915">
        <v>57</v>
      </c>
      <c r="I32" s="915">
        <v>104</v>
      </c>
      <c r="J32" s="915">
        <v>18</v>
      </c>
      <c r="K32" s="915">
        <v>88</v>
      </c>
      <c r="L32" s="915">
        <v>44</v>
      </c>
      <c r="M32" s="915">
        <v>70</v>
      </c>
      <c r="N32" s="915">
        <v>63</v>
      </c>
      <c r="O32" s="893">
        <f t="shared" si="0"/>
        <v>720</v>
      </c>
      <c r="P32" s="893">
        <f t="shared" si="1"/>
        <v>751</v>
      </c>
      <c r="Q32" s="856">
        <f t="shared" ref="Q32:Q37" si="6">IF(O32=0,"-",P32/O32)</f>
        <v>1.0430555555555556</v>
      </c>
    </row>
    <row r="33" spans="1:17" s="659" customFormat="1" ht="18.75" customHeight="1" x14ac:dyDescent="0.2">
      <c r="A33" s="920" t="s">
        <v>557</v>
      </c>
      <c r="B33" s="921">
        <v>40</v>
      </c>
      <c r="C33" s="915">
        <v>47</v>
      </c>
      <c r="D33" s="915">
        <v>55</v>
      </c>
      <c r="E33" s="915">
        <v>68</v>
      </c>
      <c r="F33" s="915">
        <v>36</v>
      </c>
      <c r="G33" s="915">
        <v>63</v>
      </c>
      <c r="H33" s="915">
        <v>73</v>
      </c>
      <c r="I33" s="915">
        <v>58</v>
      </c>
      <c r="J33" s="915">
        <v>37</v>
      </c>
      <c r="K33" s="915">
        <v>66</v>
      </c>
      <c r="L33" s="915">
        <v>32</v>
      </c>
      <c r="M33" s="915">
        <v>62</v>
      </c>
      <c r="N33" s="915">
        <v>51</v>
      </c>
      <c r="O33" s="893">
        <f t="shared" si="0"/>
        <v>480</v>
      </c>
      <c r="P33" s="893">
        <f t="shared" si="1"/>
        <v>648</v>
      </c>
      <c r="Q33" s="856">
        <f t="shared" si="6"/>
        <v>1.35</v>
      </c>
    </row>
    <row r="34" spans="1:17" ht="18.75" customHeight="1" x14ac:dyDescent="0.25">
      <c r="A34" s="920" t="s">
        <v>580</v>
      </c>
      <c r="B34" s="854">
        <v>46</v>
      </c>
      <c r="C34" s="855">
        <v>15</v>
      </c>
      <c r="D34" s="855">
        <v>25</v>
      </c>
      <c r="E34" s="855">
        <v>43</v>
      </c>
      <c r="F34" s="855">
        <v>22</v>
      </c>
      <c r="G34" s="855">
        <v>31</v>
      </c>
      <c r="H34" s="855">
        <v>11</v>
      </c>
      <c r="I34" s="855">
        <v>24</v>
      </c>
      <c r="J34" s="855">
        <v>28</v>
      </c>
      <c r="K34" s="855">
        <v>36</v>
      </c>
      <c r="L34" s="855">
        <v>19</v>
      </c>
      <c r="M34" s="855">
        <v>54</v>
      </c>
      <c r="N34" s="855">
        <v>51</v>
      </c>
      <c r="O34" s="893">
        <f t="shared" si="0"/>
        <v>552</v>
      </c>
      <c r="P34" s="893">
        <f t="shared" si="1"/>
        <v>359</v>
      </c>
      <c r="Q34" s="856">
        <f t="shared" si="6"/>
        <v>0.65036231884057971</v>
      </c>
    </row>
    <row r="35" spans="1:17" ht="18.75" customHeight="1" x14ac:dyDescent="0.25">
      <c r="A35" s="920" t="s">
        <v>621</v>
      </c>
      <c r="B35" s="854">
        <v>30</v>
      </c>
      <c r="C35" s="855">
        <v>51</v>
      </c>
      <c r="D35" s="855">
        <v>45</v>
      </c>
      <c r="E35" s="855">
        <v>53</v>
      </c>
      <c r="F35" s="855">
        <v>60</v>
      </c>
      <c r="G35" s="855">
        <v>54</v>
      </c>
      <c r="H35" s="855">
        <v>23</v>
      </c>
      <c r="I35" s="855">
        <v>51</v>
      </c>
      <c r="J35" s="855">
        <v>60</v>
      </c>
      <c r="K35" s="855">
        <v>46</v>
      </c>
      <c r="L35" s="855">
        <v>28</v>
      </c>
      <c r="M35" s="855">
        <v>60</v>
      </c>
      <c r="N35" s="855">
        <v>43</v>
      </c>
      <c r="O35" s="893">
        <f t="shared" si="0"/>
        <v>360</v>
      </c>
      <c r="P35" s="893">
        <f t="shared" si="1"/>
        <v>574</v>
      </c>
      <c r="Q35" s="856">
        <f t="shared" si="6"/>
        <v>1.5944444444444446</v>
      </c>
    </row>
    <row r="36" spans="1:17" ht="18.75" customHeight="1" x14ac:dyDescent="0.25">
      <c r="A36" s="832" t="s">
        <v>620</v>
      </c>
      <c r="B36" s="854">
        <v>60</v>
      </c>
      <c r="C36" s="855">
        <v>145</v>
      </c>
      <c r="D36" s="855">
        <v>140</v>
      </c>
      <c r="E36" s="855">
        <v>156</v>
      </c>
      <c r="F36" s="855">
        <v>166</v>
      </c>
      <c r="G36" s="855">
        <v>39</v>
      </c>
      <c r="H36" s="855">
        <v>122</v>
      </c>
      <c r="I36" s="855">
        <v>105</v>
      </c>
      <c r="J36" s="855">
        <v>155</v>
      </c>
      <c r="K36" s="855">
        <v>165</v>
      </c>
      <c r="L36" s="855">
        <v>172</v>
      </c>
      <c r="M36" s="855">
        <v>179</v>
      </c>
      <c r="N36" s="855">
        <v>101</v>
      </c>
      <c r="O36" s="893">
        <f t="shared" si="0"/>
        <v>720</v>
      </c>
      <c r="P36" s="893">
        <f t="shared" si="1"/>
        <v>1645</v>
      </c>
      <c r="Q36" s="856">
        <f t="shared" si="6"/>
        <v>2.2847222222222223</v>
      </c>
    </row>
    <row r="37" spans="1:17" ht="18.75" customHeight="1" x14ac:dyDescent="0.25">
      <c r="A37" s="832" t="s">
        <v>623</v>
      </c>
      <c r="B37" s="854">
        <v>40</v>
      </c>
      <c r="C37" s="855">
        <v>38</v>
      </c>
      <c r="D37" s="855">
        <v>51</v>
      </c>
      <c r="E37" s="855">
        <v>59</v>
      </c>
      <c r="F37" s="855">
        <v>76</v>
      </c>
      <c r="G37" s="855">
        <v>12</v>
      </c>
      <c r="H37" s="855">
        <v>56</v>
      </c>
      <c r="I37" s="855">
        <v>39</v>
      </c>
      <c r="J37" s="855">
        <v>49</v>
      </c>
      <c r="K37" s="855">
        <v>57</v>
      </c>
      <c r="L37" s="855">
        <v>62</v>
      </c>
      <c r="M37" s="855">
        <v>42</v>
      </c>
      <c r="N37" s="855">
        <v>43</v>
      </c>
      <c r="O37" s="893">
        <f t="shared" si="0"/>
        <v>480</v>
      </c>
      <c r="P37" s="893">
        <f t="shared" si="1"/>
        <v>584</v>
      </c>
      <c r="Q37" s="856">
        <f t="shared" si="6"/>
        <v>1.2166666666666666</v>
      </c>
    </row>
    <row r="38" spans="1:17" s="659" customFormat="1" ht="18.75" customHeight="1" x14ac:dyDescent="0.2">
      <c r="A38" s="920" t="s">
        <v>706</v>
      </c>
      <c r="B38" s="921">
        <f>92+60</f>
        <v>152</v>
      </c>
      <c r="C38" s="915">
        <v>35</v>
      </c>
      <c r="D38" s="915">
        <v>113</v>
      </c>
      <c r="E38" s="915">
        <v>159</v>
      </c>
      <c r="F38" s="915">
        <v>190</v>
      </c>
      <c r="G38" s="915">
        <v>78</v>
      </c>
      <c r="H38" s="915">
        <v>114</v>
      </c>
      <c r="I38" s="915">
        <v>128</v>
      </c>
      <c r="J38" s="915">
        <v>141</v>
      </c>
      <c r="K38" s="915">
        <v>145</v>
      </c>
      <c r="L38" s="915">
        <v>213</v>
      </c>
      <c r="M38" s="915">
        <v>206</v>
      </c>
      <c r="N38" s="915">
        <v>188</v>
      </c>
      <c r="O38" s="893">
        <f>B38*(IF(C38="",0,1)+IF(D38="",0,1)+IF(E38="",0,1)+IF(F38="",0,1)+IF(G38="",0,1)+IF(H38="",0,1)+IF(I38="",0,1)+IF(J38="",0,1)+IF(K38="",0,1)+IF(L38="",0,1)+IF(M38="",0,1)+IF(N38="",0,1))</f>
        <v>1824</v>
      </c>
      <c r="P38" s="893">
        <f t="shared" si="1"/>
        <v>1710</v>
      </c>
      <c r="Q38" s="856">
        <f t="shared" si="2"/>
        <v>0.9375</v>
      </c>
    </row>
    <row r="39" spans="1:17" s="659" customFormat="1" ht="18.75" customHeight="1" x14ac:dyDescent="0.2">
      <c r="A39" s="920" t="s">
        <v>681</v>
      </c>
      <c r="B39" s="921">
        <v>100</v>
      </c>
      <c r="C39" s="915">
        <v>9</v>
      </c>
      <c r="D39" s="915">
        <v>6</v>
      </c>
      <c r="E39" s="915">
        <v>64</v>
      </c>
      <c r="F39" s="915">
        <v>58</v>
      </c>
      <c r="G39" s="915">
        <v>20</v>
      </c>
      <c r="H39" s="915">
        <v>37</v>
      </c>
      <c r="I39" s="915">
        <v>59</v>
      </c>
      <c r="J39" s="915">
        <v>59</v>
      </c>
      <c r="K39" s="915">
        <v>71</v>
      </c>
      <c r="L39" s="915">
        <v>103</v>
      </c>
      <c r="M39" s="915">
        <v>113</v>
      </c>
      <c r="N39" s="915">
        <v>112</v>
      </c>
      <c r="O39" s="893">
        <f>B39*(IF(C39="",0,1)+IF(D39="",0,1)+IF(E39="",0,1)+IF(F39="",0,1)+IF(G39="",0,1)+IF(H39="",0,1)+IF(I39="",0,1)+IF(J39="",0,1)+IF(K39="",0,1)+IF(L39="",0,1)+IF(M39="",0,1)+IF(N39="",0,1))</f>
        <v>1200</v>
      </c>
      <c r="P39" s="893">
        <f t="shared" si="1"/>
        <v>711</v>
      </c>
      <c r="Q39" s="856">
        <f t="shared" si="2"/>
        <v>0.59250000000000003</v>
      </c>
    </row>
    <row r="40" spans="1:17" s="659" customFormat="1" ht="18.75" customHeight="1" x14ac:dyDescent="0.2">
      <c r="A40" s="920" t="s">
        <v>561</v>
      </c>
      <c r="B40" s="921">
        <v>96</v>
      </c>
      <c r="C40" s="915">
        <v>54</v>
      </c>
      <c r="D40" s="915">
        <v>33</v>
      </c>
      <c r="E40" s="915">
        <v>73</v>
      </c>
      <c r="F40" s="915">
        <v>81</v>
      </c>
      <c r="G40" s="915">
        <v>63</v>
      </c>
      <c r="H40" s="915">
        <v>28</v>
      </c>
      <c r="I40" s="915">
        <v>10</v>
      </c>
      <c r="J40" s="915">
        <v>17</v>
      </c>
      <c r="K40" s="915">
        <v>39</v>
      </c>
      <c r="L40" s="915">
        <v>90</v>
      </c>
      <c r="M40" s="915">
        <v>52</v>
      </c>
      <c r="N40" s="915">
        <v>94</v>
      </c>
      <c r="O40" s="893">
        <f t="shared" si="0"/>
        <v>1152</v>
      </c>
      <c r="P40" s="893">
        <f t="shared" si="1"/>
        <v>634</v>
      </c>
      <c r="Q40" s="856">
        <f t="shared" ref="Q40:Q45" si="7">IF(O40=0,"-",P40/O40)</f>
        <v>0.55034722222222221</v>
      </c>
    </row>
    <row r="41" spans="1:17" s="659" customFormat="1" ht="18.75" customHeight="1" x14ac:dyDescent="0.2">
      <c r="A41" s="920" t="s">
        <v>554</v>
      </c>
      <c r="B41" s="921">
        <v>16</v>
      </c>
      <c r="C41" s="915">
        <v>0</v>
      </c>
      <c r="D41" s="915">
        <v>7</v>
      </c>
      <c r="E41" s="915">
        <v>9</v>
      </c>
      <c r="F41" s="915">
        <v>8</v>
      </c>
      <c r="G41" s="915">
        <v>9</v>
      </c>
      <c r="H41" s="915">
        <v>8</v>
      </c>
      <c r="I41" s="915">
        <v>0</v>
      </c>
      <c r="J41" s="915">
        <v>4</v>
      </c>
      <c r="K41" s="915">
        <v>7</v>
      </c>
      <c r="L41" s="915">
        <v>18</v>
      </c>
      <c r="M41" s="915">
        <v>4</v>
      </c>
      <c r="N41" s="915">
        <v>12</v>
      </c>
      <c r="O41" s="893">
        <f t="shared" si="0"/>
        <v>192</v>
      </c>
      <c r="P41" s="893">
        <f t="shared" si="1"/>
        <v>86</v>
      </c>
      <c r="Q41" s="856">
        <f t="shared" si="7"/>
        <v>0.44791666666666669</v>
      </c>
    </row>
    <row r="42" spans="1:17" s="659" customFormat="1" ht="18.75" customHeight="1" x14ac:dyDescent="0.2">
      <c r="A42" s="920" t="s">
        <v>686</v>
      </c>
      <c r="B42" s="921">
        <v>120</v>
      </c>
      <c r="C42" s="915">
        <v>87</v>
      </c>
      <c r="D42" s="915">
        <v>64</v>
      </c>
      <c r="E42" s="915">
        <v>75</v>
      </c>
      <c r="F42" s="915">
        <v>72</v>
      </c>
      <c r="G42" s="915">
        <v>79</v>
      </c>
      <c r="H42" s="915">
        <v>103</v>
      </c>
      <c r="I42" s="915">
        <v>74</v>
      </c>
      <c r="J42" s="915">
        <v>161</v>
      </c>
      <c r="K42" s="915">
        <v>112</v>
      </c>
      <c r="L42" s="915">
        <v>117</v>
      </c>
      <c r="M42" s="915">
        <v>119</v>
      </c>
      <c r="N42" s="915">
        <v>133</v>
      </c>
      <c r="O42" s="893">
        <f t="shared" si="0"/>
        <v>1440</v>
      </c>
      <c r="P42" s="893">
        <f t="shared" si="1"/>
        <v>1196</v>
      </c>
      <c r="Q42" s="856">
        <f t="shared" si="7"/>
        <v>0.8305555555555556</v>
      </c>
    </row>
    <row r="43" spans="1:17" s="659" customFormat="1" ht="18.75" customHeight="1" x14ac:dyDescent="0.2">
      <c r="A43" s="920" t="s">
        <v>628</v>
      </c>
      <c r="B43" s="921">
        <v>320</v>
      </c>
      <c r="C43" s="915">
        <v>242</v>
      </c>
      <c r="D43" s="915">
        <v>249</v>
      </c>
      <c r="E43" s="915">
        <v>357</v>
      </c>
      <c r="F43" s="915">
        <v>290</v>
      </c>
      <c r="G43" s="915">
        <v>303</v>
      </c>
      <c r="H43" s="915">
        <v>297</v>
      </c>
      <c r="I43" s="915">
        <v>319</v>
      </c>
      <c r="J43" s="915">
        <v>332</v>
      </c>
      <c r="K43" s="915">
        <v>375</v>
      </c>
      <c r="L43" s="915">
        <v>371</v>
      </c>
      <c r="M43" s="915">
        <v>398</v>
      </c>
      <c r="N43" s="915">
        <v>339</v>
      </c>
      <c r="O43" s="893">
        <f t="shared" si="0"/>
        <v>3840</v>
      </c>
      <c r="P43" s="893">
        <f t="shared" si="1"/>
        <v>3872</v>
      </c>
      <c r="Q43" s="856">
        <f t="shared" si="7"/>
        <v>1.0083333333333333</v>
      </c>
    </row>
    <row r="44" spans="1:17" s="659" customFormat="1" ht="18.75" customHeight="1" x14ac:dyDescent="0.2">
      <c r="A44" s="920" t="s">
        <v>676</v>
      </c>
      <c r="B44" s="921">
        <v>35</v>
      </c>
      <c r="C44" s="915">
        <v>45</v>
      </c>
      <c r="D44" s="915">
        <v>57</v>
      </c>
      <c r="E44" s="915">
        <v>42</v>
      </c>
      <c r="F44" s="915">
        <v>48</v>
      </c>
      <c r="G44" s="915">
        <v>31</v>
      </c>
      <c r="H44" s="915">
        <v>26</v>
      </c>
      <c r="I44" s="915">
        <v>15</v>
      </c>
      <c r="J44" s="915">
        <v>31</v>
      </c>
      <c r="K44" s="915">
        <v>37</v>
      </c>
      <c r="L44" s="915">
        <v>39</v>
      </c>
      <c r="M44" s="915">
        <v>22</v>
      </c>
      <c r="N44" s="915">
        <v>5</v>
      </c>
      <c r="O44" s="893">
        <f t="shared" si="0"/>
        <v>420</v>
      </c>
      <c r="P44" s="893">
        <f t="shared" si="1"/>
        <v>398</v>
      </c>
      <c r="Q44" s="856">
        <f t="shared" si="7"/>
        <v>0.94761904761904758</v>
      </c>
    </row>
    <row r="45" spans="1:17" s="659" customFormat="1" ht="18.75" customHeight="1" thickBot="1" x14ac:dyDescent="0.25">
      <c r="A45" s="929" t="s">
        <v>555</v>
      </c>
      <c r="B45" s="930">
        <v>50</v>
      </c>
      <c r="C45" s="931">
        <v>189</v>
      </c>
      <c r="D45" s="931">
        <v>193</v>
      </c>
      <c r="E45" s="931">
        <v>234</v>
      </c>
      <c r="F45" s="931">
        <v>169</v>
      </c>
      <c r="G45" s="931">
        <v>78</v>
      </c>
      <c r="H45" s="931">
        <v>123</v>
      </c>
      <c r="I45" s="931">
        <v>86</v>
      </c>
      <c r="J45" s="931">
        <v>88</v>
      </c>
      <c r="K45" s="931">
        <v>108</v>
      </c>
      <c r="L45" s="931">
        <v>144</v>
      </c>
      <c r="M45" s="931">
        <v>71</v>
      </c>
      <c r="N45" s="931">
        <v>51</v>
      </c>
      <c r="O45" s="932">
        <f t="shared" si="0"/>
        <v>600</v>
      </c>
      <c r="P45" s="932">
        <f t="shared" si="1"/>
        <v>1534</v>
      </c>
      <c r="Q45" s="933">
        <f t="shared" si="7"/>
        <v>2.5566666666666666</v>
      </c>
    </row>
    <row r="46" spans="1:17" s="888" customFormat="1" ht="17.25" customHeight="1" x14ac:dyDescent="0.25">
      <c r="A46" s="926" t="s">
        <v>6</v>
      </c>
      <c r="B46" s="927">
        <f t="shared" ref="B46:P46" si="8">SUM(B9:B45)</f>
        <v>13411</v>
      </c>
      <c r="C46" s="927">
        <f t="shared" si="8"/>
        <v>9526</v>
      </c>
      <c r="D46" s="927">
        <f t="shared" si="8"/>
        <v>10141</v>
      </c>
      <c r="E46" s="927">
        <f t="shared" si="8"/>
        <v>12178</v>
      </c>
      <c r="F46" s="927">
        <f t="shared" si="8"/>
        <v>14609</v>
      </c>
      <c r="G46" s="927">
        <f t="shared" si="8"/>
        <v>13393</v>
      </c>
      <c r="H46" s="927">
        <f t="shared" si="8"/>
        <v>11849</v>
      </c>
      <c r="I46" s="927">
        <f t="shared" si="8"/>
        <v>12502</v>
      </c>
      <c r="J46" s="927">
        <f t="shared" si="8"/>
        <v>11635</v>
      </c>
      <c r="K46" s="927">
        <f t="shared" si="8"/>
        <v>12273</v>
      </c>
      <c r="L46" s="927">
        <f t="shared" si="8"/>
        <v>13336</v>
      </c>
      <c r="M46" s="927">
        <f t="shared" si="8"/>
        <v>13341</v>
      </c>
      <c r="N46" s="927">
        <f t="shared" si="8"/>
        <v>12939</v>
      </c>
      <c r="O46" s="927">
        <f t="shared" si="8"/>
        <v>160932</v>
      </c>
      <c r="P46" s="927">
        <f t="shared" si="8"/>
        <v>147722</v>
      </c>
      <c r="Q46" s="928">
        <f>IF(O46=0,"-",P46/O46)</f>
        <v>0.91791564138890958</v>
      </c>
    </row>
    <row r="47" spans="1:17" s="888" customFormat="1" ht="12.75" customHeight="1" x14ac:dyDescent="0.25">
      <c r="A47" s="968"/>
      <c r="B47" s="940"/>
      <c r="C47" s="940"/>
      <c r="D47" s="940"/>
      <c r="E47" s="940"/>
      <c r="F47" s="940"/>
      <c r="G47" s="940"/>
      <c r="H47" s="940"/>
      <c r="I47" s="940"/>
      <c r="J47" s="940"/>
      <c r="K47" s="940"/>
      <c r="L47" s="940"/>
      <c r="M47" s="940"/>
      <c r="N47" s="940"/>
      <c r="O47" s="940"/>
      <c r="P47" s="940"/>
      <c r="Q47" s="941"/>
    </row>
    <row r="48" spans="1:17" x14ac:dyDescent="0.25">
      <c r="A48" s="881" t="s">
        <v>513</v>
      </c>
      <c r="O48" s="890"/>
      <c r="P48" s="890"/>
    </row>
    <row r="49" spans="1:16" ht="15.75" hidden="1" x14ac:dyDescent="0.25">
      <c r="A49" s="1021" t="s">
        <v>381</v>
      </c>
      <c r="B49" s="1022"/>
      <c r="C49" s="1022"/>
      <c r="D49" s="1022"/>
      <c r="E49" s="1022"/>
      <c r="F49" s="1022"/>
      <c r="G49" s="1022"/>
      <c r="H49" s="1022"/>
      <c r="O49" s="890"/>
      <c r="P49" s="890"/>
    </row>
    <row r="50" spans="1:16" ht="23.25" hidden="1" thickBot="1" x14ac:dyDescent="0.3">
      <c r="A50" s="14" t="s">
        <v>14</v>
      </c>
      <c r="B50" s="71" t="s">
        <v>198</v>
      </c>
      <c r="C50" s="14" t="str">
        <f>'Pque N Mundo I'!C40</f>
        <v>Real.</v>
      </c>
      <c r="D50" s="14" t="str">
        <f>'Pque N Mundo I'!D40</f>
        <v>Real.</v>
      </c>
      <c r="E50" s="14" t="str">
        <f>'Pque N Mundo I'!E40</f>
        <v>Real.</v>
      </c>
      <c r="F50" s="14" t="str">
        <f>'Pque N Mundo I'!F40</f>
        <v>Real.</v>
      </c>
      <c r="G50" s="14" t="str">
        <f>'Pque N Mundo I'!G40</f>
        <v>Real.</v>
      </c>
      <c r="H50" s="14" t="str">
        <f>'Pque N Mundo I'!H40</f>
        <v>Real.</v>
      </c>
      <c r="O50" s="890"/>
      <c r="P50" s="890"/>
    </row>
    <row r="51" spans="1:16" ht="15.75" hidden="1" thickTop="1" x14ac:dyDescent="0.25">
      <c r="A51" s="58" t="s">
        <v>16</v>
      </c>
      <c r="B51" s="60">
        <v>24</v>
      </c>
      <c r="C51" s="59">
        <v>25</v>
      </c>
      <c r="D51" s="59"/>
      <c r="E51" s="59"/>
      <c r="F51" s="59"/>
      <c r="G51" s="59"/>
      <c r="H51" s="714"/>
      <c r="O51" s="890"/>
      <c r="P51" s="890"/>
    </row>
    <row r="52" spans="1:16" hidden="1" x14ac:dyDescent="0.25">
      <c r="A52" s="2" t="s">
        <v>17</v>
      </c>
      <c r="B52" s="91">
        <v>4</v>
      </c>
      <c r="C52" s="700">
        <v>4</v>
      </c>
      <c r="D52" s="74"/>
      <c r="E52" s="74"/>
      <c r="F52" s="74"/>
      <c r="G52" s="74"/>
      <c r="H52" s="700"/>
      <c r="O52" s="890"/>
      <c r="P52" s="890"/>
    </row>
    <row r="53" spans="1:16" hidden="1" x14ac:dyDescent="0.25">
      <c r="A53" s="2" t="s">
        <v>18</v>
      </c>
      <c r="B53" s="91">
        <v>4</v>
      </c>
      <c r="C53" s="700">
        <v>4</v>
      </c>
      <c r="D53" s="74"/>
      <c r="E53" s="74"/>
      <c r="F53" s="74"/>
      <c r="G53" s="74"/>
      <c r="H53" s="700"/>
      <c r="O53" s="890"/>
      <c r="P53" s="890"/>
    </row>
    <row r="54" spans="1:16" hidden="1" x14ac:dyDescent="0.25">
      <c r="A54" s="2" t="s">
        <v>32</v>
      </c>
      <c r="B54" s="91">
        <v>2</v>
      </c>
      <c r="C54" s="700">
        <v>2</v>
      </c>
      <c r="D54" s="74"/>
      <c r="E54" s="74"/>
      <c r="F54" s="74"/>
      <c r="G54" s="74"/>
      <c r="H54" s="700"/>
      <c r="O54" s="890"/>
      <c r="P54" s="890"/>
    </row>
    <row r="55" spans="1:16" hidden="1" x14ac:dyDescent="0.25">
      <c r="A55" s="2" t="s">
        <v>33</v>
      </c>
      <c r="B55" s="91">
        <v>2</v>
      </c>
      <c r="C55" s="700">
        <v>3</v>
      </c>
      <c r="D55" s="74"/>
      <c r="E55" s="74"/>
      <c r="F55" s="74"/>
      <c r="G55" s="74"/>
      <c r="H55" s="700"/>
      <c r="O55" s="890"/>
      <c r="P55" s="890"/>
    </row>
    <row r="56" spans="1:16" hidden="1" x14ac:dyDescent="0.25">
      <c r="A56" s="2" t="s">
        <v>684</v>
      </c>
      <c r="B56" s="91">
        <v>2</v>
      </c>
      <c r="C56" s="700">
        <v>2</v>
      </c>
      <c r="D56" s="74"/>
      <c r="E56" s="74"/>
      <c r="F56" s="74"/>
      <c r="G56" s="74"/>
      <c r="H56" s="700"/>
      <c r="O56" s="890"/>
      <c r="P56" s="890"/>
    </row>
    <row r="57" spans="1:16" hidden="1" x14ac:dyDescent="0.25">
      <c r="A57" s="2" t="s">
        <v>43</v>
      </c>
      <c r="B57" s="91">
        <v>2</v>
      </c>
      <c r="C57" s="703">
        <v>1.9</v>
      </c>
      <c r="D57" s="700"/>
      <c r="E57" s="703"/>
      <c r="F57" s="703"/>
      <c r="G57" s="703"/>
      <c r="H57" s="703"/>
      <c r="O57" s="890"/>
      <c r="P57" s="890"/>
    </row>
    <row r="58" spans="1:16" hidden="1" x14ac:dyDescent="0.25">
      <c r="A58" s="2" t="s">
        <v>23</v>
      </c>
      <c r="B58" s="91">
        <v>2</v>
      </c>
      <c r="C58" s="700">
        <v>2</v>
      </c>
      <c r="D58" s="74"/>
      <c r="E58" s="74"/>
      <c r="F58" s="74"/>
      <c r="G58" s="74"/>
      <c r="H58" s="700"/>
      <c r="O58" s="890"/>
      <c r="P58" s="890"/>
    </row>
    <row r="59" spans="1:16" hidden="1" x14ac:dyDescent="0.25">
      <c r="A59" s="2" t="s">
        <v>24</v>
      </c>
      <c r="B59" s="91">
        <v>2</v>
      </c>
      <c r="C59" s="700">
        <v>2</v>
      </c>
      <c r="D59" s="74"/>
      <c r="E59" s="74"/>
      <c r="F59" s="74"/>
      <c r="G59" s="74"/>
      <c r="H59" s="700"/>
      <c r="O59" s="890"/>
      <c r="P59" s="890"/>
    </row>
    <row r="60" spans="1:16" hidden="1" x14ac:dyDescent="0.25">
      <c r="A60" s="2" t="s">
        <v>25</v>
      </c>
      <c r="B60" s="91">
        <v>3</v>
      </c>
      <c r="C60" s="703">
        <v>3.3330000000000002</v>
      </c>
      <c r="D60" s="703"/>
      <c r="E60" s="703"/>
      <c r="F60" s="703"/>
      <c r="G60" s="703"/>
      <c r="H60" s="700"/>
      <c r="O60" s="890"/>
      <c r="P60" s="890"/>
    </row>
    <row r="61" spans="1:16" hidden="1" x14ac:dyDescent="0.25">
      <c r="A61" s="2" t="s">
        <v>26</v>
      </c>
      <c r="B61" s="91">
        <v>1</v>
      </c>
      <c r="C61" s="700">
        <v>1</v>
      </c>
      <c r="D61" s="74"/>
      <c r="E61" s="74"/>
      <c r="F61" s="74"/>
      <c r="G61" s="74"/>
      <c r="H61" s="700"/>
      <c r="O61" s="890"/>
      <c r="P61" s="890"/>
    </row>
    <row r="62" spans="1:16" hidden="1" x14ac:dyDescent="0.25">
      <c r="A62" s="63" t="s">
        <v>34</v>
      </c>
      <c r="B62" s="90">
        <v>1</v>
      </c>
      <c r="C62" s="701">
        <v>1</v>
      </c>
      <c r="D62" s="65"/>
      <c r="E62" s="65"/>
      <c r="F62" s="65"/>
      <c r="G62" s="65"/>
      <c r="H62" s="701"/>
      <c r="O62" s="890"/>
      <c r="P62" s="890"/>
    </row>
    <row r="63" spans="1:16" ht="15.75" hidden="1" thickBot="1" x14ac:dyDescent="0.3">
      <c r="A63" s="369" t="s">
        <v>7</v>
      </c>
      <c r="B63" s="363">
        <f t="shared" ref="B63:H63" si="9">SUM(B51:B62)</f>
        <v>49</v>
      </c>
      <c r="C63" s="365">
        <f t="shared" si="9"/>
        <v>51.232999999999997</v>
      </c>
      <c r="D63" s="365">
        <f t="shared" si="9"/>
        <v>0</v>
      </c>
      <c r="E63" s="365">
        <f t="shared" si="9"/>
        <v>0</v>
      </c>
      <c r="F63" s="365">
        <f t="shared" si="9"/>
        <v>0</v>
      </c>
      <c r="G63" s="365">
        <f t="shared" si="9"/>
        <v>0</v>
      </c>
      <c r="H63" s="365">
        <f t="shared" si="9"/>
        <v>0</v>
      </c>
      <c r="O63" s="890"/>
      <c r="P63" s="890"/>
    </row>
    <row r="64" spans="1:16" hidden="1" x14ac:dyDescent="0.25">
      <c r="O64" s="890"/>
      <c r="P64" s="890"/>
    </row>
    <row r="65" spans="1:16" hidden="1" x14ac:dyDescent="0.25">
      <c r="O65" s="890"/>
      <c r="P65" s="890"/>
    </row>
    <row r="66" spans="1:16" ht="15.75" hidden="1" x14ac:dyDescent="0.25">
      <c r="A66" s="1031" t="s">
        <v>403</v>
      </c>
      <c r="B66" s="1032"/>
      <c r="C66" s="1032"/>
      <c r="D66" s="1032"/>
      <c r="E66" s="1032"/>
      <c r="F66" s="1032"/>
      <c r="G66" s="1033"/>
      <c r="O66" s="890"/>
      <c r="P66" s="890"/>
    </row>
    <row r="67" spans="1:16" ht="23.25" hidden="1" thickBot="1" x14ac:dyDescent="0.3">
      <c r="A67" s="14" t="s">
        <v>14</v>
      </c>
      <c r="B67" s="71" t="s">
        <v>198</v>
      </c>
      <c r="C67" s="14" t="str">
        <f>'Pque N Mundo I'!C40</f>
        <v>Real.</v>
      </c>
      <c r="D67" s="14" t="str">
        <f>'Pque N Mundo I'!D40</f>
        <v>Real.</v>
      </c>
      <c r="E67" s="14" t="str">
        <f>'Pque N Mundo I'!E40</f>
        <v>Real.</v>
      </c>
      <c r="F67" s="14" t="str">
        <f>'Pque N Mundo I'!F40</f>
        <v>Real.</v>
      </c>
      <c r="G67" s="14" t="str">
        <f>'Pque N Mundo I'!G40</f>
        <v>Real.</v>
      </c>
      <c r="H67" s="14" t="str">
        <f>'Pque N Mundo I'!H40</f>
        <v>Real.</v>
      </c>
      <c r="O67" s="890"/>
      <c r="P67" s="890"/>
    </row>
    <row r="68" spans="1:16" hidden="1" x14ac:dyDescent="0.25">
      <c r="A68" s="2" t="s">
        <v>35</v>
      </c>
      <c r="B68" s="3">
        <v>1</v>
      </c>
      <c r="C68" s="700">
        <v>1</v>
      </c>
      <c r="D68" s="4">
        <v>1</v>
      </c>
      <c r="E68" s="4">
        <v>1</v>
      </c>
      <c r="F68" s="4">
        <v>1</v>
      </c>
      <c r="G68" s="4">
        <v>1</v>
      </c>
      <c r="H68" s="4">
        <v>1</v>
      </c>
      <c r="O68" s="890"/>
      <c r="P68" s="890"/>
    </row>
    <row r="69" spans="1:16" hidden="1" x14ac:dyDescent="0.25">
      <c r="A69" s="2" t="s">
        <v>36</v>
      </c>
      <c r="B69" s="3">
        <v>1</v>
      </c>
      <c r="C69" s="700">
        <v>1</v>
      </c>
      <c r="D69" s="4">
        <v>1.5</v>
      </c>
      <c r="E69" s="4">
        <v>1</v>
      </c>
      <c r="F69" s="4">
        <v>1</v>
      </c>
      <c r="G69" s="4">
        <v>1</v>
      </c>
      <c r="H69" s="4">
        <v>1</v>
      </c>
      <c r="O69" s="890"/>
      <c r="P69" s="890"/>
    </row>
    <row r="70" spans="1:16" hidden="1" x14ac:dyDescent="0.25">
      <c r="A70" s="2" t="s">
        <v>37</v>
      </c>
      <c r="B70" s="3">
        <v>1</v>
      </c>
      <c r="C70" s="700">
        <v>1</v>
      </c>
      <c r="D70" s="4">
        <v>1</v>
      </c>
      <c r="E70" s="4">
        <v>1</v>
      </c>
      <c r="F70" s="4">
        <v>1</v>
      </c>
      <c r="G70" s="4">
        <v>1</v>
      </c>
      <c r="H70" s="4">
        <v>1</v>
      </c>
      <c r="O70" s="890"/>
      <c r="P70" s="890"/>
    </row>
    <row r="71" spans="1:16" hidden="1" x14ac:dyDescent="0.25">
      <c r="A71" s="2" t="s">
        <v>39</v>
      </c>
      <c r="B71" s="3">
        <v>1</v>
      </c>
      <c r="C71" s="700">
        <v>1</v>
      </c>
      <c r="D71" s="4">
        <v>1</v>
      </c>
      <c r="E71" s="4">
        <v>1</v>
      </c>
      <c r="F71" s="4">
        <v>1</v>
      </c>
      <c r="G71" s="4">
        <v>1</v>
      </c>
      <c r="H71" s="4">
        <v>1</v>
      </c>
      <c r="O71" s="890"/>
      <c r="P71" s="890"/>
    </row>
    <row r="72" spans="1:16" hidden="1" x14ac:dyDescent="0.25">
      <c r="A72" s="2" t="s">
        <v>44</v>
      </c>
      <c r="B72" s="3">
        <v>1</v>
      </c>
      <c r="C72" s="700">
        <v>1</v>
      </c>
      <c r="D72" s="4">
        <v>1</v>
      </c>
      <c r="E72" s="4">
        <v>1</v>
      </c>
      <c r="F72" s="4">
        <v>1</v>
      </c>
      <c r="G72" s="4">
        <v>1</v>
      </c>
      <c r="H72" s="4">
        <v>1</v>
      </c>
      <c r="O72" s="890"/>
      <c r="P72" s="890"/>
    </row>
    <row r="73" spans="1:16" hidden="1" x14ac:dyDescent="0.25">
      <c r="A73" s="2" t="s">
        <v>38</v>
      </c>
      <c r="B73" s="3">
        <v>2</v>
      </c>
      <c r="C73" s="701">
        <v>2</v>
      </c>
      <c r="D73" s="4">
        <v>2</v>
      </c>
      <c r="E73" s="4">
        <v>1</v>
      </c>
      <c r="F73" s="4">
        <v>1</v>
      </c>
      <c r="G73" s="4">
        <v>2</v>
      </c>
      <c r="H73" s="4">
        <v>2</v>
      </c>
      <c r="O73" s="890"/>
      <c r="P73" s="890"/>
    </row>
    <row r="74" spans="1:16" ht="15.75" hidden="1" thickBot="1" x14ac:dyDescent="0.3">
      <c r="A74" s="16" t="s">
        <v>40</v>
      </c>
      <c r="B74" s="55">
        <v>1</v>
      </c>
      <c r="C74" s="704">
        <v>1</v>
      </c>
      <c r="D74" s="65">
        <v>1</v>
      </c>
      <c r="E74" s="65">
        <v>1</v>
      </c>
      <c r="F74" s="65">
        <v>1</v>
      </c>
      <c r="G74" s="65">
        <v>1</v>
      </c>
      <c r="H74" s="65">
        <v>1</v>
      </c>
      <c r="O74" s="890"/>
      <c r="P74" s="890"/>
    </row>
    <row r="75" spans="1:16" ht="15.75" hidden="1" thickBot="1" x14ac:dyDescent="0.3">
      <c r="A75" s="6" t="s">
        <v>7</v>
      </c>
      <c r="B75" s="7">
        <f t="shared" ref="B75:H75" si="10">SUM(B68:B74)</f>
        <v>8</v>
      </c>
      <c r="C75" s="365">
        <f t="shared" si="10"/>
        <v>8</v>
      </c>
      <c r="D75" s="365">
        <f t="shared" si="10"/>
        <v>8.5</v>
      </c>
      <c r="E75" s="365">
        <f t="shared" si="10"/>
        <v>7</v>
      </c>
      <c r="F75" s="365">
        <f t="shared" si="10"/>
        <v>7</v>
      </c>
      <c r="G75" s="365">
        <f t="shared" si="10"/>
        <v>8</v>
      </c>
      <c r="H75" s="365">
        <f t="shared" si="10"/>
        <v>8</v>
      </c>
      <c r="O75" s="890"/>
      <c r="P75" s="890"/>
    </row>
    <row r="76" spans="1:16" x14ac:dyDescent="0.25">
      <c r="O76" s="890"/>
      <c r="P76" s="890"/>
    </row>
    <row r="77" spans="1:16" x14ac:dyDescent="0.25">
      <c r="O77" s="890"/>
      <c r="P77" s="890"/>
    </row>
    <row r="78" spans="1:16" x14ac:dyDescent="0.25">
      <c r="O78" s="890"/>
      <c r="P78" s="890"/>
    </row>
    <row r="79" spans="1:16" x14ac:dyDescent="0.25">
      <c r="O79" s="890"/>
      <c r="P79" s="890"/>
    </row>
    <row r="80" spans="1:16" x14ac:dyDescent="0.25">
      <c r="O80" s="890"/>
      <c r="P80" s="890"/>
    </row>
    <row r="81" spans="15:16" x14ac:dyDescent="0.25">
      <c r="O81" s="890"/>
      <c r="P81" s="890"/>
    </row>
    <row r="82" spans="15:16" x14ac:dyDescent="0.25">
      <c r="O82" s="890"/>
      <c r="P82" s="890"/>
    </row>
    <row r="83" spans="15:16" x14ac:dyDescent="0.25">
      <c r="O83" s="890"/>
      <c r="P83" s="890"/>
    </row>
    <row r="84" spans="15:16" x14ac:dyDescent="0.25">
      <c r="O84" s="890"/>
      <c r="P84" s="890"/>
    </row>
    <row r="85" spans="15:16" x14ac:dyDescent="0.25">
      <c r="O85" s="890"/>
      <c r="P85" s="890"/>
    </row>
    <row r="86" spans="15:16" x14ac:dyDescent="0.25">
      <c r="O86" s="890"/>
      <c r="P86" s="890"/>
    </row>
    <row r="87" spans="15:16" x14ac:dyDescent="0.25">
      <c r="O87" s="890"/>
      <c r="P87" s="890"/>
    </row>
    <row r="88" spans="15:16" x14ac:dyDescent="0.25">
      <c r="O88" s="890"/>
      <c r="P88" s="890"/>
    </row>
    <row r="89" spans="15:16" x14ac:dyDescent="0.25">
      <c r="O89" s="890"/>
      <c r="P89" s="890"/>
    </row>
    <row r="90" spans="15:16" x14ac:dyDescent="0.25">
      <c r="O90" s="890"/>
      <c r="P90" s="890"/>
    </row>
    <row r="91" spans="15:16" x14ac:dyDescent="0.25">
      <c r="O91" s="890"/>
      <c r="P91" s="890"/>
    </row>
    <row r="92" spans="15:16" x14ac:dyDescent="0.25">
      <c r="O92" s="890"/>
      <c r="P92" s="890"/>
    </row>
    <row r="93" spans="15:16" x14ac:dyDescent="0.25">
      <c r="O93" s="890"/>
      <c r="P93" s="890"/>
    </row>
    <row r="94" spans="15:16" x14ac:dyDescent="0.25">
      <c r="O94" s="890"/>
      <c r="P94" s="890"/>
    </row>
    <row r="95" spans="15:16" x14ac:dyDescent="0.25">
      <c r="O95" s="890"/>
      <c r="P95" s="890"/>
    </row>
    <row r="96" spans="15:16" x14ac:dyDescent="0.25">
      <c r="O96" s="890"/>
      <c r="P96" s="890"/>
    </row>
    <row r="97" spans="15:16" x14ac:dyDescent="0.25">
      <c r="O97" s="890"/>
      <c r="P97" s="890"/>
    </row>
    <row r="98" spans="15:16" x14ac:dyDescent="0.25">
      <c r="O98" s="890"/>
      <c r="P98" s="890"/>
    </row>
    <row r="99" spans="15:16" x14ac:dyDescent="0.25">
      <c r="O99" s="890"/>
      <c r="P99" s="890"/>
    </row>
    <row r="100" spans="15:16" x14ac:dyDescent="0.25">
      <c r="O100" s="890"/>
      <c r="P100" s="890"/>
    </row>
    <row r="101" spans="15:16" x14ac:dyDescent="0.25">
      <c r="O101" s="890"/>
      <c r="P101" s="890"/>
    </row>
    <row r="102" spans="15:16" x14ac:dyDescent="0.25">
      <c r="O102" s="890"/>
      <c r="P102" s="890"/>
    </row>
    <row r="103" spans="15:16" x14ac:dyDescent="0.25">
      <c r="O103" s="890"/>
      <c r="P103" s="890"/>
    </row>
    <row r="104" spans="15:16" x14ac:dyDescent="0.25">
      <c r="O104" s="890"/>
      <c r="P104" s="890"/>
    </row>
    <row r="105" spans="15:16" x14ac:dyDescent="0.25">
      <c r="O105" s="890"/>
      <c r="P105" s="890"/>
    </row>
    <row r="106" spans="15:16" x14ac:dyDescent="0.25">
      <c r="O106" s="890"/>
      <c r="P106" s="890"/>
    </row>
    <row r="107" spans="15:16" x14ac:dyDescent="0.25">
      <c r="O107" s="890"/>
      <c r="P107" s="890"/>
    </row>
    <row r="108" spans="15:16" x14ac:dyDescent="0.25">
      <c r="O108" s="890"/>
      <c r="P108" s="890"/>
    </row>
    <row r="109" spans="15:16" x14ac:dyDescent="0.25">
      <c r="O109" s="890"/>
      <c r="P109" s="890"/>
    </row>
    <row r="110" spans="15:16" x14ac:dyDescent="0.25">
      <c r="O110" s="890"/>
      <c r="P110" s="890"/>
    </row>
    <row r="111" spans="15:16" x14ac:dyDescent="0.25">
      <c r="O111" s="890"/>
      <c r="P111" s="890"/>
    </row>
    <row r="112" spans="15:16" x14ac:dyDescent="0.25">
      <c r="O112" s="890"/>
      <c r="P112" s="890"/>
    </row>
    <row r="113" spans="15:16" x14ac:dyDescent="0.25">
      <c r="O113" s="890"/>
      <c r="P113" s="890"/>
    </row>
    <row r="114" spans="15:16" x14ac:dyDescent="0.25">
      <c r="O114" s="890"/>
      <c r="P114" s="890"/>
    </row>
    <row r="115" spans="15:16" x14ac:dyDescent="0.25">
      <c r="O115" s="890"/>
      <c r="P115" s="890"/>
    </row>
    <row r="116" spans="15:16" x14ac:dyDescent="0.25">
      <c r="O116" s="890"/>
      <c r="P116" s="890"/>
    </row>
    <row r="117" spans="15:16" x14ac:dyDescent="0.25">
      <c r="O117" s="890"/>
      <c r="P117" s="890"/>
    </row>
    <row r="118" spans="15:16" x14ac:dyDescent="0.25">
      <c r="O118" s="890"/>
      <c r="P118" s="890"/>
    </row>
    <row r="119" spans="15:16" x14ac:dyDescent="0.25">
      <c r="O119" s="890"/>
      <c r="P119" s="890"/>
    </row>
    <row r="120" spans="15:16" x14ac:dyDescent="0.25">
      <c r="O120" s="890"/>
      <c r="P120" s="890"/>
    </row>
    <row r="121" spans="15:16" x14ac:dyDescent="0.25">
      <c r="O121" s="890"/>
      <c r="P121" s="890"/>
    </row>
    <row r="122" spans="15:16" x14ac:dyDescent="0.25">
      <c r="O122" s="890"/>
      <c r="P122" s="890"/>
    </row>
    <row r="123" spans="15:16" x14ac:dyDescent="0.25">
      <c r="O123" s="890"/>
      <c r="P123" s="890"/>
    </row>
    <row r="124" spans="15:16" x14ac:dyDescent="0.25">
      <c r="O124" s="890"/>
      <c r="P124" s="890"/>
    </row>
    <row r="125" spans="15:16" x14ac:dyDescent="0.25">
      <c r="O125" s="890"/>
      <c r="P125" s="890"/>
    </row>
    <row r="126" spans="15:16" x14ac:dyDescent="0.25">
      <c r="O126" s="890"/>
      <c r="P126" s="890"/>
    </row>
    <row r="127" spans="15:16" x14ac:dyDescent="0.25">
      <c r="O127" s="890"/>
      <c r="P127" s="890"/>
    </row>
    <row r="128" spans="15:16" x14ac:dyDescent="0.25">
      <c r="O128" s="890"/>
      <c r="P128" s="890"/>
    </row>
    <row r="129" spans="15:16" x14ac:dyDescent="0.25">
      <c r="O129" s="890"/>
      <c r="P129" s="890"/>
    </row>
    <row r="130" spans="15:16" x14ac:dyDescent="0.25">
      <c r="O130" s="890"/>
      <c r="P130" s="890"/>
    </row>
    <row r="131" spans="15:16" x14ac:dyDescent="0.25">
      <c r="O131" s="890"/>
      <c r="P131" s="890"/>
    </row>
    <row r="132" spans="15:16" x14ac:dyDescent="0.25">
      <c r="O132" s="890"/>
      <c r="P132" s="890"/>
    </row>
    <row r="133" spans="15:16" x14ac:dyDescent="0.25">
      <c r="O133" s="890"/>
      <c r="P133" s="890"/>
    </row>
    <row r="134" spans="15:16" x14ac:dyDescent="0.25">
      <c r="O134" s="890"/>
      <c r="P134" s="890"/>
    </row>
    <row r="135" spans="15:16" x14ac:dyDescent="0.25">
      <c r="O135" s="890"/>
      <c r="P135" s="890"/>
    </row>
    <row r="136" spans="15:16" x14ac:dyDescent="0.25">
      <c r="O136" s="890"/>
      <c r="P136" s="890"/>
    </row>
    <row r="137" spans="15:16" x14ac:dyDescent="0.25">
      <c r="O137" s="890"/>
      <c r="P137" s="890"/>
    </row>
    <row r="138" spans="15:16" x14ac:dyDescent="0.25">
      <c r="O138" s="890"/>
      <c r="P138" s="890"/>
    </row>
    <row r="139" spans="15:16" x14ac:dyDescent="0.25">
      <c r="O139" s="890"/>
      <c r="P139" s="890"/>
    </row>
    <row r="140" spans="15:16" x14ac:dyDescent="0.25">
      <c r="O140" s="890"/>
      <c r="P140" s="890"/>
    </row>
    <row r="141" spans="15:16" x14ac:dyDescent="0.25">
      <c r="O141" s="890"/>
      <c r="P141" s="890"/>
    </row>
    <row r="142" spans="15:16" x14ac:dyDescent="0.25">
      <c r="O142" s="890"/>
      <c r="P142" s="890"/>
    </row>
    <row r="143" spans="15:16" x14ac:dyDescent="0.25">
      <c r="O143" s="890"/>
      <c r="P143" s="890"/>
    </row>
    <row r="144" spans="15:16" x14ac:dyDescent="0.25">
      <c r="O144" s="890"/>
      <c r="P144" s="890"/>
    </row>
    <row r="145" spans="15:16" x14ac:dyDescent="0.25">
      <c r="O145" s="890"/>
      <c r="P145" s="890"/>
    </row>
    <row r="146" spans="15:16" x14ac:dyDescent="0.25">
      <c r="O146" s="890"/>
      <c r="P146" s="890"/>
    </row>
    <row r="147" spans="15:16" x14ac:dyDescent="0.25">
      <c r="O147" s="890"/>
      <c r="P147" s="890"/>
    </row>
    <row r="148" spans="15:16" x14ac:dyDescent="0.25">
      <c r="O148" s="890"/>
      <c r="P148" s="890"/>
    </row>
    <row r="149" spans="15:16" x14ac:dyDescent="0.25">
      <c r="O149" s="890"/>
      <c r="P149" s="890"/>
    </row>
    <row r="150" spans="15:16" x14ac:dyDescent="0.25">
      <c r="O150" s="890"/>
      <c r="P150" s="890"/>
    </row>
    <row r="151" spans="15:16" x14ac:dyDescent="0.25">
      <c r="O151" s="890"/>
      <c r="P151" s="890"/>
    </row>
    <row r="152" spans="15:16" x14ac:dyDescent="0.25">
      <c r="O152" s="890"/>
      <c r="P152" s="890"/>
    </row>
    <row r="153" spans="15:16" x14ac:dyDescent="0.25">
      <c r="O153" s="890"/>
      <c r="P153" s="890"/>
    </row>
    <row r="154" spans="15:16" x14ac:dyDescent="0.25">
      <c r="O154" s="890"/>
      <c r="P154" s="890"/>
    </row>
    <row r="155" spans="15:16" x14ac:dyDescent="0.25">
      <c r="O155" s="890"/>
      <c r="P155" s="890"/>
    </row>
    <row r="156" spans="15:16" x14ac:dyDescent="0.25">
      <c r="O156" s="890"/>
      <c r="P156" s="890"/>
    </row>
    <row r="157" spans="15:16" x14ac:dyDescent="0.25">
      <c r="O157" s="890"/>
      <c r="P157" s="890"/>
    </row>
    <row r="158" spans="15:16" x14ac:dyDescent="0.25">
      <c r="O158" s="890"/>
      <c r="P158" s="890"/>
    </row>
    <row r="159" spans="15:16" x14ac:dyDescent="0.25">
      <c r="O159" s="890"/>
      <c r="P159" s="890"/>
    </row>
    <row r="160" spans="15:16" x14ac:dyDescent="0.25">
      <c r="O160" s="890"/>
      <c r="P160" s="890"/>
    </row>
    <row r="161" spans="15:16" x14ac:dyDescent="0.25">
      <c r="O161" s="890"/>
      <c r="P161" s="890"/>
    </row>
    <row r="162" spans="15:16" x14ac:dyDescent="0.25">
      <c r="O162" s="890"/>
      <c r="P162" s="890"/>
    </row>
    <row r="163" spans="15:16" x14ac:dyDescent="0.25">
      <c r="O163" s="890"/>
      <c r="P163" s="890"/>
    </row>
    <row r="164" spans="15:16" x14ac:dyDescent="0.25">
      <c r="O164" s="890"/>
      <c r="P164" s="890"/>
    </row>
    <row r="165" spans="15:16" x14ac:dyDescent="0.25">
      <c r="O165" s="890"/>
      <c r="P165" s="890"/>
    </row>
    <row r="166" spans="15:16" x14ac:dyDescent="0.25">
      <c r="O166" s="890"/>
      <c r="P166" s="890"/>
    </row>
    <row r="167" spans="15:16" x14ac:dyDescent="0.25">
      <c r="O167" s="890"/>
      <c r="P167" s="890"/>
    </row>
    <row r="168" spans="15:16" x14ac:dyDescent="0.25">
      <c r="O168" s="890"/>
      <c r="P168" s="890"/>
    </row>
    <row r="169" spans="15:16" x14ac:dyDescent="0.25">
      <c r="O169" s="890"/>
      <c r="P169" s="890"/>
    </row>
    <row r="170" spans="15:16" x14ac:dyDescent="0.25">
      <c r="O170" s="890"/>
      <c r="P170" s="890"/>
    </row>
    <row r="171" spans="15:16" x14ac:dyDescent="0.25">
      <c r="O171" s="890"/>
      <c r="P171" s="890"/>
    </row>
    <row r="172" spans="15:16" x14ac:dyDescent="0.25">
      <c r="O172" s="890"/>
      <c r="P172" s="890"/>
    </row>
    <row r="173" spans="15:16" x14ac:dyDescent="0.25">
      <c r="O173" s="890"/>
      <c r="P173" s="890"/>
    </row>
    <row r="174" spans="15:16" x14ac:dyDescent="0.25">
      <c r="O174" s="890"/>
      <c r="P174" s="890"/>
    </row>
    <row r="175" spans="15:16" x14ac:dyDescent="0.25">
      <c r="O175" s="890"/>
      <c r="P175" s="890"/>
    </row>
    <row r="176" spans="15:16" x14ac:dyDescent="0.25">
      <c r="O176" s="890"/>
      <c r="P176" s="890"/>
    </row>
    <row r="177" spans="15:16" x14ac:dyDescent="0.25">
      <c r="O177" s="890"/>
      <c r="P177" s="890"/>
    </row>
    <row r="178" spans="15:16" x14ac:dyDescent="0.25">
      <c r="O178" s="890"/>
      <c r="P178" s="890"/>
    </row>
    <row r="179" spans="15:16" x14ac:dyDescent="0.25">
      <c r="O179" s="890"/>
      <c r="P179" s="890"/>
    </row>
    <row r="180" spans="15:16" x14ac:dyDescent="0.25">
      <c r="O180" s="890"/>
      <c r="P180" s="890"/>
    </row>
    <row r="181" spans="15:16" x14ac:dyDescent="0.25">
      <c r="O181" s="890"/>
      <c r="P181" s="890"/>
    </row>
    <row r="182" spans="15:16" x14ac:dyDescent="0.25">
      <c r="O182" s="890"/>
      <c r="P182" s="890"/>
    </row>
    <row r="183" spans="15:16" x14ac:dyDescent="0.25">
      <c r="O183" s="890"/>
      <c r="P183" s="890"/>
    </row>
    <row r="184" spans="15:16" x14ac:dyDescent="0.25">
      <c r="O184" s="890"/>
      <c r="P184" s="890"/>
    </row>
    <row r="185" spans="15:16" x14ac:dyDescent="0.25">
      <c r="O185" s="890"/>
      <c r="P185" s="890"/>
    </row>
    <row r="186" spans="15:16" x14ac:dyDescent="0.25">
      <c r="O186" s="890"/>
      <c r="P186" s="890"/>
    </row>
    <row r="187" spans="15:16" x14ac:dyDescent="0.25">
      <c r="O187" s="890"/>
      <c r="P187" s="890"/>
    </row>
    <row r="188" spans="15:16" x14ac:dyDescent="0.25">
      <c r="O188" s="890"/>
      <c r="P188" s="890"/>
    </row>
    <row r="189" spans="15:16" x14ac:dyDescent="0.25">
      <c r="O189" s="890"/>
      <c r="P189" s="890"/>
    </row>
    <row r="190" spans="15:16" x14ac:dyDescent="0.25">
      <c r="O190" s="890"/>
      <c r="P190" s="890"/>
    </row>
    <row r="191" spans="15:16" x14ac:dyDescent="0.25">
      <c r="O191" s="890"/>
      <c r="P191" s="890"/>
    </row>
    <row r="192" spans="15:16" x14ac:dyDescent="0.25">
      <c r="O192" s="890"/>
      <c r="P192" s="890"/>
    </row>
    <row r="193" spans="15:16" x14ac:dyDescent="0.25">
      <c r="O193" s="890"/>
      <c r="P193" s="890"/>
    </row>
    <row r="194" spans="15:16" x14ac:dyDescent="0.25">
      <c r="O194" s="890"/>
      <c r="P194" s="890"/>
    </row>
    <row r="195" spans="15:16" x14ac:dyDescent="0.25">
      <c r="O195" s="890"/>
      <c r="P195" s="890"/>
    </row>
    <row r="196" spans="15:16" x14ac:dyDescent="0.25">
      <c r="O196" s="890"/>
      <c r="P196" s="890"/>
    </row>
    <row r="197" spans="15:16" x14ac:dyDescent="0.25">
      <c r="O197" s="890"/>
      <c r="P197" s="890"/>
    </row>
    <row r="198" spans="15:16" x14ac:dyDescent="0.25">
      <c r="O198" s="890"/>
      <c r="P198" s="890"/>
    </row>
    <row r="199" spans="15:16" x14ac:dyDescent="0.25">
      <c r="O199" s="890"/>
      <c r="P199" s="890"/>
    </row>
    <row r="200" spans="15:16" x14ac:dyDescent="0.25">
      <c r="O200" s="890"/>
      <c r="P200" s="890"/>
    </row>
    <row r="201" spans="15:16" x14ac:dyDescent="0.25">
      <c r="O201" s="890"/>
      <c r="P201" s="890"/>
    </row>
    <row r="202" spans="15:16" x14ac:dyDescent="0.25">
      <c r="O202" s="890"/>
      <c r="P202" s="890"/>
    </row>
    <row r="203" spans="15:16" x14ac:dyDescent="0.25">
      <c r="O203" s="890"/>
      <c r="P203" s="890"/>
    </row>
    <row r="204" spans="15:16" x14ac:dyDescent="0.25">
      <c r="O204" s="890"/>
      <c r="P204" s="890"/>
    </row>
    <row r="205" spans="15:16" x14ac:dyDescent="0.25">
      <c r="O205" s="890"/>
      <c r="P205" s="890"/>
    </row>
    <row r="206" spans="15:16" x14ac:dyDescent="0.25">
      <c r="O206" s="890"/>
      <c r="P206" s="890"/>
    </row>
    <row r="207" spans="15:16" x14ac:dyDescent="0.25">
      <c r="O207" s="890"/>
      <c r="P207" s="890"/>
    </row>
    <row r="208" spans="15:16" x14ac:dyDescent="0.25">
      <c r="O208" s="890"/>
      <c r="P208" s="890"/>
    </row>
    <row r="209" spans="15:16" x14ac:dyDescent="0.25">
      <c r="O209" s="890"/>
      <c r="P209" s="890"/>
    </row>
    <row r="210" spans="15:16" x14ac:dyDescent="0.25">
      <c r="O210" s="890"/>
      <c r="P210" s="890"/>
    </row>
    <row r="211" spans="15:16" x14ac:dyDescent="0.25">
      <c r="O211" s="890"/>
      <c r="P211" s="890"/>
    </row>
    <row r="212" spans="15:16" x14ac:dyDescent="0.25">
      <c r="O212" s="890"/>
      <c r="P212" s="890"/>
    </row>
    <row r="213" spans="15:16" x14ac:dyDescent="0.25">
      <c r="O213" s="890"/>
      <c r="P213" s="890"/>
    </row>
    <row r="214" spans="15:16" x14ac:dyDescent="0.25">
      <c r="O214" s="890"/>
      <c r="P214" s="890"/>
    </row>
    <row r="215" spans="15:16" x14ac:dyDescent="0.25">
      <c r="O215" s="890"/>
      <c r="P215" s="890"/>
    </row>
    <row r="216" spans="15:16" x14ac:dyDescent="0.25">
      <c r="O216" s="890"/>
      <c r="P216" s="890"/>
    </row>
    <row r="217" spans="15:16" x14ac:dyDescent="0.25">
      <c r="O217" s="890"/>
      <c r="P217" s="890"/>
    </row>
    <row r="218" spans="15:16" x14ac:dyDescent="0.25">
      <c r="O218" s="890"/>
      <c r="P218" s="890"/>
    </row>
    <row r="219" spans="15:16" x14ac:dyDescent="0.25">
      <c r="O219" s="890"/>
      <c r="P219" s="890"/>
    </row>
    <row r="220" spans="15:16" x14ac:dyDescent="0.25">
      <c r="O220" s="890"/>
      <c r="P220" s="890"/>
    </row>
    <row r="221" spans="15:16" x14ac:dyDescent="0.25">
      <c r="O221" s="890"/>
      <c r="P221" s="890"/>
    </row>
    <row r="222" spans="15:16" x14ac:dyDescent="0.25">
      <c r="O222" s="890"/>
      <c r="P222" s="890"/>
    </row>
    <row r="223" spans="15:16" x14ac:dyDescent="0.25">
      <c r="O223" s="890"/>
      <c r="P223" s="890"/>
    </row>
    <row r="224" spans="15:16" x14ac:dyDescent="0.25">
      <c r="O224" s="890"/>
      <c r="P224" s="890"/>
    </row>
    <row r="225" spans="15:16" x14ac:dyDescent="0.25">
      <c r="O225" s="890"/>
      <c r="P225" s="890"/>
    </row>
    <row r="226" spans="15:16" x14ac:dyDescent="0.25">
      <c r="O226" s="890"/>
      <c r="P226" s="890"/>
    </row>
    <row r="227" spans="15:16" x14ac:dyDescent="0.25">
      <c r="O227" s="890"/>
      <c r="P227" s="890"/>
    </row>
    <row r="228" spans="15:16" x14ac:dyDescent="0.25">
      <c r="O228" s="890"/>
      <c r="P228" s="890"/>
    </row>
    <row r="229" spans="15:16" x14ac:dyDescent="0.25">
      <c r="O229" s="890"/>
      <c r="P229" s="890"/>
    </row>
    <row r="230" spans="15:16" x14ac:dyDescent="0.25">
      <c r="O230" s="890"/>
      <c r="P230" s="890"/>
    </row>
    <row r="231" spans="15:16" x14ac:dyDescent="0.25">
      <c r="O231" s="890"/>
      <c r="P231" s="890"/>
    </row>
    <row r="232" spans="15:16" x14ac:dyDescent="0.25">
      <c r="O232" s="890"/>
      <c r="P232" s="890"/>
    </row>
    <row r="233" spans="15:16" x14ac:dyDescent="0.25">
      <c r="O233" s="890"/>
      <c r="P233" s="890"/>
    </row>
    <row r="234" spans="15:16" x14ac:dyDescent="0.25">
      <c r="O234" s="890"/>
      <c r="P234" s="890"/>
    </row>
    <row r="235" spans="15:16" x14ac:dyDescent="0.25">
      <c r="O235" s="890"/>
      <c r="P235" s="890"/>
    </row>
    <row r="236" spans="15:16" x14ac:dyDescent="0.25">
      <c r="O236" s="890"/>
      <c r="P236" s="890"/>
    </row>
    <row r="237" spans="15:16" x14ac:dyDescent="0.25">
      <c r="O237" s="890"/>
      <c r="P237" s="890"/>
    </row>
    <row r="238" spans="15:16" x14ac:dyDescent="0.25">
      <c r="O238" s="890"/>
      <c r="P238" s="890"/>
    </row>
    <row r="239" spans="15:16" x14ac:dyDescent="0.25">
      <c r="O239" s="890"/>
      <c r="P239" s="890"/>
    </row>
    <row r="240" spans="15:16" x14ac:dyDescent="0.25">
      <c r="O240" s="890"/>
      <c r="P240" s="890"/>
    </row>
    <row r="241" spans="15:16" x14ac:dyDescent="0.25">
      <c r="O241" s="890"/>
      <c r="P241" s="890"/>
    </row>
    <row r="242" spans="15:16" x14ac:dyDescent="0.25">
      <c r="O242" s="890"/>
      <c r="P242" s="890"/>
    </row>
    <row r="243" spans="15:16" x14ac:dyDescent="0.25">
      <c r="O243" s="890"/>
      <c r="P243" s="890"/>
    </row>
    <row r="244" spans="15:16" x14ac:dyDescent="0.25">
      <c r="O244" s="890"/>
      <c r="P244" s="890"/>
    </row>
    <row r="245" spans="15:16" x14ac:dyDescent="0.25">
      <c r="O245" s="890"/>
      <c r="P245" s="890"/>
    </row>
    <row r="246" spans="15:16" x14ac:dyDescent="0.25">
      <c r="O246" s="890"/>
      <c r="P246" s="890"/>
    </row>
    <row r="247" spans="15:16" x14ac:dyDescent="0.25">
      <c r="O247" s="890"/>
      <c r="P247" s="890"/>
    </row>
    <row r="248" spans="15:16" x14ac:dyDescent="0.25">
      <c r="O248" s="890"/>
      <c r="P248" s="890"/>
    </row>
    <row r="249" spans="15:16" x14ac:dyDescent="0.25">
      <c r="O249" s="890"/>
      <c r="P249" s="890"/>
    </row>
    <row r="250" spans="15:16" x14ac:dyDescent="0.25">
      <c r="O250" s="890"/>
      <c r="P250" s="890"/>
    </row>
    <row r="251" spans="15:16" x14ac:dyDescent="0.25">
      <c r="O251" s="890"/>
      <c r="P251" s="890"/>
    </row>
    <row r="252" spans="15:16" x14ac:dyDescent="0.25">
      <c r="O252" s="890"/>
      <c r="P252" s="890"/>
    </row>
    <row r="253" spans="15:16" x14ac:dyDescent="0.25">
      <c r="O253" s="890"/>
      <c r="P253" s="890"/>
    </row>
    <row r="254" spans="15:16" x14ac:dyDescent="0.25">
      <c r="O254" s="890"/>
      <c r="P254" s="890"/>
    </row>
    <row r="255" spans="15:16" x14ac:dyDescent="0.25">
      <c r="O255" s="890"/>
      <c r="P255" s="890"/>
    </row>
    <row r="256" spans="15:16" x14ac:dyDescent="0.25">
      <c r="O256" s="890"/>
      <c r="P256" s="890"/>
    </row>
    <row r="257" spans="15:16" x14ac:dyDescent="0.25">
      <c r="O257" s="890"/>
      <c r="P257" s="890"/>
    </row>
    <row r="258" spans="15:16" x14ac:dyDescent="0.25">
      <c r="O258" s="890"/>
      <c r="P258" s="890"/>
    </row>
    <row r="259" spans="15:16" x14ac:dyDescent="0.25">
      <c r="O259" s="890"/>
      <c r="P259" s="890"/>
    </row>
    <row r="260" spans="15:16" x14ac:dyDescent="0.25">
      <c r="O260" s="890"/>
      <c r="P260" s="890"/>
    </row>
    <row r="261" spans="15:16" x14ac:dyDescent="0.25">
      <c r="O261" s="890"/>
      <c r="P261" s="890"/>
    </row>
    <row r="262" spans="15:16" x14ac:dyDescent="0.25">
      <c r="O262" s="890"/>
      <c r="P262" s="890"/>
    </row>
    <row r="263" spans="15:16" x14ac:dyDescent="0.25">
      <c r="O263" s="890"/>
      <c r="P263" s="890"/>
    </row>
    <row r="264" spans="15:16" x14ac:dyDescent="0.25">
      <c r="O264" s="890"/>
      <c r="P264" s="890"/>
    </row>
    <row r="265" spans="15:16" x14ac:dyDescent="0.25">
      <c r="O265" s="890"/>
      <c r="P265" s="890"/>
    </row>
    <row r="266" spans="15:16" x14ac:dyDescent="0.25">
      <c r="O266" s="890"/>
      <c r="P266" s="890"/>
    </row>
    <row r="267" spans="15:16" x14ac:dyDescent="0.25">
      <c r="O267" s="890"/>
      <c r="P267" s="890"/>
    </row>
    <row r="268" spans="15:16" x14ac:dyDescent="0.25">
      <c r="O268" s="890"/>
      <c r="P268" s="890"/>
    </row>
    <row r="269" spans="15:16" x14ac:dyDescent="0.25">
      <c r="O269" s="890"/>
      <c r="P269" s="890"/>
    </row>
    <row r="270" spans="15:16" x14ac:dyDescent="0.25">
      <c r="O270" s="890"/>
      <c r="P270" s="890"/>
    </row>
    <row r="271" spans="15:16" x14ac:dyDescent="0.25">
      <c r="O271" s="890"/>
      <c r="P271" s="890"/>
    </row>
    <row r="272" spans="15:16" x14ac:dyDescent="0.25">
      <c r="O272" s="890"/>
      <c r="P272" s="890"/>
    </row>
    <row r="273" spans="15:16" x14ac:dyDescent="0.25">
      <c r="O273" s="890"/>
      <c r="P273" s="890"/>
    </row>
    <row r="274" spans="15:16" x14ac:dyDescent="0.25">
      <c r="O274" s="890"/>
      <c r="P274" s="890"/>
    </row>
    <row r="275" spans="15:16" x14ac:dyDescent="0.25">
      <c r="O275" s="890"/>
      <c r="P275" s="890"/>
    </row>
    <row r="276" spans="15:16" x14ac:dyDescent="0.25">
      <c r="O276" s="890"/>
      <c r="P276" s="890"/>
    </row>
    <row r="277" spans="15:16" x14ac:dyDescent="0.25">
      <c r="O277" s="890"/>
      <c r="P277" s="890"/>
    </row>
    <row r="278" spans="15:16" x14ac:dyDescent="0.25">
      <c r="O278" s="890"/>
      <c r="P278" s="890"/>
    </row>
    <row r="279" spans="15:16" x14ac:dyDescent="0.25">
      <c r="O279" s="890"/>
      <c r="P279" s="890"/>
    </row>
    <row r="280" spans="15:16" x14ac:dyDescent="0.25">
      <c r="O280" s="890"/>
      <c r="P280" s="890"/>
    </row>
  </sheetData>
  <mergeCells count="9">
    <mergeCell ref="A2:G2"/>
    <mergeCell ref="A3:G3"/>
    <mergeCell ref="A66:G66"/>
    <mergeCell ref="A49:H49"/>
    <mergeCell ref="A6:Q6"/>
    <mergeCell ref="A5:Q5"/>
    <mergeCell ref="O7:Q7"/>
    <mergeCell ref="A7:A8"/>
    <mergeCell ref="B7:B8"/>
  </mergeCells>
  <phoneticPr fontId="53" type="noConversion"/>
  <pageMargins left="0.35433070866141736" right="0.23622047244094491" top="0.27559055118110237" bottom="0.32" header="0.19685039370078741" footer="0.11811023622047245"/>
  <pageSetup paperSize="9" scale="62" orientation="landscape" r:id="rId1"/>
  <headerFooter>
    <oddFooter>&amp;R&amp;12pag. &amp;P</oddFooter>
  </headerFooter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AH280"/>
  <sheetViews>
    <sheetView showGridLines="0" workbookViewId="0">
      <pane xSplit="1" topLeftCell="B1" activePane="topRight" state="frozen"/>
      <selection activeCell="A2" sqref="A2:R2"/>
      <selection pane="topRight" activeCell="A2" sqref="A2:R2"/>
    </sheetView>
  </sheetViews>
  <sheetFormatPr defaultColWidth="8.85546875" defaultRowHeight="15.75" x14ac:dyDescent="0.25"/>
  <cols>
    <col min="1" max="1" width="30.28515625" customWidth="1"/>
    <col min="2" max="2" width="9.140625" style="605"/>
    <col min="3" max="3" width="9.140625" customWidth="1"/>
    <col min="4" max="4" width="8.42578125" style="154" customWidth="1"/>
    <col min="5" max="5" width="9.140625" customWidth="1"/>
    <col min="6" max="6" width="10" style="154" customWidth="1"/>
    <col min="7" max="7" width="9.140625" customWidth="1"/>
    <col min="8" max="8" width="8.42578125" style="154" customWidth="1"/>
    <col min="9" max="9" width="10" customWidth="1"/>
    <col min="10" max="10" width="9" style="593" customWidth="1"/>
    <col min="11" max="11" width="10.140625" style="659" customWidth="1"/>
    <col min="12" max="12" width="8.42578125" style="593" customWidth="1"/>
    <col min="13" max="13" width="9.42578125" style="659" customWidth="1"/>
    <col min="14" max="14" width="8.42578125" style="593" customWidth="1"/>
    <col min="15" max="15" width="10" style="659" customWidth="1"/>
    <col min="16" max="16" width="8.42578125" style="593" customWidth="1"/>
    <col min="17" max="17" width="9.28515625" customWidth="1"/>
    <col min="18" max="18" width="8.42578125" style="593" customWidth="1"/>
  </cols>
  <sheetData>
    <row r="1" spans="1:34" ht="18" x14ac:dyDescent="0.35">
      <c r="A1" s="1020" t="s">
        <v>485</v>
      </c>
      <c r="B1" s="1020"/>
      <c r="C1" s="1020"/>
      <c r="D1" s="1020"/>
      <c r="E1" s="1020"/>
      <c r="F1" s="1020"/>
      <c r="G1" s="1020"/>
      <c r="H1" s="1020"/>
      <c r="I1" s="1020"/>
      <c r="J1" s="1020"/>
      <c r="K1" s="1020"/>
      <c r="L1" s="1020"/>
      <c r="M1" s="1020"/>
      <c r="N1" s="1020"/>
      <c r="O1" s="1020"/>
      <c r="P1" s="1020"/>
      <c r="Q1" s="1020"/>
      <c r="R1" s="1020"/>
    </row>
    <row r="2" spans="1:34" ht="18" x14ac:dyDescent="0.35">
      <c r="A2" s="1020" t="s">
        <v>188</v>
      </c>
      <c r="B2" s="1020"/>
      <c r="C2" s="1020"/>
      <c r="D2" s="1020"/>
      <c r="E2" s="1020"/>
      <c r="F2" s="1020"/>
      <c r="G2" s="1020"/>
      <c r="H2" s="1020"/>
      <c r="I2" s="1020"/>
      <c r="J2" s="1020"/>
      <c r="K2" s="1020"/>
      <c r="L2" s="1020"/>
      <c r="M2" s="1020"/>
      <c r="N2" s="1020"/>
      <c r="O2" s="1020"/>
      <c r="P2" s="1020"/>
      <c r="Q2" s="1020"/>
      <c r="R2" s="1020"/>
    </row>
    <row r="3" spans="1:34" ht="18" x14ac:dyDescent="0.35">
      <c r="A3" s="666"/>
      <c r="B3" s="594"/>
      <c r="C3" s="666"/>
      <c r="D3" s="666"/>
      <c r="E3" s="666"/>
      <c r="F3" s="666"/>
      <c r="G3" s="666"/>
      <c r="H3" s="666"/>
      <c r="I3" s="666"/>
      <c r="J3" s="611"/>
      <c r="K3" s="594"/>
      <c r="L3" s="611"/>
      <c r="M3" s="594"/>
      <c r="N3" s="611"/>
      <c r="O3" s="751"/>
      <c r="P3" s="611"/>
      <c r="Q3" s="666"/>
      <c r="R3" s="611"/>
    </row>
    <row r="4" spans="1:34" ht="18" x14ac:dyDescent="0.35">
      <c r="A4" s="1050" t="s">
        <v>374</v>
      </c>
      <c r="B4" s="1050"/>
      <c r="C4" s="1050"/>
      <c r="D4" s="1050"/>
      <c r="E4" s="1050"/>
      <c r="F4" s="1050"/>
      <c r="G4" s="1050"/>
      <c r="H4" s="1050"/>
      <c r="I4" s="1050"/>
      <c r="J4" s="1050"/>
      <c r="K4" s="1050"/>
      <c r="L4" s="1050"/>
      <c r="M4" s="1050"/>
      <c r="N4" s="1050"/>
      <c r="O4" s="1050"/>
      <c r="P4" s="1050"/>
      <c r="Q4" s="1050"/>
      <c r="R4" s="1050"/>
    </row>
    <row r="5" spans="1:34" ht="18" x14ac:dyDescent="0.35">
      <c r="A5" s="670"/>
      <c r="B5" s="595"/>
      <c r="C5" s="670"/>
      <c r="D5" s="670"/>
      <c r="E5" s="670"/>
      <c r="F5" s="670"/>
      <c r="G5" s="670"/>
      <c r="H5" s="670"/>
      <c r="I5" s="670"/>
      <c r="J5" s="612"/>
      <c r="K5" s="595"/>
      <c r="L5" s="612"/>
      <c r="M5" s="595"/>
      <c r="N5" s="612"/>
      <c r="O5" s="595"/>
      <c r="P5" s="612"/>
      <c r="Q5" s="670"/>
      <c r="R5" s="612"/>
    </row>
    <row r="6" spans="1:34" ht="15.75" customHeight="1" x14ac:dyDescent="0.25">
      <c r="A6" s="1021" t="s">
        <v>460</v>
      </c>
      <c r="B6" s="1022"/>
      <c r="C6" s="1022"/>
      <c r="D6" s="1022"/>
      <c r="E6" s="1022"/>
      <c r="F6" s="1022"/>
      <c r="G6" s="1022"/>
      <c r="H6" s="1022"/>
      <c r="I6" s="1022"/>
      <c r="J6" s="1022"/>
      <c r="K6" s="1022"/>
      <c r="L6" s="1022"/>
      <c r="M6" s="1022"/>
      <c r="N6" s="1022"/>
      <c r="O6" s="1022"/>
      <c r="P6" s="1022"/>
      <c r="Q6" s="1022"/>
      <c r="R6" s="1022"/>
      <c r="S6" s="1022"/>
      <c r="T6" s="1022"/>
      <c r="U6" s="1022"/>
      <c r="V6" s="1022"/>
      <c r="W6" s="1022"/>
      <c r="X6" s="1022"/>
      <c r="Y6" s="1022"/>
      <c r="Z6" s="1022"/>
      <c r="AA6" s="1022"/>
      <c r="AB6" s="1022"/>
      <c r="AC6" s="1022"/>
      <c r="AD6" s="1022"/>
      <c r="AE6" s="1022"/>
      <c r="AF6" s="1022"/>
      <c r="AG6" s="1022"/>
      <c r="AH6" s="1022"/>
    </row>
    <row r="7" spans="1:34" ht="41.25" customHeight="1" thickBot="1" x14ac:dyDescent="0.3">
      <c r="A7" s="14" t="s">
        <v>14</v>
      </c>
      <c r="B7" s="12" t="s">
        <v>164</v>
      </c>
      <c r="C7" s="14" t="s">
        <v>446</v>
      </c>
      <c r="D7" s="15" t="s">
        <v>1</v>
      </c>
      <c r="E7" s="14" t="s">
        <v>447</v>
      </c>
      <c r="F7" s="15" t="s">
        <v>1</v>
      </c>
      <c r="G7" s="14" t="s">
        <v>448</v>
      </c>
      <c r="H7" s="15" t="s">
        <v>1</v>
      </c>
      <c r="I7" s="100" t="s">
        <v>426</v>
      </c>
      <c r="J7" s="13" t="s">
        <v>196</v>
      </c>
      <c r="K7" s="14" t="s">
        <v>449</v>
      </c>
      <c r="L7" s="15" t="s">
        <v>1</v>
      </c>
      <c r="M7" s="14" t="s">
        <v>450</v>
      </c>
      <c r="N7" s="15" t="s">
        <v>1</v>
      </c>
      <c r="O7" s="14" t="s">
        <v>451</v>
      </c>
      <c r="P7" s="15" t="s">
        <v>1</v>
      </c>
      <c r="Q7" s="100" t="s">
        <v>426</v>
      </c>
      <c r="R7" s="13" t="s">
        <v>196</v>
      </c>
      <c r="S7" s="14" t="s">
        <v>452</v>
      </c>
      <c r="T7" s="15" t="s">
        <v>1</v>
      </c>
      <c r="U7" s="14" t="s">
        <v>453</v>
      </c>
      <c r="V7" s="15" t="s">
        <v>1</v>
      </c>
      <c r="W7" s="14" t="s">
        <v>454</v>
      </c>
      <c r="X7" s="15" t="s">
        <v>1</v>
      </c>
      <c r="Y7" s="100" t="s">
        <v>426</v>
      </c>
      <c r="Z7" s="13" t="s">
        <v>196</v>
      </c>
      <c r="AA7" s="14" t="s">
        <v>455</v>
      </c>
      <c r="AB7" s="15" t="s">
        <v>1</v>
      </c>
      <c r="AC7" s="14" t="s">
        <v>456</v>
      </c>
      <c r="AD7" s="15" t="s">
        <v>1</v>
      </c>
      <c r="AE7" s="14" t="s">
        <v>457</v>
      </c>
      <c r="AF7" s="15" t="s">
        <v>1</v>
      </c>
      <c r="AG7" s="100" t="s">
        <v>426</v>
      </c>
      <c r="AH7" s="13" t="s">
        <v>196</v>
      </c>
    </row>
    <row r="8" spans="1:34" ht="16.5" thickTop="1" thickBot="1" x14ac:dyDescent="0.3">
      <c r="A8" s="1062" t="s">
        <v>375</v>
      </c>
      <c r="B8" s="1063"/>
      <c r="C8" s="1063"/>
      <c r="D8" s="1063"/>
      <c r="E8" s="1063"/>
      <c r="F8" s="1063"/>
      <c r="G8" s="1063"/>
      <c r="H8" s="1063"/>
      <c r="I8" s="1063"/>
      <c r="J8" s="1063"/>
      <c r="K8" s="1063"/>
      <c r="L8" s="1063"/>
      <c r="M8" s="1063"/>
      <c r="N8" s="1063"/>
      <c r="O8" s="1063"/>
      <c r="P8" s="1063"/>
      <c r="Q8" s="1063"/>
      <c r="R8" s="1063"/>
      <c r="S8" s="1063"/>
      <c r="T8" s="1063"/>
      <c r="U8" s="1063"/>
      <c r="V8" s="1063"/>
      <c r="W8" s="1063"/>
      <c r="X8" s="1063"/>
      <c r="Y8" s="1063"/>
      <c r="Z8" s="1063"/>
    </row>
    <row r="9" spans="1:34" x14ac:dyDescent="0.25">
      <c r="A9" s="770" t="str">
        <f t="shared" ref="A9:P9" si="0">A54</f>
        <v>UBS Parque NM I (Mista)</v>
      </c>
      <c r="B9" s="771">
        <f t="shared" si="0"/>
        <v>12584</v>
      </c>
      <c r="C9" s="772">
        <f t="shared" si="0"/>
        <v>8962</v>
      </c>
      <c r="D9" s="773">
        <f t="shared" si="0"/>
        <v>0.71217418944691668</v>
      </c>
      <c r="E9" s="774">
        <f t="shared" si="0"/>
        <v>9946</v>
      </c>
      <c r="F9" s="773">
        <f t="shared" si="0"/>
        <v>0.79036872218690402</v>
      </c>
      <c r="G9" s="774">
        <f t="shared" si="0"/>
        <v>11096</v>
      </c>
      <c r="H9" s="773">
        <f t="shared" si="0"/>
        <v>0.88175460902733627</v>
      </c>
      <c r="I9" s="775">
        <f>I54</f>
        <v>30004</v>
      </c>
      <c r="J9" s="776">
        <f t="shared" ref="J9" si="1">J54</f>
        <v>0.79476584022038566</v>
      </c>
      <c r="K9" s="777">
        <f t="shared" si="0"/>
        <v>11463</v>
      </c>
      <c r="L9" s="778">
        <f t="shared" si="0"/>
        <v>0.91091862682771774</v>
      </c>
      <c r="M9" s="777">
        <f t="shared" si="0"/>
        <v>11269</v>
      </c>
      <c r="N9" s="778">
        <f t="shared" si="0"/>
        <v>0.89550222504767962</v>
      </c>
      <c r="O9" s="777" t="e">
        <f t="shared" si="0"/>
        <v>#REF!</v>
      </c>
      <c r="P9" s="779" t="e">
        <f t="shared" si="0"/>
        <v>#REF!</v>
      </c>
      <c r="Q9" s="775" t="e">
        <f>Q54</f>
        <v>#REF!</v>
      </c>
      <c r="R9" s="776" t="e">
        <f>R54</f>
        <v>#REF!</v>
      </c>
      <c r="S9" s="777">
        <f t="shared" ref="S9:X9" si="2">S54</f>
        <v>11706</v>
      </c>
      <c r="T9" s="778">
        <f t="shared" si="2"/>
        <v>0.93022886204704391</v>
      </c>
      <c r="U9" s="777">
        <f t="shared" si="2"/>
        <v>12447</v>
      </c>
      <c r="V9" s="778">
        <f t="shared" si="2"/>
        <v>0.98911315956770507</v>
      </c>
      <c r="W9" s="777">
        <f t="shared" si="2"/>
        <v>11860</v>
      </c>
      <c r="X9" s="779">
        <f t="shared" si="2"/>
        <v>0.9424666242848061</v>
      </c>
      <c r="Y9" s="775">
        <f>Y54</f>
        <v>36013</v>
      </c>
      <c r="Z9" s="776">
        <f>Z54</f>
        <v>0.95393621529985162</v>
      </c>
      <c r="AA9" s="777">
        <f t="shared" ref="AA9:AF9" si="3">AA54</f>
        <v>11801</v>
      </c>
      <c r="AB9" s="778">
        <f t="shared" si="3"/>
        <v>0.93777813095994911</v>
      </c>
      <c r="AC9" s="777">
        <f t="shared" si="3"/>
        <v>11273</v>
      </c>
      <c r="AD9" s="778">
        <f t="shared" si="3"/>
        <v>0.89582008900190724</v>
      </c>
      <c r="AE9" s="777">
        <f t="shared" si="3"/>
        <v>11548</v>
      </c>
      <c r="AF9" s="779">
        <f t="shared" si="3"/>
        <v>0.917673235855054</v>
      </c>
      <c r="AG9" s="775">
        <f>AG54</f>
        <v>34622</v>
      </c>
      <c r="AH9" s="776">
        <f>AH54</f>
        <v>0.91709048527230341</v>
      </c>
    </row>
    <row r="10" spans="1:34" x14ac:dyDescent="0.25">
      <c r="A10" s="591" t="str">
        <f t="shared" ref="A10:P10" si="4">A68</f>
        <v>UBS Parque NM II (Mista)</v>
      </c>
      <c r="B10" s="596">
        <f t="shared" si="4"/>
        <v>10942</v>
      </c>
      <c r="C10" s="582">
        <f t="shared" si="4"/>
        <v>7719</v>
      </c>
      <c r="D10" s="576">
        <f t="shared" si="4"/>
        <v>0.7054469018460976</v>
      </c>
      <c r="E10" s="575">
        <f t="shared" si="4"/>
        <v>8426</v>
      </c>
      <c r="F10" s="576">
        <f t="shared" si="4"/>
        <v>0.77006031804057762</v>
      </c>
      <c r="G10" s="575">
        <f t="shared" si="4"/>
        <v>9555</v>
      </c>
      <c r="H10" s="576">
        <f t="shared" si="4"/>
        <v>0.87324072381648699</v>
      </c>
      <c r="I10" s="580">
        <f t="shared" ref="I10:J10" si="5">I68</f>
        <v>25700</v>
      </c>
      <c r="J10" s="633">
        <f t="shared" si="5"/>
        <v>0.78291598123438733</v>
      </c>
      <c r="K10" s="649">
        <f t="shared" si="4"/>
        <v>11646</v>
      </c>
      <c r="L10" s="614">
        <f t="shared" si="4"/>
        <v>1.0643392432827636</v>
      </c>
      <c r="M10" s="649">
        <f t="shared" si="4"/>
        <v>11135</v>
      </c>
      <c r="N10" s="614">
        <f t="shared" si="4"/>
        <v>1.0176384573204167</v>
      </c>
      <c r="O10" s="649">
        <f t="shared" si="4"/>
        <v>9695</v>
      </c>
      <c r="P10" s="629">
        <f t="shared" si="4"/>
        <v>0.88603545969658193</v>
      </c>
      <c r="Q10" s="580">
        <f>Q68</f>
        <v>32476</v>
      </c>
      <c r="R10" s="633">
        <f>R68</f>
        <v>0.98933772009992083</v>
      </c>
      <c r="S10" s="649">
        <f t="shared" ref="S10:X10" si="6">S68</f>
        <v>10243</v>
      </c>
      <c r="T10" s="614">
        <f t="shared" si="6"/>
        <v>0.93611771157009682</v>
      </c>
      <c r="U10" s="649">
        <f t="shared" si="6"/>
        <v>9571</v>
      </c>
      <c r="V10" s="614">
        <f t="shared" si="6"/>
        <v>0.87470297934564067</v>
      </c>
      <c r="W10" s="649">
        <f t="shared" si="6"/>
        <v>10042</v>
      </c>
      <c r="X10" s="629">
        <f t="shared" si="6"/>
        <v>0.91774812648510329</v>
      </c>
      <c r="Y10" s="580">
        <f>Y68</f>
        <v>29856</v>
      </c>
      <c r="Z10" s="633">
        <f>Z68</f>
        <v>0.90952293913361359</v>
      </c>
      <c r="AA10" s="649">
        <f t="shared" ref="AA10:AF10" si="7">AA68</f>
        <v>10696</v>
      </c>
      <c r="AB10" s="614">
        <f t="shared" si="7"/>
        <v>0.97751782123926156</v>
      </c>
      <c r="AC10" s="649">
        <f t="shared" si="7"/>
        <v>10564</v>
      </c>
      <c r="AD10" s="614">
        <f t="shared" si="7"/>
        <v>0.96545421312374335</v>
      </c>
      <c r="AE10" s="649">
        <f t="shared" si="7"/>
        <v>10621</v>
      </c>
      <c r="AF10" s="629">
        <f t="shared" si="7"/>
        <v>0.97066349844635347</v>
      </c>
      <c r="AG10" s="580">
        <f>AG68</f>
        <v>31881</v>
      </c>
      <c r="AH10" s="633">
        <f>AH68</f>
        <v>0.97121184426978613</v>
      </c>
    </row>
    <row r="11" spans="1:34" x14ac:dyDescent="0.25">
      <c r="A11" s="591" t="str">
        <f t="shared" ref="A11:P11" si="8">A82</f>
        <v>UBS Jardim Brasil</v>
      </c>
      <c r="B11" s="596">
        <f t="shared" si="8"/>
        <v>13548</v>
      </c>
      <c r="C11" s="582">
        <f t="shared" si="8"/>
        <v>11759</v>
      </c>
      <c r="D11" s="576">
        <f t="shared" si="8"/>
        <v>0.86795098907587831</v>
      </c>
      <c r="E11" s="575">
        <f t="shared" si="8"/>
        <v>11273</v>
      </c>
      <c r="F11" s="576">
        <f t="shared" si="8"/>
        <v>0.83207853557720701</v>
      </c>
      <c r="G11" s="575">
        <f t="shared" si="8"/>
        <v>11971</v>
      </c>
      <c r="H11" s="576">
        <f t="shared" si="8"/>
        <v>0.88359905521110127</v>
      </c>
      <c r="I11" s="580">
        <f t="shared" ref="I11:J11" si="9">I82</f>
        <v>35003</v>
      </c>
      <c r="J11" s="633">
        <f t="shared" si="9"/>
        <v>0.86120952662139549</v>
      </c>
      <c r="K11" s="649">
        <f t="shared" si="8"/>
        <v>12377</v>
      </c>
      <c r="L11" s="614">
        <f t="shared" si="8"/>
        <v>0.91356657809270736</v>
      </c>
      <c r="M11" s="649">
        <f t="shared" si="8"/>
        <v>10644</v>
      </c>
      <c r="N11" s="614">
        <f t="shared" si="8"/>
        <v>0.78565101860053144</v>
      </c>
      <c r="O11" s="649">
        <f t="shared" si="8"/>
        <v>11593</v>
      </c>
      <c r="P11" s="629">
        <f t="shared" si="8"/>
        <v>0.85569825804546795</v>
      </c>
      <c r="Q11" s="580">
        <f>Q82</f>
        <v>34614</v>
      </c>
      <c r="R11" s="633">
        <f>R82</f>
        <v>0.85163861824623566</v>
      </c>
      <c r="S11" s="649">
        <f t="shared" ref="S11:X11" si="10">S82</f>
        <v>11501</v>
      </c>
      <c r="T11" s="614">
        <f t="shared" si="10"/>
        <v>0.84890758783584297</v>
      </c>
      <c r="U11" s="649">
        <f t="shared" si="10"/>
        <v>11794</v>
      </c>
      <c r="V11" s="614">
        <f t="shared" si="10"/>
        <v>0.87053439622084439</v>
      </c>
      <c r="W11" s="649">
        <f t="shared" si="10"/>
        <v>11106</v>
      </c>
      <c r="X11" s="629">
        <f t="shared" si="10"/>
        <v>0.81975199291408329</v>
      </c>
      <c r="Y11" s="580">
        <f>Y82</f>
        <v>34401</v>
      </c>
      <c r="Z11" s="633">
        <f>Z82</f>
        <v>0.84639799232359014</v>
      </c>
      <c r="AA11" s="649">
        <f t="shared" ref="AA11:AF11" si="11">AA82</f>
        <v>15186</v>
      </c>
      <c r="AB11" s="614">
        <f t="shared" si="11"/>
        <v>1.120903454384411</v>
      </c>
      <c r="AC11" s="649">
        <f t="shared" si="11"/>
        <v>13871</v>
      </c>
      <c r="AD11" s="614">
        <f t="shared" si="11"/>
        <v>1.023841157366401</v>
      </c>
      <c r="AE11" s="649">
        <f t="shared" si="11"/>
        <v>13761</v>
      </c>
      <c r="AF11" s="629">
        <f t="shared" si="11"/>
        <v>1.0157218777679362</v>
      </c>
      <c r="AG11" s="580">
        <f>AG82</f>
        <v>42818</v>
      </c>
      <c r="AH11" s="633">
        <f>AH82</f>
        <v>1.0534888298395828</v>
      </c>
    </row>
    <row r="12" spans="1:34" x14ac:dyDescent="0.25">
      <c r="A12" s="591" t="str">
        <f t="shared" ref="A12:P12" si="12">A90</f>
        <v>UBS Vila Guilherme</v>
      </c>
      <c r="B12" s="596">
        <f t="shared" si="12"/>
        <v>1902</v>
      </c>
      <c r="C12" s="582">
        <f t="shared" si="12"/>
        <v>1486</v>
      </c>
      <c r="D12" s="576">
        <f t="shared" si="12"/>
        <v>0.78128286014721349</v>
      </c>
      <c r="E12" s="575">
        <f t="shared" si="12"/>
        <v>1702</v>
      </c>
      <c r="F12" s="576">
        <f t="shared" si="12"/>
        <v>0.89484752891692954</v>
      </c>
      <c r="G12" s="575">
        <f t="shared" si="12"/>
        <v>1220</v>
      </c>
      <c r="H12" s="576">
        <f t="shared" si="12"/>
        <v>0.64143007360672977</v>
      </c>
      <c r="I12" s="580">
        <f t="shared" ref="I12:J12" si="13">I90</f>
        <v>4408</v>
      </c>
      <c r="J12" s="633">
        <f t="shared" si="13"/>
        <v>0.7725201542236243</v>
      </c>
      <c r="K12" s="649">
        <f t="shared" si="12"/>
        <v>2099</v>
      </c>
      <c r="L12" s="614">
        <f t="shared" si="12"/>
        <v>1.1035751840168244</v>
      </c>
      <c r="M12" s="649">
        <f t="shared" si="12"/>
        <v>1608</v>
      </c>
      <c r="N12" s="614">
        <f t="shared" si="12"/>
        <v>0.8454258675078864</v>
      </c>
      <c r="O12" s="649">
        <f t="shared" si="12"/>
        <v>1871</v>
      </c>
      <c r="P12" s="629">
        <f t="shared" si="12"/>
        <v>0.98370136698212407</v>
      </c>
      <c r="Q12" s="580">
        <f>Q90</f>
        <v>5578</v>
      </c>
      <c r="R12" s="633">
        <f>R90</f>
        <v>0.97756747283561163</v>
      </c>
      <c r="S12" s="649">
        <f t="shared" ref="S12:X12" si="14">S90</f>
        <v>1582</v>
      </c>
      <c r="T12" s="614">
        <f t="shared" si="14"/>
        <v>0.83175604626708732</v>
      </c>
      <c r="U12" s="649">
        <f t="shared" si="14"/>
        <v>1610</v>
      </c>
      <c r="V12" s="614">
        <f t="shared" si="14"/>
        <v>0.8464773922187171</v>
      </c>
      <c r="W12" s="649">
        <f t="shared" si="14"/>
        <v>1664</v>
      </c>
      <c r="X12" s="629">
        <f t="shared" si="14"/>
        <v>0.87486855941114616</v>
      </c>
      <c r="Y12" s="580">
        <f>Y90</f>
        <v>4856</v>
      </c>
      <c r="Z12" s="633">
        <f>Z90</f>
        <v>0.85103399929898349</v>
      </c>
      <c r="AA12" s="649">
        <f t="shared" ref="AA12:AF12" si="15">AA90</f>
        <v>1752</v>
      </c>
      <c r="AB12" s="614">
        <f t="shared" si="15"/>
        <v>0.92113564668769721</v>
      </c>
      <c r="AC12" s="649">
        <f t="shared" si="15"/>
        <v>1564</v>
      </c>
      <c r="AD12" s="614">
        <f t="shared" si="15"/>
        <v>0.82229232386961093</v>
      </c>
      <c r="AE12" s="649">
        <f t="shared" si="15"/>
        <v>1444</v>
      </c>
      <c r="AF12" s="629">
        <f t="shared" si="15"/>
        <v>0.75920084121976872</v>
      </c>
      <c r="AG12" s="580">
        <f>AG90</f>
        <v>4760</v>
      </c>
      <c r="AH12" s="633">
        <f>AH90</f>
        <v>0.83420960392569221</v>
      </c>
    </row>
    <row r="13" spans="1:34" x14ac:dyDescent="0.25">
      <c r="A13" s="591" t="str">
        <f t="shared" ref="A13:P13" si="16">A112</f>
        <v>UBS Vila Medeiros</v>
      </c>
      <c r="B13" s="596">
        <f t="shared" si="16"/>
        <v>3296</v>
      </c>
      <c r="C13" s="582">
        <f t="shared" si="16"/>
        <v>2080</v>
      </c>
      <c r="D13" s="576">
        <f t="shared" si="16"/>
        <v>0.6310679611650486</v>
      </c>
      <c r="E13" s="575">
        <f t="shared" si="16"/>
        <v>2223</v>
      </c>
      <c r="F13" s="576">
        <f t="shared" si="16"/>
        <v>0.67445388349514568</v>
      </c>
      <c r="G13" s="575">
        <f t="shared" si="16"/>
        <v>2147</v>
      </c>
      <c r="H13" s="576">
        <f t="shared" si="16"/>
        <v>0.65139563106796117</v>
      </c>
      <c r="I13" s="580">
        <f t="shared" ref="I13:J13" si="17">I112</f>
        <v>6450</v>
      </c>
      <c r="J13" s="633">
        <f t="shared" si="17"/>
        <v>0.65230582524271841</v>
      </c>
      <c r="K13" s="649">
        <f t="shared" si="16"/>
        <v>2675</v>
      </c>
      <c r="L13" s="614">
        <f t="shared" si="16"/>
        <v>0.81158980582524276</v>
      </c>
      <c r="M13" s="649">
        <f t="shared" si="16"/>
        <v>2436</v>
      </c>
      <c r="N13" s="614">
        <f t="shared" si="16"/>
        <v>0.73907766990291257</v>
      </c>
      <c r="O13" s="649">
        <f t="shared" si="16"/>
        <v>2197</v>
      </c>
      <c r="P13" s="629">
        <f t="shared" si="16"/>
        <v>0.66656553398058249</v>
      </c>
      <c r="Q13" s="580">
        <f>Q112</f>
        <v>7308</v>
      </c>
      <c r="R13" s="633">
        <f>R112</f>
        <v>0.73907766990291257</v>
      </c>
      <c r="S13" s="649">
        <f t="shared" ref="S13:X13" si="18">S112</f>
        <v>2403</v>
      </c>
      <c r="T13" s="614">
        <f t="shared" si="18"/>
        <v>0.72906553398058249</v>
      </c>
      <c r="U13" s="649">
        <f t="shared" si="18"/>
        <v>2410</v>
      </c>
      <c r="V13" s="614">
        <f t="shared" si="18"/>
        <v>0.7311893203883495</v>
      </c>
      <c r="W13" s="649">
        <f t="shared" si="18"/>
        <v>2357</v>
      </c>
      <c r="X13" s="629">
        <f t="shared" si="18"/>
        <v>0.71510922330097082</v>
      </c>
      <c r="Y13" s="580">
        <f>Y112</f>
        <v>7170</v>
      </c>
      <c r="Z13" s="633">
        <f>Z112</f>
        <v>0.72512135922330101</v>
      </c>
      <c r="AA13" s="649">
        <f t="shared" ref="AA13:AF13" si="19">AA112</f>
        <v>2730</v>
      </c>
      <c r="AB13" s="614">
        <f t="shared" si="19"/>
        <v>0.82827669902912626</v>
      </c>
      <c r="AC13" s="649">
        <f t="shared" si="19"/>
        <v>2414</v>
      </c>
      <c r="AD13" s="614">
        <f t="shared" si="19"/>
        <v>0.73240291262135926</v>
      </c>
      <c r="AE13" s="649">
        <f t="shared" si="19"/>
        <v>2049</v>
      </c>
      <c r="AF13" s="629">
        <f t="shared" si="19"/>
        <v>0.62166262135922334</v>
      </c>
      <c r="AG13" s="580">
        <f>AG112</f>
        <v>7193</v>
      </c>
      <c r="AH13" s="633">
        <f>AH112</f>
        <v>0.72744741100323629</v>
      </c>
    </row>
    <row r="14" spans="1:34" x14ac:dyDescent="0.25">
      <c r="A14" s="591" t="str">
        <f t="shared" ref="A14:P14" si="20">A124</f>
        <v>UBS Vila Izolina Mazzei</v>
      </c>
      <c r="B14" s="596">
        <f t="shared" si="20"/>
        <v>3271</v>
      </c>
      <c r="C14" s="582">
        <f>C124</f>
        <v>2062</v>
      </c>
      <c r="D14" s="576">
        <f t="shared" si="20"/>
        <v>0.63038826047080398</v>
      </c>
      <c r="E14" s="575">
        <f t="shared" si="20"/>
        <v>2395</v>
      </c>
      <c r="F14" s="576">
        <f t="shared" si="20"/>
        <v>0.73219199021705905</v>
      </c>
      <c r="G14" s="575">
        <f t="shared" si="20"/>
        <v>2498</v>
      </c>
      <c r="H14" s="576">
        <f t="shared" si="20"/>
        <v>0.76368083154998467</v>
      </c>
      <c r="I14" s="580">
        <f t="shared" ref="I14:J14" si="21">I124</f>
        <v>6955</v>
      </c>
      <c r="J14" s="633">
        <f t="shared" si="21"/>
        <v>0.70875369407928257</v>
      </c>
      <c r="K14" s="649">
        <f t="shared" si="20"/>
        <v>2549</v>
      </c>
      <c r="L14" s="614">
        <f t="shared" si="20"/>
        <v>0.77927239376337509</v>
      </c>
      <c r="M14" s="649">
        <f t="shared" si="20"/>
        <v>2603</v>
      </c>
      <c r="N14" s="614">
        <f t="shared" si="20"/>
        <v>0.79578110669520019</v>
      </c>
      <c r="O14" s="649">
        <f t="shared" si="20"/>
        <v>2766</v>
      </c>
      <c r="P14" s="629">
        <f t="shared" si="20"/>
        <v>0.84561296239682049</v>
      </c>
      <c r="Q14" s="580">
        <f>Q124</f>
        <v>7918</v>
      </c>
      <c r="R14" s="633">
        <f>R124</f>
        <v>0.80688882095179859</v>
      </c>
      <c r="S14" s="649">
        <f t="shared" ref="S14:X14" si="22">S124</f>
        <v>2914</v>
      </c>
      <c r="T14" s="614">
        <f t="shared" si="22"/>
        <v>0.89085906450626717</v>
      </c>
      <c r="U14" s="649">
        <f t="shared" si="22"/>
        <v>2770</v>
      </c>
      <c r="V14" s="614">
        <f t="shared" si="22"/>
        <v>0.84683583002140017</v>
      </c>
      <c r="W14" s="649">
        <f t="shared" si="22"/>
        <v>2649</v>
      </c>
      <c r="X14" s="629">
        <f t="shared" si="22"/>
        <v>0.80984408437786615</v>
      </c>
      <c r="Y14" s="580">
        <f>Y124</f>
        <v>8333</v>
      </c>
      <c r="Z14" s="633">
        <f>Z124</f>
        <v>0.84917965963517783</v>
      </c>
      <c r="AA14" s="649">
        <f t="shared" ref="AA14:AF14" si="23">AA124</f>
        <v>3067</v>
      </c>
      <c r="AB14" s="614">
        <f t="shared" si="23"/>
        <v>0.93763375114643843</v>
      </c>
      <c r="AC14" s="649">
        <f t="shared" si="23"/>
        <v>2643</v>
      </c>
      <c r="AD14" s="614">
        <f t="shared" si="23"/>
        <v>0.80800978294099668</v>
      </c>
      <c r="AE14" s="649">
        <f t="shared" si="23"/>
        <v>2565</v>
      </c>
      <c r="AF14" s="629">
        <f t="shared" si="23"/>
        <v>0.78416386426169371</v>
      </c>
      <c r="AG14" s="580">
        <f>AG124</f>
        <v>8275</v>
      </c>
      <c r="AH14" s="633">
        <f>AH124</f>
        <v>0.84326913278304294</v>
      </c>
    </row>
    <row r="15" spans="1:34" x14ac:dyDescent="0.25">
      <c r="A15" s="591" t="str">
        <f t="shared" ref="A15:P15" si="24">A144</f>
        <v>UBS Jardim Japão</v>
      </c>
      <c r="B15" s="596">
        <f t="shared" si="24"/>
        <v>2976</v>
      </c>
      <c r="C15" s="582">
        <f t="shared" si="24"/>
        <v>2742</v>
      </c>
      <c r="D15" s="576">
        <f t="shared" si="24"/>
        <v>0.9213709677419355</v>
      </c>
      <c r="E15" s="575">
        <f t="shared" si="24"/>
        <v>2667</v>
      </c>
      <c r="F15" s="576">
        <f t="shared" si="24"/>
        <v>0.89616935483870963</v>
      </c>
      <c r="G15" s="575">
        <f t="shared" si="24"/>
        <v>3275</v>
      </c>
      <c r="H15" s="576">
        <f t="shared" si="24"/>
        <v>1.100470430107527</v>
      </c>
      <c r="I15" s="580">
        <f t="shared" ref="I15:J15" si="25">I144</f>
        <v>8684</v>
      </c>
      <c r="J15" s="633">
        <f t="shared" si="25"/>
        <v>0.9726702508960573</v>
      </c>
      <c r="K15" s="649">
        <f t="shared" si="24"/>
        <v>3102</v>
      </c>
      <c r="L15" s="614">
        <f t="shared" si="24"/>
        <v>1.0423387096774193</v>
      </c>
      <c r="M15" s="649">
        <f t="shared" si="24"/>
        <v>2902</v>
      </c>
      <c r="N15" s="614">
        <f t="shared" si="24"/>
        <v>0.9751344086021505</v>
      </c>
      <c r="O15" s="649">
        <f t="shared" si="24"/>
        <v>3244</v>
      </c>
      <c r="P15" s="629">
        <f t="shared" si="24"/>
        <v>1.0900537634408602</v>
      </c>
      <c r="Q15" s="580">
        <f>Q144</f>
        <v>9248</v>
      </c>
      <c r="R15" s="633">
        <f>R144</f>
        <v>1.0358422939068099</v>
      </c>
      <c r="S15" s="649">
        <f t="shared" ref="S15:X15" si="26">S144</f>
        <v>2671</v>
      </c>
      <c r="T15" s="614">
        <f t="shared" si="26"/>
        <v>0.89751344086021501</v>
      </c>
      <c r="U15" s="649">
        <f t="shared" si="26"/>
        <v>2880</v>
      </c>
      <c r="V15" s="614">
        <f t="shared" si="26"/>
        <v>0.967741935483871</v>
      </c>
      <c r="W15" s="649">
        <f t="shared" si="26"/>
        <v>2907</v>
      </c>
      <c r="X15" s="629">
        <f t="shared" si="26"/>
        <v>0.97681451612903225</v>
      </c>
      <c r="Y15" s="580">
        <f>Y144</f>
        <v>8458</v>
      </c>
      <c r="Z15" s="633">
        <f>Z144</f>
        <v>0.94735663082437271</v>
      </c>
      <c r="AA15" s="649">
        <f t="shared" ref="AA15:AF15" si="27">AA144</f>
        <v>3457</v>
      </c>
      <c r="AB15" s="614">
        <f t="shared" si="27"/>
        <v>1.1616263440860215</v>
      </c>
      <c r="AC15" s="649">
        <f t="shared" si="27"/>
        <v>2730</v>
      </c>
      <c r="AD15" s="614">
        <f t="shared" si="27"/>
        <v>0.91733870967741937</v>
      </c>
      <c r="AE15" s="649">
        <f t="shared" si="27"/>
        <v>2446</v>
      </c>
      <c r="AF15" s="629">
        <f t="shared" si="27"/>
        <v>0.82190860215053763</v>
      </c>
      <c r="AG15" s="580">
        <f>AG144</f>
        <v>8633</v>
      </c>
      <c r="AH15" s="633">
        <f>AH144</f>
        <v>0.96695788530465954</v>
      </c>
    </row>
    <row r="16" spans="1:34" x14ac:dyDescent="0.25">
      <c r="A16" s="591" t="str">
        <f t="shared" ref="A16:P16" si="28">A162</f>
        <v>UBS Vila EDE</v>
      </c>
      <c r="B16" s="596">
        <f t="shared" si="28"/>
        <v>2908</v>
      </c>
      <c r="C16" s="582">
        <f t="shared" si="28"/>
        <v>2414</v>
      </c>
      <c r="D16" s="576">
        <f t="shared" si="28"/>
        <v>0.83012379642365886</v>
      </c>
      <c r="E16" s="575">
        <f t="shared" si="28"/>
        <v>2130</v>
      </c>
      <c r="F16" s="576">
        <f t="shared" si="28"/>
        <v>0.73246217331499308</v>
      </c>
      <c r="G16" s="575">
        <f t="shared" si="28"/>
        <v>2388</v>
      </c>
      <c r="H16" s="576">
        <f t="shared" si="28"/>
        <v>0.82118294360385147</v>
      </c>
      <c r="I16" s="580">
        <f t="shared" ref="I16:J16" si="29">I162</f>
        <v>6932</v>
      </c>
      <c r="J16" s="633">
        <f t="shared" si="29"/>
        <v>0.79458963778083447</v>
      </c>
      <c r="K16" s="649">
        <f t="shared" si="28"/>
        <v>2361</v>
      </c>
      <c r="L16" s="614">
        <f t="shared" si="28"/>
        <v>0.811898211829436</v>
      </c>
      <c r="M16" s="649">
        <f t="shared" si="28"/>
        <v>2410</v>
      </c>
      <c r="N16" s="614">
        <f t="shared" si="28"/>
        <v>0.82874828060522698</v>
      </c>
      <c r="O16" s="649">
        <f t="shared" si="28"/>
        <v>2202</v>
      </c>
      <c r="P16" s="629">
        <f t="shared" si="28"/>
        <v>0.75722145804676755</v>
      </c>
      <c r="Q16" s="580">
        <f>Q162</f>
        <v>6973</v>
      </c>
      <c r="R16" s="633">
        <f>R162</f>
        <v>0.79928931682714355</v>
      </c>
      <c r="S16" s="649">
        <f t="shared" ref="S16:X16" si="30">S162</f>
        <v>2526</v>
      </c>
      <c r="T16" s="614">
        <f t="shared" si="30"/>
        <v>0.86863823933975237</v>
      </c>
      <c r="U16" s="649">
        <f t="shared" si="30"/>
        <v>2416</v>
      </c>
      <c r="V16" s="614">
        <f t="shared" si="30"/>
        <v>0.83081155433287479</v>
      </c>
      <c r="W16" s="649">
        <f t="shared" si="30"/>
        <v>2405</v>
      </c>
      <c r="X16" s="629">
        <f t="shared" si="30"/>
        <v>0.82702888583218703</v>
      </c>
      <c r="Y16" s="580">
        <f>Y162</f>
        <v>7347</v>
      </c>
      <c r="Z16" s="633">
        <f>Z162</f>
        <v>0.84215955983493807</v>
      </c>
      <c r="AA16" s="649">
        <f t="shared" ref="AA16:AF16" si="31">AA162</f>
        <v>2079</v>
      </c>
      <c r="AB16" s="614">
        <f t="shared" si="31"/>
        <v>0.71492434662998627</v>
      </c>
      <c r="AC16" s="649">
        <f t="shared" si="31"/>
        <v>1995</v>
      </c>
      <c r="AD16" s="614">
        <f t="shared" si="31"/>
        <v>0.68603851444291608</v>
      </c>
      <c r="AE16" s="649">
        <f t="shared" si="31"/>
        <v>2006</v>
      </c>
      <c r="AF16" s="629">
        <f t="shared" si="31"/>
        <v>0.68982118294360384</v>
      </c>
      <c r="AG16" s="580">
        <f>AG162</f>
        <v>6080</v>
      </c>
      <c r="AH16" s="633">
        <f>AH162</f>
        <v>0.69692801467216869</v>
      </c>
    </row>
    <row r="17" spans="1:34" x14ac:dyDescent="0.25">
      <c r="A17" s="591" t="str">
        <f t="shared" ref="A17:P17" si="32">A171</f>
        <v>UBS Vila Leonor</v>
      </c>
      <c r="B17" s="596">
        <f t="shared" si="32"/>
        <v>2184</v>
      </c>
      <c r="C17" s="582">
        <f t="shared" si="32"/>
        <v>1949</v>
      </c>
      <c r="D17" s="576">
        <f t="shared" si="32"/>
        <v>0.89239926739926745</v>
      </c>
      <c r="E17" s="575">
        <f t="shared" si="32"/>
        <v>1666</v>
      </c>
      <c r="F17" s="576">
        <f t="shared" si="32"/>
        <v>0.76282051282051277</v>
      </c>
      <c r="G17" s="575">
        <f t="shared" si="32"/>
        <v>1686</v>
      </c>
      <c r="H17" s="576">
        <f t="shared" si="32"/>
        <v>0.77197802197802201</v>
      </c>
      <c r="I17" s="580">
        <f t="shared" ref="I17:J17" si="33">I171</f>
        <v>5301</v>
      </c>
      <c r="J17" s="633">
        <f t="shared" si="33"/>
        <v>0.80906593406593408</v>
      </c>
      <c r="K17" s="649">
        <f t="shared" si="32"/>
        <v>2213</v>
      </c>
      <c r="L17" s="614">
        <f t="shared" si="32"/>
        <v>1.0132783882783882</v>
      </c>
      <c r="M17" s="649">
        <f t="shared" si="32"/>
        <v>1778</v>
      </c>
      <c r="N17" s="614">
        <f t="shared" si="32"/>
        <v>0.8141025641025641</v>
      </c>
      <c r="O17" s="649">
        <f t="shared" si="32"/>
        <v>1825</v>
      </c>
      <c r="P17" s="629">
        <f t="shared" si="32"/>
        <v>0.83562271062271065</v>
      </c>
      <c r="Q17" s="580">
        <f>Q171</f>
        <v>5816</v>
      </c>
      <c r="R17" s="633">
        <f>R171</f>
        <v>0.88766788766788762</v>
      </c>
      <c r="S17" s="649">
        <f t="shared" ref="S17:X17" si="34">S171</f>
        <v>1957</v>
      </c>
      <c r="T17" s="614">
        <f t="shared" si="34"/>
        <v>0.8960622710622711</v>
      </c>
      <c r="U17" s="649">
        <f t="shared" si="34"/>
        <v>1796</v>
      </c>
      <c r="V17" s="614">
        <f t="shared" si="34"/>
        <v>0.82234432234432231</v>
      </c>
      <c r="W17" s="649">
        <f t="shared" si="34"/>
        <v>1737</v>
      </c>
      <c r="X17" s="629">
        <f t="shared" si="34"/>
        <v>0.79532967032967028</v>
      </c>
      <c r="Y17" s="580">
        <f>Y171</f>
        <v>5490</v>
      </c>
      <c r="Z17" s="633">
        <f>Z171</f>
        <v>0.83791208791208793</v>
      </c>
      <c r="AA17" s="649">
        <f t="shared" ref="AA17:AF17" si="35">AA171</f>
        <v>2144</v>
      </c>
      <c r="AB17" s="614">
        <f t="shared" si="35"/>
        <v>0.98168498168498164</v>
      </c>
      <c r="AC17" s="649">
        <f t="shared" si="35"/>
        <v>1670</v>
      </c>
      <c r="AD17" s="614">
        <f t="shared" si="35"/>
        <v>0.7646520146520146</v>
      </c>
      <c r="AE17" s="649">
        <f t="shared" si="35"/>
        <v>1606</v>
      </c>
      <c r="AF17" s="629">
        <f t="shared" si="35"/>
        <v>0.7353479853479854</v>
      </c>
      <c r="AG17" s="580">
        <f>AG171</f>
        <v>5420</v>
      </c>
      <c r="AH17" s="633">
        <f>AH171</f>
        <v>0.82722832722832718</v>
      </c>
    </row>
    <row r="18" spans="1:34" x14ac:dyDescent="0.25">
      <c r="A18" s="591" t="str">
        <f t="shared" ref="A18:P18" si="36">A180</f>
        <v>UBS Vila Sabrina</v>
      </c>
      <c r="B18" s="596">
        <f t="shared" si="36"/>
        <v>2316</v>
      </c>
      <c r="C18" s="582">
        <f t="shared" si="36"/>
        <v>1634</v>
      </c>
      <c r="D18" s="576">
        <f t="shared" si="36"/>
        <v>0.70552677029360966</v>
      </c>
      <c r="E18" s="575">
        <f t="shared" si="36"/>
        <v>1810</v>
      </c>
      <c r="F18" s="576">
        <f t="shared" si="36"/>
        <v>0.78151986183074262</v>
      </c>
      <c r="G18" s="575">
        <f t="shared" si="36"/>
        <v>1834</v>
      </c>
      <c r="H18" s="576">
        <f t="shared" si="36"/>
        <v>0.7918825561312608</v>
      </c>
      <c r="I18" s="580">
        <f t="shared" ref="I18:J18" si="37">I180</f>
        <v>5278</v>
      </c>
      <c r="J18" s="633">
        <f t="shared" si="37"/>
        <v>0.75964306275187099</v>
      </c>
      <c r="K18" s="649">
        <f t="shared" si="36"/>
        <v>1890</v>
      </c>
      <c r="L18" s="614">
        <f t="shared" si="36"/>
        <v>0.81606217616580312</v>
      </c>
      <c r="M18" s="649">
        <f t="shared" si="36"/>
        <v>1960</v>
      </c>
      <c r="N18" s="614">
        <f t="shared" si="36"/>
        <v>0.84628670120898097</v>
      </c>
      <c r="O18" s="649">
        <f t="shared" si="36"/>
        <v>1976</v>
      </c>
      <c r="P18" s="629">
        <f t="shared" si="36"/>
        <v>0.85319516407599305</v>
      </c>
      <c r="Q18" s="580">
        <f>Q180</f>
        <v>5826</v>
      </c>
      <c r="R18" s="633">
        <f>R180</f>
        <v>0.83851468048359246</v>
      </c>
      <c r="S18" s="649">
        <f t="shared" ref="S18:X18" si="38">S180</f>
        <v>1930</v>
      </c>
      <c r="T18" s="614">
        <f t="shared" si="38"/>
        <v>0.83333333333333337</v>
      </c>
      <c r="U18" s="649">
        <f t="shared" si="38"/>
        <v>1959</v>
      </c>
      <c r="V18" s="614">
        <f t="shared" si="38"/>
        <v>0.84585492227979275</v>
      </c>
      <c r="W18" s="649">
        <f t="shared" si="38"/>
        <v>1858</v>
      </c>
      <c r="X18" s="629">
        <f t="shared" si="38"/>
        <v>0.80224525043177897</v>
      </c>
      <c r="Y18" s="580">
        <f>Y180</f>
        <v>5747</v>
      </c>
      <c r="Z18" s="633">
        <f>Z180</f>
        <v>0.82714450201496836</v>
      </c>
      <c r="AA18" s="649">
        <f t="shared" ref="AA18:AF18" si="39">AA180</f>
        <v>2011</v>
      </c>
      <c r="AB18" s="614">
        <f t="shared" si="39"/>
        <v>0.86830742659758209</v>
      </c>
      <c r="AC18" s="649">
        <f t="shared" si="39"/>
        <v>1823</v>
      </c>
      <c r="AD18" s="614">
        <f t="shared" si="39"/>
        <v>0.78713298791018993</v>
      </c>
      <c r="AE18" s="649">
        <f t="shared" si="39"/>
        <v>1653</v>
      </c>
      <c r="AF18" s="629">
        <f t="shared" si="39"/>
        <v>0.71373056994818651</v>
      </c>
      <c r="AG18" s="580">
        <f>AG180</f>
        <v>5487</v>
      </c>
      <c r="AH18" s="633">
        <f>AH180</f>
        <v>0.78972366148531947</v>
      </c>
    </row>
    <row r="19" spans="1:34" x14ac:dyDescent="0.25">
      <c r="A19" s="591" t="str">
        <f t="shared" ref="A19:P19" si="40">A192</f>
        <v>UBS Carandiru</v>
      </c>
      <c r="B19" s="596" t="e">
        <f t="shared" si="40"/>
        <v>#REF!</v>
      </c>
      <c r="C19" s="582" t="e">
        <f t="shared" si="40"/>
        <v>#REF!</v>
      </c>
      <c r="D19" s="576" t="e">
        <f t="shared" si="40"/>
        <v>#REF!</v>
      </c>
      <c r="E19" s="575" t="e">
        <f t="shared" si="40"/>
        <v>#REF!</v>
      </c>
      <c r="F19" s="576" t="e">
        <f t="shared" si="40"/>
        <v>#REF!</v>
      </c>
      <c r="G19" s="575" t="e">
        <f t="shared" si="40"/>
        <v>#REF!</v>
      </c>
      <c r="H19" s="576" t="e">
        <f t="shared" si="40"/>
        <v>#REF!</v>
      </c>
      <c r="I19" s="580" t="e">
        <f t="shared" ref="I19:J19" si="41">I192</f>
        <v>#REF!</v>
      </c>
      <c r="J19" s="633" t="e">
        <f t="shared" si="41"/>
        <v>#REF!</v>
      </c>
      <c r="K19" s="649" t="e">
        <f t="shared" si="40"/>
        <v>#REF!</v>
      </c>
      <c r="L19" s="614" t="e">
        <f t="shared" si="40"/>
        <v>#REF!</v>
      </c>
      <c r="M19" s="649" t="e">
        <f t="shared" si="40"/>
        <v>#REF!</v>
      </c>
      <c r="N19" s="614" t="e">
        <f t="shared" si="40"/>
        <v>#REF!</v>
      </c>
      <c r="O19" s="649" t="e">
        <f t="shared" si="40"/>
        <v>#REF!</v>
      </c>
      <c r="P19" s="629" t="e">
        <f t="shared" si="40"/>
        <v>#REF!</v>
      </c>
      <c r="Q19" s="580" t="e">
        <f>Q192</f>
        <v>#REF!</v>
      </c>
      <c r="R19" s="633" t="e">
        <f>R192</f>
        <v>#REF!</v>
      </c>
      <c r="S19" s="649" t="e">
        <f t="shared" ref="S19:X19" si="42">S192</f>
        <v>#REF!</v>
      </c>
      <c r="T19" s="614" t="e">
        <f t="shared" si="42"/>
        <v>#REF!</v>
      </c>
      <c r="U19" s="649" t="e">
        <f t="shared" si="42"/>
        <v>#REF!</v>
      </c>
      <c r="V19" s="614" t="e">
        <f t="shared" si="42"/>
        <v>#REF!</v>
      </c>
      <c r="W19" s="649" t="e">
        <f t="shared" si="42"/>
        <v>#REF!</v>
      </c>
      <c r="X19" s="629" t="e">
        <f t="shared" si="42"/>
        <v>#REF!</v>
      </c>
      <c r="Y19" s="580" t="e">
        <f>Y192</f>
        <v>#REF!</v>
      </c>
      <c r="Z19" s="633" t="e">
        <f>Z192</f>
        <v>#REF!</v>
      </c>
      <c r="AA19" s="649" t="e">
        <f t="shared" ref="AA19:AF19" si="43">AA192</f>
        <v>#REF!</v>
      </c>
      <c r="AB19" s="614" t="e">
        <f t="shared" si="43"/>
        <v>#REF!</v>
      </c>
      <c r="AC19" s="649" t="e">
        <f t="shared" si="43"/>
        <v>#REF!</v>
      </c>
      <c r="AD19" s="614" t="e">
        <f t="shared" si="43"/>
        <v>#REF!</v>
      </c>
      <c r="AE19" s="649" t="e">
        <f t="shared" si="43"/>
        <v>#REF!</v>
      </c>
      <c r="AF19" s="629" t="e">
        <f t="shared" si="43"/>
        <v>#REF!</v>
      </c>
      <c r="AG19" s="580" t="e">
        <f>AG192</f>
        <v>#REF!</v>
      </c>
      <c r="AH19" s="633" t="e">
        <f>AH192</f>
        <v>#REF!</v>
      </c>
    </row>
    <row r="20" spans="1:34" x14ac:dyDescent="0.25">
      <c r="A20" s="591" t="str">
        <f t="shared" ref="A20:P20" si="44">A223</f>
        <v>UBS Paulo Gnecco</v>
      </c>
      <c r="B20" s="596">
        <f t="shared" si="44"/>
        <v>2130</v>
      </c>
      <c r="C20" s="582">
        <f t="shared" si="44"/>
        <v>1902</v>
      </c>
      <c r="D20" s="576">
        <f t="shared" si="44"/>
        <v>0.89295774647887327</v>
      </c>
      <c r="E20" s="575">
        <f t="shared" si="44"/>
        <v>1905</v>
      </c>
      <c r="F20" s="576">
        <f t="shared" si="44"/>
        <v>0.89436619718309862</v>
      </c>
      <c r="G20" s="575">
        <f t="shared" si="44"/>
        <v>2086</v>
      </c>
      <c r="H20" s="576">
        <f t="shared" si="44"/>
        <v>0.97934272300469483</v>
      </c>
      <c r="I20" s="580">
        <f t="shared" ref="I20:J20" si="45">I223</f>
        <v>5893</v>
      </c>
      <c r="J20" s="633">
        <f t="shared" si="45"/>
        <v>0.92222222222222228</v>
      </c>
      <c r="K20" s="649">
        <f t="shared" si="44"/>
        <v>2248</v>
      </c>
      <c r="L20" s="614">
        <f t="shared" si="44"/>
        <v>1.0553990610328638</v>
      </c>
      <c r="M20" s="649">
        <f t="shared" si="44"/>
        <v>2141</v>
      </c>
      <c r="N20" s="614">
        <f t="shared" si="44"/>
        <v>1.0051643192488262</v>
      </c>
      <c r="O20" s="649">
        <f t="shared" si="44"/>
        <v>2110</v>
      </c>
      <c r="P20" s="629">
        <f t="shared" si="44"/>
        <v>0.99061032863849763</v>
      </c>
      <c r="Q20" s="580">
        <f>Q223</f>
        <v>6499</v>
      </c>
      <c r="R20" s="633">
        <f>R223</f>
        <v>1.0170579029733959</v>
      </c>
      <c r="S20" s="649">
        <f t="shared" ref="S20:X20" si="46">S223</f>
        <v>1784</v>
      </c>
      <c r="T20" s="614">
        <f t="shared" si="46"/>
        <v>0.83755868544600942</v>
      </c>
      <c r="U20" s="649">
        <f t="shared" si="46"/>
        <v>1825</v>
      </c>
      <c r="V20" s="614">
        <f t="shared" si="46"/>
        <v>0.85680751173708924</v>
      </c>
      <c r="W20" s="649">
        <f t="shared" si="46"/>
        <v>1976</v>
      </c>
      <c r="X20" s="629">
        <f t="shared" si="46"/>
        <v>0.92769953051643195</v>
      </c>
      <c r="Y20" s="580">
        <f>Y223</f>
        <v>5585</v>
      </c>
      <c r="Z20" s="633">
        <f>Z223</f>
        <v>0.8740219092331768</v>
      </c>
      <c r="AA20" s="649">
        <f t="shared" ref="AA20:AF20" si="47">AA223</f>
        <v>2187</v>
      </c>
      <c r="AB20" s="614">
        <f t="shared" si="47"/>
        <v>1.0267605633802817</v>
      </c>
      <c r="AC20" s="649">
        <f t="shared" si="47"/>
        <v>2126</v>
      </c>
      <c r="AD20" s="614">
        <f t="shared" si="47"/>
        <v>0.99812206572769957</v>
      </c>
      <c r="AE20" s="649">
        <f t="shared" si="47"/>
        <v>1947</v>
      </c>
      <c r="AF20" s="629">
        <f t="shared" si="47"/>
        <v>0.91408450704225352</v>
      </c>
      <c r="AG20" s="580">
        <f>AG223</f>
        <v>6260</v>
      </c>
      <c r="AH20" s="633">
        <f>AH223</f>
        <v>0.97965571205007829</v>
      </c>
    </row>
    <row r="21" spans="1:34" ht="16.5" thickBot="1" x14ac:dyDescent="0.3">
      <c r="A21" s="592" t="str">
        <f t="shared" ref="A21:P21" si="48">A230</f>
        <v>UBS Jardim Julieta</v>
      </c>
      <c r="B21" s="597">
        <f t="shared" si="48"/>
        <v>1452</v>
      </c>
      <c r="C21" s="583">
        <f t="shared" si="48"/>
        <v>698</v>
      </c>
      <c r="D21" s="584">
        <f t="shared" si="48"/>
        <v>0.4807162534435262</v>
      </c>
      <c r="E21" s="585">
        <f t="shared" si="48"/>
        <v>694</v>
      </c>
      <c r="F21" s="584">
        <f t="shared" si="48"/>
        <v>0.47796143250688705</v>
      </c>
      <c r="G21" s="585">
        <f t="shared" si="48"/>
        <v>707</v>
      </c>
      <c r="H21" s="584">
        <f t="shared" si="48"/>
        <v>0.48691460055096419</v>
      </c>
      <c r="I21" s="581">
        <f t="shared" ref="I21:J21" si="49">I230</f>
        <v>2099</v>
      </c>
      <c r="J21" s="634">
        <f t="shared" si="49"/>
        <v>0.48186409550045911</v>
      </c>
      <c r="K21" s="650">
        <f t="shared" si="48"/>
        <v>955</v>
      </c>
      <c r="L21" s="615">
        <f t="shared" si="48"/>
        <v>0.65771349862258954</v>
      </c>
      <c r="M21" s="650">
        <f t="shared" si="48"/>
        <v>876</v>
      </c>
      <c r="N21" s="615">
        <f t="shared" si="48"/>
        <v>0.60330578512396693</v>
      </c>
      <c r="O21" s="650">
        <f t="shared" si="48"/>
        <v>777</v>
      </c>
      <c r="P21" s="630">
        <f t="shared" si="48"/>
        <v>0.53512396694214881</v>
      </c>
      <c r="Q21" s="581">
        <f>Q230</f>
        <v>2608</v>
      </c>
      <c r="R21" s="634">
        <f>R230</f>
        <v>0.59871441689623506</v>
      </c>
      <c r="S21" s="650">
        <f t="shared" ref="S21:X21" si="50">S230</f>
        <v>773</v>
      </c>
      <c r="T21" s="615">
        <f t="shared" si="50"/>
        <v>0.53236914600550966</v>
      </c>
      <c r="U21" s="650">
        <f t="shared" si="50"/>
        <v>723</v>
      </c>
      <c r="V21" s="615">
        <f t="shared" si="50"/>
        <v>0.49793388429752067</v>
      </c>
      <c r="W21" s="650">
        <f t="shared" si="50"/>
        <v>899</v>
      </c>
      <c r="X21" s="630">
        <f t="shared" si="50"/>
        <v>0.61914600550964183</v>
      </c>
      <c r="Y21" s="581">
        <f>Y230</f>
        <v>2395</v>
      </c>
      <c r="Z21" s="634">
        <f>Z230</f>
        <v>0.54981634527089074</v>
      </c>
      <c r="AA21" s="650">
        <f t="shared" ref="AA21:AF21" si="51">AA230</f>
        <v>801</v>
      </c>
      <c r="AB21" s="615">
        <f t="shared" si="51"/>
        <v>0.55165289256198347</v>
      </c>
      <c r="AC21" s="650">
        <f t="shared" si="51"/>
        <v>950</v>
      </c>
      <c r="AD21" s="615">
        <f t="shared" si="51"/>
        <v>0.65426997245179064</v>
      </c>
      <c r="AE21" s="650">
        <f t="shared" si="51"/>
        <v>729</v>
      </c>
      <c r="AF21" s="630">
        <f t="shared" si="51"/>
        <v>0.50206611570247939</v>
      </c>
      <c r="AG21" s="581">
        <f>AG230</f>
        <v>2480</v>
      </c>
      <c r="AH21" s="634">
        <f>AH230</f>
        <v>0.5693296602387512</v>
      </c>
    </row>
    <row r="22" spans="1:34" thickBot="1" x14ac:dyDescent="0.3">
      <c r="A22" s="1058" t="s">
        <v>365</v>
      </c>
      <c r="B22" s="1059"/>
      <c r="C22" s="1059"/>
      <c r="D22" s="1059"/>
      <c r="E22" s="1059"/>
      <c r="F22" s="1059"/>
      <c r="G22" s="1059"/>
      <c r="H22" s="1059"/>
      <c r="I22" s="1059"/>
      <c r="J22" s="1059"/>
      <c r="K22" s="1059"/>
      <c r="L22" s="1059"/>
      <c r="M22" s="1059"/>
      <c r="N22" s="1059"/>
      <c r="O22" s="1059"/>
      <c r="P22" s="1059"/>
      <c r="Q22" s="1059"/>
      <c r="R22" s="1059"/>
      <c r="S22" s="1059"/>
      <c r="T22" s="1059"/>
      <c r="U22" s="1059"/>
      <c r="V22" s="1059"/>
      <c r="W22" s="1059"/>
      <c r="X22" s="1059"/>
      <c r="Y22" s="1059"/>
      <c r="Z22" s="1059"/>
    </row>
    <row r="23" spans="1:34" ht="16.5" thickBot="1" x14ac:dyDescent="0.3">
      <c r="A23" s="590" t="str">
        <f t="shared" ref="A23:P23" si="52">A102</f>
        <v>CEO Vila Guilherme</v>
      </c>
      <c r="B23" s="598" t="e">
        <f t="shared" si="52"/>
        <v>#REF!</v>
      </c>
      <c r="C23" s="374" t="e">
        <f t="shared" si="52"/>
        <v>#REF!</v>
      </c>
      <c r="D23" s="237" t="e">
        <f t="shared" si="52"/>
        <v>#REF!</v>
      </c>
      <c r="E23" s="374" t="e">
        <f t="shared" si="52"/>
        <v>#REF!</v>
      </c>
      <c r="F23" s="237" t="e">
        <f t="shared" si="52"/>
        <v>#REF!</v>
      </c>
      <c r="G23" s="374" t="e">
        <f t="shared" si="52"/>
        <v>#REF!</v>
      </c>
      <c r="H23" s="237" t="e">
        <f t="shared" si="52"/>
        <v>#REF!</v>
      </c>
      <c r="I23" s="588" t="e">
        <f t="shared" ref="I23:J23" si="53">I102</f>
        <v>#REF!</v>
      </c>
      <c r="J23" s="635" t="e">
        <f t="shared" si="53"/>
        <v>#REF!</v>
      </c>
      <c r="K23" s="651" t="e">
        <f t="shared" si="52"/>
        <v>#REF!</v>
      </c>
      <c r="L23" s="616" t="e">
        <f t="shared" si="52"/>
        <v>#REF!</v>
      </c>
      <c r="M23" s="651" t="e">
        <f t="shared" si="52"/>
        <v>#REF!</v>
      </c>
      <c r="N23" s="616" t="e">
        <f t="shared" si="52"/>
        <v>#REF!</v>
      </c>
      <c r="O23" s="651" t="e">
        <f t="shared" si="52"/>
        <v>#REF!</v>
      </c>
      <c r="P23" s="631" t="e">
        <f t="shared" si="52"/>
        <v>#REF!</v>
      </c>
      <c r="Q23" s="588" t="e">
        <f>Q102</f>
        <v>#REF!</v>
      </c>
      <c r="R23" s="635" t="e">
        <f>R102</f>
        <v>#REF!</v>
      </c>
      <c r="S23" s="651" t="e">
        <f t="shared" ref="S23:X23" si="54">S102</f>
        <v>#REF!</v>
      </c>
      <c r="T23" s="616" t="e">
        <f t="shared" si="54"/>
        <v>#REF!</v>
      </c>
      <c r="U23" s="651" t="e">
        <f t="shared" si="54"/>
        <v>#REF!</v>
      </c>
      <c r="V23" s="616" t="e">
        <f t="shared" si="54"/>
        <v>#REF!</v>
      </c>
      <c r="W23" s="651" t="e">
        <f t="shared" si="54"/>
        <v>#REF!</v>
      </c>
      <c r="X23" s="631" t="e">
        <f t="shared" si="54"/>
        <v>#REF!</v>
      </c>
      <c r="Y23" s="588" t="e">
        <f>Y102</f>
        <v>#REF!</v>
      </c>
      <c r="Z23" s="635" t="e">
        <f>Z102</f>
        <v>#REF!</v>
      </c>
      <c r="AA23" s="651" t="e">
        <f t="shared" ref="AA23:AF23" si="55">AA102</f>
        <v>#REF!</v>
      </c>
      <c r="AB23" s="616" t="e">
        <f t="shared" si="55"/>
        <v>#REF!</v>
      </c>
      <c r="AC23" s="651" t="e">
        <f t="shared" si="55"/>
        <v>#REF!</v>
      </c>
      <c r="AD23" s="616" t="e">
        <f t="shared" si="55"/>
        <v>#REF!</v>
      </c>
      <c r="AE23" s="651" t="e">
        <f t="shared" si="55"/>
        <v>#REF!</v>
      </c>
      <c r="AF23" s="631" t="e">
        <f t="shared" si="55"/>
        <v>#REF!</v>
      </c>
      <c r="AG23" s="588" t="e">
        <f>AG102</f>
        <v>#REF!</v>
      </c>
      <c r="AH23" s="635" t="e">
        <f>AH102</f>
        <v>#REF!</v>
      </c>
    </row>
    <row r="24" spans="1:34" thickBot="1" x14ac:dyDescent="0.3">
      <c r="A24" s="1058" t="s">
        <v>376</v>
      </c>
      <c r="B24" s="1059"/>
      <c r="C24" s="1059"/>
      <c r="D24" s="1059"/>
      <c r="E24" s="1059"/>
      <c r="F24" s="1059"/>
      <c r="G24" s="1059"/>
      <c r="H24" s="1059"/>
      <c r="I24" s="1059"/>
      <c r="J24" s="1059"/>
      <c r="K24" s="1059"/>
      <c r="L24" s="1059"/>
      <c r="M24" s="1059"/>
      <c r="N24" s="1059"/>
      <c r="O24" s="1059"/>
      <c r="P24" s="1059"/>
      <c r="Q24" s="1059"/>
      <c r="R24" s="1059"/>
      <c r="S24" s="1059"/>
      <c r="T24" s="1059"/>
      <c r="U24" s="1059"/>
      <c r="V24" s="1059"/>
      <c r="W24" s="1059"/>
      <c r="X24" s="1059"/>
      <c r="Y24" s="1059"/>
      <c r="Z24" s="1059"/>
    </row>
    <row r="25" spans="1:34" ht="16.5" thickBot="1" x14ac:dyDescent="0.3">
      <c r="A25" s="590" t="str">
        <f t="shared" ref="A25:P25" si="56">A152</f>
        <v>EMAD Jd Japão</v>
      </c>
      <c r="B25" s="598">
        <f t="shared" si="56"/>
        <v>220</v>
      </c>
      <c r="C25" s="374">
        <f t="shared" si="56"/>
        <v>226</v>
      </c>
      <c r="D25" s="237">
        <f t="shared" si="56"/>
        <v>1.0272727272727273</v>
      </c>
      <c r="E25" s="374">
        <f t="shared" si="56"/>
        <v>242</v>
      </c>
      <c r="F25" s="237">
        <f t="shared" si="56"/>
        <v>1.1000000000000001</v>
      </c>
      <c r="G25" s="374">
        <f t="shared" si="56"/>
        <v>254</v>
      </c>
      <c r="H25" s="237">
        <f t="shared" si="56"/>
        <v>1.1545454545454545</v>
      </c>
      <c r="I25" s="588">
        <f t="shared" ref="I25:J25" si="57">I152</f>
        <v>722</v>
      </c>
      <c r="J25" s="635">
        <f t="shared" si="57"/>
        <v>1.093939393939394</v>
      </c>
      <c r="K25" s="651">
        <f t="shared" si="56"/>
        <v>230</v>
      </c>
      <c r="L25" s="616">
        <f t="shared" si="56"/>
        <v>1.0454545454545454</v>
      </c>
      <c r="M25" s="651">
        <f t="shared" si="56"/>
        <v>236</v>
      </c>
      <c r="N25" s="616">
        <f t="shared" si="56"/>
        <v>1.0727272727272728</v>
      </c>
      <c r="O25" s="651">
        <f t="shared" si="56"/>
        <v>226</v>
      </c>
      <c r="P25" s="631">
        <f t="shared" si="56"/>
        <v>1.0272727272727273</v>
      </c>
      <c r="Q25" s="672">
        <f>Q152</f>
        <v>692</v>
      </c>
      <c r="R25" s="671">
        <f>R152</f>
        <v>1.0484848484848486</v>
      </c>
      <c r="S25" s="651">
        <f>S152</f>
        <v>269</v>
      </c>
      <c r="T25" s="616">
        <f t="shared" ref="T25:X25" si="58">T152</f>
        <v>1.2227272727272727</v>
      </c>
      <c r="U25" s="651">
        <v>0</v>
      </c>
      <c r="V25" s="616">
        <f t="shared" si="58"/>
        <v>1.3863636363636365</v>
      </c>
      <c r="W25" s="651"/>
      <c r="X25" s="631">
        <f t="shared" si="58"/>
        <v>1.2136363636363636</v>
      </c>
      <c r="Y25" s="672">
        <f>Y152</f>
        <v>841</v>
      </c>
      <c r="Z25" s="671">
        <f>Z152</f>
        <v>1.2742424242424242</v>
      </c>
      <c r="AA25" s="651">
        <f>AA152</f>
        <v>269</v>
      </c>
      <c r="AB25" s="616">
        <f t="shared" ref="AB25" si="59">AB152</f>
        <v>1.2227272727272727</v>
      </c>
      <c r="AC25" s="651">
        <v>0</v>
      </c>
      <c r="AD25" s="616">
        <f t="shared" ref="AD25" si="60">AD152</f>
        <v>1.3863636363636365</v>
      </c>
      <c r="AE25" s="651"/>
      <c r="AF25" s="631">
        <f t="shared" ref="AF25" si="61">AF152</f>
        <v>1.2136363636363636</v>
      </c>
      <c r="AG25" s="672">
        <f>AG152</f>
        <v>841</v>
      </c>
      <c r="AH25" s="671">
        <f>AH152</f>
        <v>1.2742424242424242</v>
      </c>
    </row>
    <row r="26" spans="1:34" thickBot="1" x14ac:dyDescent="0.3">
      <c r="A26" s="1058" t="s">
        <v>332</v>
      </c>
      <c r="B26" s="1059"/>
      <c r="C26" s="1059"/>
      <c r="D26" s="1059"/>
      <c r="E26" s="1059"/>
      <c r="F26" s="1059"/>
      <c r="G26" s="1059"/>
      <c r="H26" s="1059"/>
      <c r="I26" s="1059"/>
      <c r="J26" s="1059"/>
      <c r="K26" s="1059"/>
      <c r="L26" s="1059"/>
      <c r="M26" s="1059"/>
      <c r="N26" s="1059"/>
      <c r="O26" s="1059"/>
      <c r="P26" s="1059"/>
      <c r="Q26" s="1059"/>
      <c r="R26" s="1059"/>
      <c r="S26" s="1059"/>
      <c r="T26" s="1059"/>
      <c r="U26" s="1059"/>
      <c r="V26" s="1059"/>
      <c r="W26" s="1059"/>
      <c r="X26" s="1059"/>
      <c r="Y26" s="1059"/>
      <c r="Z26" s="1059"/>
    </row>
    <row r="27" spans="1:34" ht="16.5" thickBot="1" x14ac:dyDescent="0.3">
      <c r="A27" s="590" t="str">
        <f t="shared" ref="A27:P27" si="62">A198</f>
        <v>CER III Carandiru</v>
      </c>
      <c r="B27" s="598">
        <f t="shared" si="62"/>
        <v>70</v>
      </c>
      <c r="C27" s="239">
        <f t="shared" si="62"/>
        <v>76</v>
      </c>
      <c r="D27" s="674">
        <f t="shared" si="62"/>
        <v>0.14393939393939395</v>
      </c>
      <c r="E27" s="239">
        <f t="shared" si="62"/>
        <v>73</v>
      </c>
      <c r="F27" s="674">
        <f t="shared" si="62"/>
        <v>0.13825757575757575</v>
      </c>
      <c r="G27" s="239">
        <f t="shared" si="62"/>
        <v>79</v>
      </c>
      <c r="H27" s="674">
        <f t="shared" si="62"/>
        <v>0.14962121212121213</v>
      </c>
      <c r="I27" s="589">
        <f t="shared" ref="I27:J27" si="63">I198</f>
        <v>228</v>
      </c>
      <c r="J27" s="636">
        <f t="shared" si="63"/>
        <v>1.0857142857142856</v>
      </c>
      <c r="K27" s="675">
        <f t="shared" si="62"/>
        <v>68</v>
      </c>
      <c r="L27" s="676">
        <f t="shared" si="62"/>
        <v>0.12878787878787878</v>
      </c>
      <c r="M27" s="675">
        <f t="shared" si="62"/>
        <v>85</v>
      </c>
      <c r="N27" s="676">
        <f t="shared" si="62"/>
        <v>0.16098484848484848</v>
      </c>
      <c r="O27" s="675">
        <f t="shared" si="62"/>
        <v>83</v>
      </c>
      <c r="P27" s="677">
        <f t="shared" si="62"/>
        <v>0.1571969696969697</v>
      </c>
      <c r="Q27" s="678">
        <f>Q198</f>
        <v>236</v>
      </c>
      <c r="R27" s="673">
        <f>R198</f>
        <v>1.1238095238095238</v>
      </c>
      <c r="S27" s="675">
        <f t="shared" ref="S27:X27" si="64">S198</f>
        <v>75</v>
      </c>
      <c r="T27" s="676">
        <f t="shared" si="64"/>
        <v>0.14204545454545456</v>
      </c>
      <c r="U27" s="675">
        <f t="shared" si="64"/>
        <v>70</v>
      </c>
      <c r="V27" s="676">
        <f t="shared" si="64"/>
        <v>0.13257575757575757</v>
      </c>
      <c r="W27" s="675">
        <f t="shared" si="64"/>
        <v>65</v>
      </c>
      <c r="X27" s="677">
        <f t="shared" si="64"/>
        <v>0.12310606060606061</v>
      </c>
      <c r="Y27" s="678">
        <f>Y198</f>
        <v>210</v>
      </c>
      <c r="Z27" s="673">
        <f>Z198</f>
        <v>1</v>
      </c>
      <c r="AA27" s="675">
        <f t="shared" ref="AA27:AF27" si="65">AA198</f>
        <v>73</v>
      </c>
      <c r="AB27" s="676">
        <f t="shared" si="65"/>
        <v>0.13825757575757575</v>
      </c>
      <c r="AC27" s="675">
        <f t="shared" si="65"/>
        <v>49</v>
      </c>
      <c r="AD27" s="676">
        <f t="shared" si="65"/>
        <v>9.2803030303030304E-2</v>
      </c>
      <c r="AE27" s="675">
        <f t="shared" si="65"/>
        <v>62</v>
      </c>
      <c r="AF27" s="677">
        <f t="shared" si="65"/>
        <v>0.11742424242424243</v>
      </c>
      <c r="AG27" s="678">
        <f>AG198</f>
        <v>184</v>
      </c>
      <c r="AH27" s="673">
        <f>AH198</f>
        <v>0.87619047619047619</v>
      </c>
    </row>
    <row r="28" spans="1:34" thickBot="1" x14ac:dyDescent="0.3">
      <c r="A28" s="1058" t="s">
        <v>377</v>
      </c>
      <c r="B28" s="1059"/>
      <c r="C28" s="1059"/>
      <c r="D28" s="1059"/>
      <c r="E28" s="1059"/>
      <c r="F28" s="1059"/>
      <c r="G28" s="1059"/>
      <c r="H28" s="1059"/>
      <c r="I28" s="1059"/>
      <c r="J28" s="1059"/>
      <c r="K28" s="1059"/>
      <c r="L28" s="1059"/>
      <c r="M28" s="1059"/>
      <c r="N28" s="1059"/>
      <c r="O28" s="1059"/>
      <c r="P28" s="1059"/>
      <c r="Q28" s="1059"/>
      <c r="R28" s="1059"/>
      <c r="S28" s="1059"/>
      <c r="T28" s="1059"/>
      <c r="U28" s="1059"/>
      <c r="V28" s="1059"/>
      <c r="W28" s="1059"/>
      <c r="X28" s="1059"/>
      <c r="Y28" s="1059"/>
      <c r="Z28" s="1059"/>
    </row>
    <row r="29" spans="1:34" ht="16.5" thickBot="1" x14ac:dyDescent="0.3">
      <c r="A29" s="590" t="str">
        <f t="shared" ref="A29:P29" si="66">A203</f>
        <v>APD - Carandiru</v>
      </c>
      <c r="B29" s="598">
        <f t="shared" si="66"/>
        <v>80</v>
      </c>
      <c r="C29" s="239">
        <f t="shared" si="66"/>
        <v>122</v>
      </c>
      <c r="D29" s="237">
        <f t="shared" si="66"/>
        <v>1.5641025641025641</v>
      </c>
      <c r="E29" s="239">
        <f t="shared" si="66"/>
        <v>124</v>
      </c>
      <c r="F29" s="237">
        <f t="shared" si="66"/>
        <v>1.5897435897435896</v>
      </c>
      <c r="G29" s="239">
        <f t="shared" si="66"/>
        <v>82</v>
      </c>
      <c r="H29" s="237">
        <f t="shared" si="66"/>
        <v>1.0512820512820513</v>
      </c>
      <c r="I29" s="589">
        <f t="shared" ref="I29:J29" si="67">I203</f>
        <v>328</v>
      </c>
      <c r="J29" s="635">
        <f t="shared" si="67"/>
        <v>1.3666666666666667</v>
      </c>
      <c r="K29" s="675">
        <f t="shared" si="66"/>
        <v>81</v>
      </c>
      <c r="L29" s="616">
        <f t="shared" si="66"/>
        <v>1.0384615384615385</v>
      </c>
      <c r="M29" s="675">
        <f t="shared" si="66"/>
        <v>80</v>
      </c>
      <c r="N29" s="616">
        <f t="shared" si="66"/>
        <v>1.0256410256410255</v>
      </c>
      <c r="O29" s="675">
        <f t="shared" si="66"/>
        <v>77</v>
      </c>
      <c r="P29" s="631">
        <f t="shared" si="66"/>
        <v>0.98717948717948723</v>
      </c>
      <c r="Q29" s="678">
        <f>Q203</f>
        <v>238</v>
      </c>
      <c r="R29" s="671">
        <f>R203</f>
        <v>0.9916666666666667</v>
      </c>
      <c r="S29" s="675">
        <f t="shared" ref="S29:X29" si="68">S203</f>
        <v>79</v>
      </c>
      <c r="T29" s="616">
        <f t="shared" si="68"/>
        <v>1.0128205128205128</v>
      </c>
      <c r="U29" s="675">
        <f t="shared" si="68"/>
        <v>79</v>
      </c>
      <c r="V29" s="616">
        <f t="shared" si="68"/>
        <v>1.0128205128205128</v>
      </c>
      <c r="W29" s="675">
        <f t="shared" si="68"/>
        <v>79</v>
      </c>
      <c r="X29" s="631">
        <f t="shared" si="68"/>
        <v>1.0128205128205128</v>
      </c>
      <c r="Y29" s="678">
        <f>Y203</f>
        <v>237</v>
      </c>
      <c r="Z29" s="671">
        <f>Z203</f>
        <v>0.98750000000000004</v>
      </c>
      <c r="AA29" s="675">
        <f t="shared" ref="AA29:AF29" si="69">AA203</f>
        <v>79</v>
      </c>
      <c r="AB29" s="616">
        <f t="shared" si="69"/>
        <v>1.0128205128205128</v>
      </c>
      <c r="AC29" s="675">
        <f t="shared" si="69"/>
        <v>79</v>
      </c>
      <c r="AD29" s="616">
        <f t="shared" si="69"/>
        <v>1.0128205128205128</v>
      </c>
      <c r="AE29" s="675">
        <f t="shared" si="69"/>
        <v>79</v>
      </c>
      <c r="AF29" s="631">
        <f t="shared" si="69"/>
        <v>1.0128205128205128</v>
      </c>
      <c r="AG29" s="678">
        <f>AG203</f>
        <v>237</v>
      </c>
      <c r="AH29" s="671">
        <f>AH203</f>
        <v>0.98750000000000004</v>
      </c>
    </row>
    <row r="30" spans="1:34" thickBot="1" x14ac:dyDescent="0.3">
      <c r="A30" s="1058" t="s">
        <v>440</v>
      </c>
      <c r="B30" s="1059"/>
      <c r="C30" s="1059"/>
      <c r="D30" s="1059"/>
      <c r="E30" s="1059"/>
      <c r="F30" s="1059"/>
      <c r="G30" s="1059"/>
      <c r="H30" s="1059"/>
      <c r="I30" s="1059"/>
      <c r="J30" s="1059"/>
      <c r="K30" s="1059"/>
      <c r="L30" s="1059"/>
      <c r="M30" s="1059"/>
      <c r="N30" s="1059"/>
      <c r="O30" s="1059"/>
      <c r="P30" s="1059"/>
      <c r="Q30" s="1059"/>
      <c r="R30" s="1059"/>
      <c r="S30" s="1059"/>
      <c r="T30" s="1059"/>
      <c r="U30" s="1059"/>
      <c r="V30" s="1059"/>
      <c r="W30" s="1059"/>
      <c r="X30" s="1059"/>
      <c r="Y30" s="1059"/>
      <c r="Z30" s="1059"/>
    </row>
    <row r="31" spans="1:34" ht="16.5" thickBot="1" x14ac:dyDescent="0.3">
      <c r="A31" s="590" t="s">
        <v>439</v>
      </c>
      <c r="B31" s="598">
        <f t="shared" ref="B31:P31" si="70">B280</f>
        <v>120</v>
      </c>
      <c r="C31" s="239">
        <f t="shared" si="70"/>
        <v>120</v>
      </c>
      <c r="D31" s="237" t="e">
        <f t="shared" si="70"/>
        <v>#REF!</v>
      </c>
      <c r="E31" s="239">
        <f t="shared" si="70"/>
        <v>120</v>
      </c>
      <c r="F31" s="237" t="e">
        <f t="shared" si="70"/>
        <v>#REF!</v>
      </c>
      <c r="G31" s="239">
        <f t="shared" si="70"/>
        <v>120</v>
      </c>
      <c r="H31" s="237" t="e">
        <f t="shared" si="70"/>
        <v>#REF!</v>
      </c>
      <c r="I31" s="589" t="e">
        <f t="shared" si="70"/>
        <v>#REF!</v>
      </c>
      <c r="J31" s="635" t="e">
        <f t="shared" si="70"/>
        <v>#REF!</v>
      </c>
      <c r="K31" s="675">
        <f t="shared" si="70"/>
        <v>120</v>
      </c>
      <c r="L31" s="616" t="e">
        <f t="shared" si="70"/>
        <v>#REF!</v>
      </c>
      <c r="M31" s="675">
        <f t="shared" si="70"/>
        <v>120</v>
      </c>
      <c r="N31" s="616" t="e">
        <f t="shared" si="70"/>
        <v>#REF!</v>
      </c>
      <c r="O31" s="675">
        <f t="shared" si="70"/>
        <v>120</v>
      </c>
      <c r="P31" s="631" t="e">
        <f t="shared" si="70"/>
        <v>#REF!</v>
      </c>
      <c r="Q31" s="678" t="e">
        <f>Q280</f>
        <v>#REF!</v>
      </c>
      <c r="R31" s="671" t="e">
        <f>R280</f>
        <v>#REF!</v>
      </c>
      <c r="S31" s="675">
        <f t="shared" ref="S31:X31" si="71">S280</f>
        <v>120</v>
      </c>
      <c r="T31" s="616" t="e">
        <f t="shared" si="71"/>
        <v>#REF!</v>
      </c>
      <c r="U31" s="675">
        <f t="shared" si="71"/>
        <v>120</v>
      </c>
      <c r="V31" s="616" t="e">
        <f t="shared" si="71"/>
        <v>#REF!</v>
      </c>
      <c r="W31" s="675">
        <f t="shared" si="71"/>
        <v>120</v>
      </c>
      <c r="X31" s="631" t="e">
        <f t="shared" si="71"/>
        <v>#REF!</v>
      </c>
      <c r="Y31" s="678" t="e">
        <f>Y280</f>
        <v>#REF!</v>
      </c>
      <c r="Z31" s="671" t="e">
        <f>Z280</f>
        <v>#REF!</v>
      </c>
      <c r="AA31" s="675">
        <f t="shared" ref="AA31:AF31" si="72">AA280</f>
        <v>120</v>
      </c>
      <c r="AB31" s="616" t="e">
        <f t="shared" si="72"/>
        <v>#REF!</v>
      </c>
      <c r="AC31" s="675">
        <f t="shared" si="72"/>
        <v>120</v>
      </c>
      <c r="AD31" s="616" t="e">
        <f t="shared" si="72"/>
        <v>#REF!</v>
      </c>
      <c r="AE31" s="675">
        <f t="shared" si="72"/>
        <v>120</v>
      </c>
      <c r="AF31" s="631">
        <f t="shared" si="72"/>
        <v>1440</v>
      </c>
      <c r="AG31" s="678">
        <f>AG280</f>
        <v>1440</v>
      </c>
      <c r="AH31" s="671">
        <f>AH280</f>
        <v>1</v>
      </c>
    </row>
    <row r="32" spans="1:34" thickBot="1" x14ac:dyDescent="0.3">
      <c r="A32" s="1058" t="s">
        <v>378</v>
      </c>
      <c r="B32" s="1059"/>
      <c r="C32" s="1059"/>
      <c r="D32" s="1059"/>
      <c r="E32" s="1059"/>
      <c r="F32" s="1059"/>
      <c r="G32" s="1059"/>
      <c r="H32" s="1059"/>
      <c r="I32" s="1059"/>
      <c r="J32" s="1059"/>
      <c r="K32" s="1059"/>
      <c r="L32" s="1059"/>
      <c r="M32" s="1059"/>
      <c r="N32" s="1059"/>
      <c r="O32" s="1059"/>
      <c r="P32" s="1059"/>
      <c r="Q32" s="1059"/>
      <c r="R32" s="1059"/>
      <c r="S32" s="1059"/>
      <c r="T32" s="1059"/>
      <c r="U32" s="1059"/>
      <c r="V32" s="1059"/>
      <c r="W32" s="1059"/>
      <c r="X32" s="1059"/>
      <c r="Y32" s="1059"/>
      <c r="Z32" s="1059"/>
    </row>
    <row r="33" spans="1:34" ht="16.5" thickBot="1" x14ac:dyDescent="0.3">
      <c r="A33" s="780" t="str">
        <f t="shared" ref="A33:P33" si="73">A214</f>
        <v>URSI - Carandiru</v>
      </c>
      <c r="B33" s="719" t="e">
        <f t="shared" si="73"/>
        <v>#REF!</v>
      </c>
      <c r="C33" s="745" t="e">
        <f t="shared" si="73"/>
        <v>#REF!</v>
      </c>
      <c r="D33" s="217" t="e">
        <f t="shared" si="73"/>
        <v>#REF!</v>
      </c>
      <c r="E33" s="745" t="e">
        <f t="shared" si="73"/>
        <v>#REF!</v>
      </c>
      <c r="F33" s="217" t="e">
        <f t="shared" si="73"/>
        <v>#REF!</v>
      </c>
      <c r="G33" s="745" t="e">
        <f t="shared" si="73"/>
        <v>#REF!</v>
      </c>
      <c r="H33" s="217" t="e">
        <f t="shared" si="73"/>
        <v>#REF!</v>
      </c>
      <c r="I33" s="746" t="e">
        <f t="shared" ref="I33:J33" si="74">I214</f>
        <v>#REF!</v>
      </c>
      <c r="J33" s="781" t="e">
        <f t="shared" si="74"/>
        <v>#REF!</v>
      </c>
      <c r="K33" s="748" t="e">
        <f t="shared" si="73"/>
        <v>#REF!</v>
      </c>
      <c r="L33" s="752" t="e">
        <f t="shared" si="73"/>
        <v>#REF!</v>
      </c>
      <c r="M33" s="748" t="e">
        <f t="shared" si="73"/>
        <v>#REF!</v>
      </c>
      <c r="N33" s="752" t="e">
        <f t="shared" si="73"/>
        <v>#REF!</v>
      </c>
      <c r="O33" s="748" t="e">
        <f t="shared" si="73"/>
        <v>#REF!</v>
      </c>
      <c r="P33" s="782" t="e">
        <f t="shared" si="73"/>
        <v>#REF!</v>
      </c>
      <c r="Q33" s="746" t="e">
        <f>Q214</f>
        <v>#REF!</v>
      </c>
      <c r="R33" s="781" t="e">
        <f>R214</f>
        <v>#REF!</v>
      </c>
      <c r="S33" s="822" t="e">
        <f t="shared" ref="S33:X33" si="75">S214</f>
        <v>#REF!</v>
      </c>
      <c r="T33" s="823" t="e">
        <f t="shared" si="75"/>
        <v>#REF!</v>
      </c>
      <c r="U33" s="824" t="e">
        <f t="shared" si="75"/>
        <v>#REF!</v>
      </c>
      <c r="V33" s="823" t="e">
        <f t="shared" si="75"/>
        <v>#REF!</v>
      </c>
      <c r="W33" s="824" t="e">
        <f t="shared" si="75"/>
        <v>#REF!</v>
      </c>
      <c r="X33" s="631" t="e">
        <f t="shared" si="75"/>
        <v>#REF!</v>
      </c>
      <c r="Y33" s="588" t="e">
        <f>Y214</f>
        <v>#REF!</v>
      </c>
      <c r="Z33" s="635" t="e">
        <f>Z214</f>
        <v>#REF!</v>
      </c>
      <c r="AA33" s="822" t="e">
        <f t="shared" ref="AA33:AF33" si="76">AA214</f>
        <v>#REF!</v>
      </c>
      <c r="AB33" s="823" t="e">
        <f t="shared" si="76"/>
        <v>#REF!</v>
      </c>
      <c r="AC33" s="824" t="e">
        <f t="shared" si="76"/>
        <v>#REF!</v>
      </c>
      <c r="AD33" s="823" t="e">
        <f t="shared" si="76"/>
        <v>#REF!</v>
      </c>
      <c r="AE33" s="824" t="e">
        <f t="shared" si="76"/>
        <v>#REF!</v>
      </c>
      <c r="AF33" s="631" t="e">
        <f t="shared" si="76"/>
        <v>#REF!</v>
      </c>
      <c r="AG33" s="588" t="e">
        <f>AG214</f>
        <v>#REF!</v>
      </c>
      <c r="AH33" s="635" t="e">
        <f>AH214</f>
        <v>#REF!</v>
      </c>
    </row>
    <row r="34" spans="1:34" thickBot="1" x14ac:dyDescent="0.3">
      <c r="A34" s="1058" t="s">
        <v>379</v>
      </c>
      <c r="B34" s="1059"/>
      <c r="C34" s="1059"/>
      <c r="D34" s="1059"/>
      <c r="E34" s="1059"/>
      <c r="F34" s="1059"/>
      <c r="G34" s="1059"/>
      <c r="H34" s="1059"/>
      <c r="I34" s="1059"/>
      <c r="J34" s="1059"/>
      <c r="K34" s="1059"/>
      <c r="L34" s="1059"/>
      <c r="M34" s="1059"/>
      <c r="N34" s="1059"/>
      <c r="O34" s="1059"/>
      <c r="P34" s="1059"/>
      <c r="Q34" s="1059"/>
      <c r="R34" s="1059"/>
      <c r="S34" s="1059"/>
      <c r="T34" s="1059"/>
      <c r="U34" s="1059"/>
      <c r="V34" s="1059"/>
      <c r="W34" s="1059"/>
      <c r="X34" s="1059"/>
      <c r="Y34" s="1059"/>
      <c r="Z34" s="1059"/>
    </row>
    <row r="35" spans="1:34" ht="16.5" thickBot="1" x14ac:dyDescent="0.3">
      <c r="A35" s="590" t="str">
        <f t="shared" ref="A35:P35" si="77">A235</f>
        <v>CAPS Infantil</v>
      </c>
      <c r="B35" s="598">
        <f t="shared" si="77"/>
        <v>155</v>
      </c>
      <c r="C35" s="374">
        <f t="shared" si="77"/>
        <v>396</v>
      </c>
      <c r="D35" s="237" t="e">
        <f t="shared" si="77"/>
        <v>#DIV/0!</v>
      </c>
      <c r="E35" s="374">
        <f t="shared" si="77"/>
        <v>401</v>
      </c>
      <c r="F35" s="237" t="e">
        <f t="shared" si="77"/>
        <v>#DIV/0!</v>
      </c>
      <c r="G35" s="374">
        <f t="shared" si="77"/>
        <v>408</v>
      </c>
      <c r="H35" s="237" t="e">
        <f t="shared" si="77"/>
        <v>#DIV/0!</v>
      </c>
      <c r="I35" s="588">
        <f t="shared" ref="I35:J35" si="78">I235</f>
        <v>1205</v>
      </c>
      <c r="J35" s="635">
        <f t="shared" si="78"/>
        <v>2.5913978494623655</v>
      </c>
      <c r="K35" s="651">
        <f t="shared" si="77"/>
        <v>413</v>
      </c>
      <c r="L35" s="616" t="e">
        <f t="shared" si="77"/>
        <v>#DIV/0!</v>
      </c>
      <c r="M35" s="651">
        <f t="shared" si="77"/>
        <v>417</v>
      </c>
      <c r="N35" s="616" t="e">
        <f t="shared" si="77"/>
        <v>#DIV/0!</v>
      </c>
      <c r="O35" s="651">
        <f t="shared" si="77"/>
        <v>426</v>
      </c>
      <c r="P35" s="631" t="e">
        <f t="shared" si="77"/>
        <v>#DIV/0!</v>
      </c>
      <c r="Q35" s="672">
        <f>Q235</f>
        <v>1256</v>
      </c>
      <c r="R35" s="671">
        <f>R235</f>
        <v>2.7010752688172044</v>
      </c>
      <c r="S35" s="651">
        <f t="shared" ref="S35:X35" si="79">S235</f>
        <v>403</v>
      </c>
      <c r="T35" s="616" t="e">
        <f t="shared" si="79"/>
        <v>#DIV/0!</v>
      </c>
      <c r="U35" s="651">
        <f t="shared" si="79"/>
        <v>391</v>
      </c>
      <c r="V35" s="616" t="e">
        <f t="shared" si="79"/>
        <v>#DIV/0!</v>
      </c>
      <c r="W35" s="651">
        <f t="shared" si="79"/>
        <v>410</v>
      </c>
      <c r="X35" s="631" t="e">
        <f t="shared" si="79"/>
        <v>#DIV/0!</v>
      </c>
      <c r="Y35" s="672">
        <f>Y235</f>
        <v>1204</v>
      </c>
      <c r="Z35" s="671">
        <f>Z235</f>
        <v>2.5892473118279571</v>
      </c>
      <c r="AA35" s="651">
        <f t="shared" ref="AA35:AF35" si="80">AA235</f>
        <v>403</v>
      </c>
      <c r="AB35" s="616" t="e">
        <f t="shared" si="80"/>
        <v>#DIV/0!</v>
      </c>
      <c r="AC35" s="651">
        <f t="shared" si="80"/>
        <v>391</v>
      </c>
      <c r="AD35" s="616" t="e">
        <f t="shared" si="80"/>
        <v>#DIV/0!</v>
      </c>
      <c r="AE35" s="651">
        <f t="shared" si="80"/>
        <v>410</v>
      </c>
      <c r="AF35" s="631" t="e">
        <f t="shared" si="80"/>
        <v>#DIV/0!</v>
      </c>
      <c r="AG35" s="672">
        <f>AG235</f>
        <v>1204</v>
      </c>
      <c r="AH35" s="671">
        <f>AH235</f>
        <v>2.5892473118279571</v>
      </c>
    </row>
    <row r="36" spans="1:34" thickBot="1" x14ac:dyDescent="0.3">
      <c r="A36" s="1058" t="s">
        <v>436</v>
      </c>
      <c r="B36" s="1059"/>
      <c r="C36" s="1059"/>
      <c r="D36" s="1059"/>
      <c r="E36" s="1059"/>
      <c r="F36" s="1059"/>
      <c r="G36" s="1059"/>
      <c r="H36" s="1059"/>
      <c r="I36" s="1059"/>
      <c r="J36" s="1059"/>
      <c r="K36" s="1059"/>
      <c r="L36" s="1059"/>
      <c r="M36" s="1059"/>
      <c r="N36" s="1059"/>
      <c r="O36" s="1059"/>
      <c r="P36" s="1059"/>
      <c r="Q36" s="1059"/>
      <c r="R36" s="1059"/>
      <c r="S36" s="1059"/>
      <c r="T36" s="1059"/>
      <c r="U36" s="1059"/>
      <c r="V36" s="1059"/>
      <c r="W36" s="1059"/>
      <c r="X36" s="1059"/>
      <c r="Y36" s="1059"/>
      <c r="Z36" s="1059"/>
    </row>
    <row r="37" spans="1:34" x14ac:dyDescent="0.25">
      <c r="A37" s="783" t="s">
        <v>434</v>
      </c>
      <c r="B37" s="784">
        <f t="shared" ref="B37:P37" si="81">B253</f>
        <v>3910</v>
      </c>
      <c r="C37" s="577">
        <f t="shared" si="81"/>
        <v>4300</v>
      </c>
      <c r="D37" s="578" t="e">
        <f t="shared" si="81"/>
        <v>#REF!</v>
      </c>
      <c r="E37" s="577">
        <f t="shared" si="81"/>
        <v>4859</v>
      </c>
      <c r="F37" s="578" t="e">
        <f t="shared" si="81"/>
        <v>#REF!</v>
      </c>
      <c r="G37" s="577">
        <f t="shared" si="81"/>
        <v>4509</v>
      </c>
      <c r="H37" s="578" t="e">
        <f t="shared" si="81"/>
        <v>#REF!</v>
      </c>
      <c r="I37" s="579" t="e">
        <f t="shared" si="81"/>
        <v>#REF!</v>
      </c>
      <c r="J37" s="632" t="e">
        <f t="shared" si="81"/>
        <v>#REF!</v>
      </c>
      <c r="K37" s="648">
        <f t="shared" si="81"/>
        <v>4363</v>
      </c>
      <c r="L37" s="613" t="e">
        <f t="shared" si="81"/>
        <v>#REF!</v>
      </c>
      <c r="M37" s="648">
        <f t="shared" si="81"/>
        <v>4198</v>
      </c>
      <c r="N37" s="613" t="e">
        <f t="shared" si="81"/>
        <v>#REF!</v>
      </c>
      <c r="O37" s="648">
        <f t="shared" si="81"/>
        <v>4639</v>
      </c>
      <c r="P37" s="628" t="e">
        <f t="shared" si="81"/>
        <v>#REF!</v>
      </c>
      <c r="Q37" s="579" t="e">
        <f>Q253</f>
        <v>#REF!</v>
      </c>
      <c r="R37" s="632" t="e">
        <f>R253</f>
        <v>#REF!</v>
      </c>
      <c r="S37" s="825">
        <f t="shared" ref="S37:X37" si="82">S253</f>
        <v>4480</v>
      </c>
      <c r="T37" s="778" t="e">
        <f t="shared" si="82"/>
        <v>#REF!</v>
      </c>
      <c r="U37" s="777">
        <f t="shared" si="82"/>
        <v>4482</v>
      </c>
      <c r="V37" s="778" t="e">
        <f t="shared" si="82"/>
        <v>#REF!</v>
      </c>
      <c r="W37" s="777">
        <f t="shared" si="82"/>
        <v>3912</v>
      </c>
      <c r="X37" s="779" t="e">
        <f t="shared" si="82"/>
        <v>#REF!</v>
      </c>
      <c r="Y37" s="775" t="e">
        <f>Y253</f>
        <v>#REF!</v>
      </c>
      <c r="Z37" s="776" t="e">
        <f>Z253</f>
        <v>#REF!</v>
      </c>
      <c r="AA37" s="825">
        <f t="shared" ref="AA37:AF37" si="83">AA253</f>
        <v>4793</v>
      </c>
      <c r="AB37" s="778" t="e">
        <f t="shared" si="83"/>
        <v>#REF!</v>
      </c>
      <c r="AC37" s="777">
        <f t="shared" si="83"/>
        <v>4696</v>
      </c>
      <c r="AD37" s="778" t="e">
        <f t="shared" si="83"/>
        <v>#REF!</v>
      </c>
      <c r="AE37" s="777">
        <f t="shared" si="83"/>
        <v>3760</v>
      </c>
      <c r="AF37" s="779">
        <f t="shared" si="83"/>
        <v>42696</v>
      </c>
      <c r="AG37" s="775">
        <f>AG253</f>
        <v>52991</v>
      </c>
      <c r="AH37" s="776">
        <f>AH253</f>
        <v>1.2411232902379614</v>
      </c>
    </row>
    <row r="38" spans="1:34" x14ac:dyDescent="0.25">
      <c r="A38" s="749" t="s">
        <v>435</v>
      </c>
      <c r="B38" s="719">
        <f t="shared" ref="B38:P38" si="84">B262</f>
        <v>413</v>
      </c>
      <c r="C38" s="745">
        <f t="shared" si="84"/>
        <v>587</v>
      </c>
      <c r="D38" s="727" t="e">
        <f t="shared" si="84"/>
        <v>#REF!</v>
      </c>
      <c r="E38" s="745">
        <f t="shared" si="84"/>
        <v>444</v>
      </c>
      <c r="F38" s="727" t="e">
        <f t="shared" si="84"/>
        <v>#REF!</v>
      </c>
      <c r="G38" s="745">
        <f t="shared" si="84"/>
        <v>533</v>
      </c>
      <c r="H38" s="727" t="e">
        <f t="shared" si="84"/>
        <v>#REF!</v>
      </c>
      <c r="I38" s="746" t="e">
        <f t="shared" si="84"/>
        <v>#REF!</v>
      </c>
      <c r="J38" s="747" t="e">
        <f t="shared" si="84"/>
        <v>#REF!</v>
      </c>
      <c r="K38" s="748">
        <f t="shared" si="84"/>
        <v>529</v>
      </c>
      <c r="L38" s="728" t="e">
        <f t="shared" si="84"/>
        <v>#REF!</v>
      </c>
      <c r="M38" s="748">
        <f t="shared" si="84"/>
        <v>460</v>
      </c>
      <c r="N38" s="728" t="e">
        <f t="shared" si="84"/>
        <v>#REF!</v>
      </c>
      <c r="O38" s="748">
        <f t="shared" si="84"/>
        <v>419</v>
      </c>
      <c r="P38" s="728" t="e">
        <f t="shared" si="84"/>
        <v>#REF!</v>
      </c>
      <c r="Q38" s="746" t="e">
        <f>Q262</f>
        <v>#REF!</v>
      </c>
      <c r="R38" s="747" t="e">
        <f>R262</f>
        <v>#REF!</v>
      </c>
      <c r="S38" s="826">
        <f t="shared" ref="S38:X38" si="85">S262</f>
        <v>376</v>
      </c>
      <c r="T38" s="728" t="e">
        <f t="shared" si="85"/>
        <v>#REF!</v>
      </c>
      <c r="U38" s="748">
        <f t="shared" si="85"/>
        <v>385</v>
      </c>
      <c r="V38" s="728" t="e">
        <f t="shared" si="85"/>
        <v>#REF!</v>
      </c>
      <c r="W38" s="748">
        <f t="shared" si="85"/>
        <v>346</v>
      </c>
      <c r="X38" s="728" t="e">
        <f t="shared" si="85"/>
        <v>#REF!</v>
      </c>
      <c r="Y38" s="746" t="e">
        <f>Y262</f>
        <v>#REF!</v>
      </c>
      <c r="Z38" s="747" t="e">
        <f>Z262</f>
        <v>#REF!</v>
      </c>
      <c r="AA38" s="826">
        <f t="shared" ref="AA38:AF38" si="86">AA262</f>
        <v>333</v>
      </c>
      <c r="AB38" s="728" t="e">
        <f t="shared" si="86"/>
        <v>#REF!</v>
      </c>
      <c r="AC38" s="748">
        <f t="shared" si="86"/>
        <v>476</v>
      </c>
      <c r="AD38" s="728" t="e">
        <f t="shared" si="86"/>
        <v>#REF!</v>
      </c>
      <c r="AE38" s="748">
        <f t="shared" si="86"/>
        <v>286</v>
      </c>
      <c r="AF38" s="728">
        <f t="shared" si="86"/>
        <v>4308</v>
      </c>
      <c r="AG38" s="746">
        <f>AG262</f>
        <v>5174</v>
      </c>
      <c r="AH38" s="747">
        <f>AH262</f>
        <v>1.2010213556174558</v>
      </c>
    </row>
    <row r="39" spans="1:34" ht="16.5" thickBot="1" x14ac:dyDescent="0.3">
      <c r="A39" s="750" t="s">
        <v>437</v>
      </c>
      <c r="B39" s="600" t="e">
        <f>B275+B135</f>
        <v>#REF!</v>
      </c>
      <c r="C39" s="586" t="e">
        <f>C275+C135</f>
        <v>#REF!</v>
      </c>
      <c r="D39" s="587" t="e">
        <f>C39/$B$39</f>
        <v>#REF!</v>
      </c>
      <c r="E39" s="586" t="e">
        <f>E275+E135</f>
        <v>#REF!</v>
      </c>
      <c r="F39" s="587" t="e">
        <f>E39/$B$39</f>
        <v>#REF!</v>
      </c>
      <c r="G39" s="586" t="e">
        <f>G275+G135</f>
        <v>#REF!</v>
      </c>
      <c r="H39" s="587" t="e">
        <f>G39/$B$39</f>
        <v>#REF!</v>
      </c>
      <c r="I39" s="581" t="e">
        <f>I275+I135</f>
        <v>#REF!</v>
      </c>
      <c r="J39" s="637" t="e">
        <f t="shared" ref="J39" si="87">I39/($B39*3)</f>
        <v>#REF!</v>
      </c>
      <c r="K39" s="655" t="e">
        <f>K275+K135</f>
        <v>#REF!</v>
      </c>
      <c r="L39" s="587" t="e">
        <f>K39/$B$39</f>
        <v>#REF!</v>
      </c>
      <c r="M39" s="655" t="e">
        <f>M275+M135</f>
        <v>#REF!</v>
      </c>
      <c r="N39" s="587" t="e">
        <f>M39/$B$39</f>
        <v>#REF!</v>
      </c>
      <c r="O39" s="655" t="e">
        <f>O275+O135</f>
        <v>#REF!</v>
      </c>
      <c r="P39" s="587" t="e">
        <f>O39/$B$39</f>
        <v>#REF!</v>
      </c>
      <c r="Q39" s="581" t="e">
        <f>Q275+Q135</f>
        <v>#REF!</v>
      </c>
      <c r="R39" s="637" t="e">
        <f>Q39/($B39*3)</f>
        <v>#REF!</v>
      </c>
      <c r="S39" s="827" t="e">
        <f>S275+S135</f>
        <v>#REF!</v>
      </c>
      <c r="T39" s="828" t="e">
        <f>S39/$B$39</f>
        <v>#REF!</v>
      </c>
      <c r="U39" s="650" t="e">
        <f>U275+U135</f>
        <v>#REF!</v>
      </c>
      <c r="V39" s="828" t="e">
        <f>U39/$B$39</f>
        <v>#REF!</v>
      </c>
      <c r="W39" s="650" t="e">
        <f>W275+W135</f>
        <v>#REF!</v>
      </c>
      <c r="X39" s="828" t="e">
        <f>W39/$B$39</f>
        <v>#REF!</v>
      </c>
      <c r="Y39" s="581" t="e">
        <f>Y275+Y135</f>
        <v>#REF!</v>
      </c>
      <c r="Z39" s="637" t="e">
        <f>Y39/($B39*3)</f>
        <v>#REF!</v>
      </c>
      <c r="AA39" s="827" t="e">
        <f>AA275+AA135</f>
        <v>#REF!</v>
      </c>
      <c r="AB39" s="828" t="e">
        <f>AA39/$B$39</f>
        <v>#REF!</v>
      </c>
      <c r="AC39" s="650" t="e">
        <f>AC275+AC135</f>
        <v>#REF!</v>
      </c>
      <c r="AD39" s="828" t="e">
        <f>AC39/$B$39</f>
        <v>#REF!</v>
      </c>
      <c r="AE39" s="650" t="e">
        <f>AE275+AE135</f>
        <v>#REF!</v>
      </c>
      <c r="AF39" s="828" t="e">
        <f>AE39/$B$39</f>
        <v>#REF!</v>
      </c>
      <c r="AG39" s="581" t="e">
        <f>AG275+AG135</f>
        <v>#REF!</v>
      </c>
      <c r="AH39" s="637" t="e">
        <f>AG39/($B39*3)</f>
        <v>#REF!</v>
      </c>
    </row>
    <row r="40" spans="1:34" x14ac:dyDescent="0.25">
      <c r="A40" s="574"/>
      <c r="B40" s="601"/>
      <c r="C40" s="574"/>
      <c r="D40" s="574"/>
      <c r="E40" s="574"/>
      <c r="F40" s="574"/>
      <c r="G40" s="574"/>
      <c r="H40" s="574"/>
      <c r="I40" s="574"/>
      <c r="J40" s="619"/>
      <c r="K40" s="601"/>
      <c r="L40" s="619"/>
      <c r="M40" s="601"/>
      <c r="N40" s="619"/>
      <c r="O40" s="601"/>
      <c r="P40" s="619"/>
      <c r="Q40" s="574"/>
      <c r="R40" s="619"/>
    </row>
    <row r="41" spans="1:34" x14ac:dyDescent="0.25">
      <c r="A41" s="574"/>
      <c r="B41" s="601"/>
      <c r="C41" s="574"/>
      <c r="D41" s="574"/>
      <c r="E41" s="574"/>
      <c r="F41" s="574"/>
      <c r="G41" s="574"/>
      <c r="H41" s="574"/>
      <c r="I41" s="574"/>
      <c r="J41" s="619"/>
      <c r="K41" s="601"/>
      <c r="L41" s="619"/>
      <c r="M41" s="601"/>
      <c r="N41" s="619"/>
      <c r="O41" s="601"/>
      <c r="P41" s="619"/>
      <c r="Q41" s="574"/>
      <c r="R41" s="619"/>
    </row>
    <row r="42" spans="1:34" x14ac:dyDescent="0.25">
      <c r="A42" s="574"/>
      <c r="B42" s="601"/>
      <c r="C42" s="574"/>
      <c r="D42" s="574"/>
      <c r="E42" s="574"/>
      <c r="F42" s="574"/>
      <c r="G42" s="574"/>
      <c r="H42" s="574"/>
      <c r="I42" s="574"/>
      <c r="J42" s="619"/>
      <c r="K42" s="601"/>
      <c r="L42" s="619"/>
      <c r="M42" s="601"/>
      <c r="N42" s="619"/>
      <c r="O42" s="601"/>
      <c r="P42" s="619"/>
      <c r="Q42" s="574"/>
      <c r="R42" s="619"/>
    </row>
    <row r="43" spans="1:34" x14ac:dyDescent="0.25">
      <c r="A43" s="1057" t="s">
        <v>372</v>
      </c>
      <c r="B43" s="1022"/>
      <c r="C43" s="1022"/>
      <c r="D43" s="1022"/>
      <c r="E43" s="1022"/>
      <c r="F43" s="1022"/>
      <c r="G43" s="1022"/>
      <c r="H43" s="1022"/>
      <c r="I43" s="1022"/>
      <c r="J43" s="1022"/>
      <c r="K43" s="1022"/>
      <c r="L43" s="1022"/>
      <c r="M43" s="1022"/>
      <c r="N43" s="1022"/>
      <c r="O43" s="1022"/>
      <c r="P43" s="1022"/>
      <c r="Q43" s="1022"/>
      <c r="R43" s="1022"/>
      <c r="S43" s="1022"/>
      <c r="T43" s="1022"/>
      <c r="U43" s="1022"/>
      <c r="V43" s="1022"/>
      <c r="W43" s="1022"/>
      <c r="X43" s="1022"/>
      <c r="Y43" s="1022"/>
      <c r="Z43" s="1022"/>
    </row>
    <row r="44" spans="1:34" ht="24.75" thickBot="1" x14ac:dyDescent="0.3">
      <c r="A44" s="14" t="s">
        <v>14</v>
      </c>
      <c r="B44" s="12" t="s">
        <v>164</v>
      </c>
      <c r="C44" s="14" t="s">
        <v>446</v>
      </c>
      <c r="D44" s="15" t="s">
        <v>1</v>
      </c>
      <c r="E44" s="14" t="s">
        <v>447</v>
      </c>
      <c r="F44" s="15" t="s">
        <v>1</v>
      </c>
      <c r="G44" s="14" t="s">
        <v>448</v>
      </c>
      <c r="H44" s="15" t="s">
        <v>1</v>
      </c>
      <c r="I44" s="100" t="s">
        <v>426</v>
      </c>
      <c r="J44" s="13" t="s">
        <v>196</v>
      </c>
      <c r="K44" s="14" t="s">
        <v>449</v>
      </c>
      <c r="L44" s="15" t="s">
        <v>1</v>
      </c>
      <c r="M44" s="14" t="s">
        <v>450</v>
      </c>
      <c r="N44" s="15" t="s">
        <v>1</v>
      </c>
      <c r="O44" s="14" t="s">
        <v>451</v>
      </c>
      <c r="P44" s="15" t="s">
        <v>1</v>
      </c>
      <c r="Q44" s="100" t="s">
        <v>426</v>
      </c>
      <c r="R44" s="13" t="s">
        <v>196</v>
      </c>
      <c r="S44" s="14" t="s">
        <v>452</v>
      </c>
      <c r="T44" s="15" t="s">
        <v>1</v>
      </c>
      <c r="U44" s="14" t="s">
        <v>453</v>
      </c>
      <c r="V44" s="15" t="s">
        <v>1</v>
      </c>
      <c r="W44" s="14" t="s">
        <v>454</v>
      </c>
      <c r="X44" s="15" t="s">
        <v>1</v>
      </c>
      <c r="Y44" s="100" t="s">
        <v>426</v>
      </c>
      <c r="Z44" s="13" t="s">
        <v>196</v>
      </c>
      <c r="AA44" s="14" t="s">
        <v>455</v>
      </c>
      <c r="AB44" s="15" t="s">
        <v>1</v>
      </c>
      <c r="AC44" s="14" t="s">
        <v>456</v>
      </c>
      <c r="AD44" s="15" t="s">
        <v>1</v>
      </c>
      <c r="AE44" s="14" t="s">
        <v>457</v>
      </c>
      <c r="AF44" s="15" t="s">
        <v>1</v>
      </c>
      <c r="AG44" s="100" t="s">
        <v>426</v>
      </c>
      <c r="AH44" s="13" t="s">
        <v>196</v>
      </c>
    </row>
    <row r="45" spans="1:34" ht="16.5" thickTop="1" x14ac:dyDescent="0.25">
      <c r="A45" s="9" t="s">
        <v>27</v>
      </c>
      <c r="B45" s="602">
        <f>'Pque N Mundo I'!B9</f>
        <v>7200</v>
      </c>
      <c r="C45" s="105">
        <f>'Pque N Mundo I'!C9</f>
        <v>5235</v>
      </c>
      <c r="D45" s="19">
        <f>C45/$B45</f>
        <v>0.7270833333333333</v>
      </c>
      <c r="E45" s="105">
        <f>'Pque N Mundo I'!D9</f>
        <v>5609</v>
      </c>
      <c r="F45" s="19">
        <f t="shared" ref="F45:F54" si="88">E45/$B45</f>
        <v>0.77902777777777776</v>
      </c>
      <c r="G45" s="105">
        <f>'Pque N Mundo I'!E9</f>
        <v>5809</v>
      </c>
      <c r="H45" s="157">
        <f t="shared" ref="H45:L54" si="89">G45/$B45</f>
        <v>0.80680555555555555</v>
      </c>
      <c r="I45" s="77">
        <f>SUM(C45,E45,G45)</f>
        <v>16653</v>
      </c>
      <c r="J45" s="638">
        <f t="shared" ref="J45:J53" si="90">I45/($B45*3)</f>
        <v>0.77097222222222217</v>
      </c>
      <c r="K45" s="656">
        <f>'Pque N Mundo I'!F9</f>
        <v>6532</v>
      </c>
      <c r="L45" s="620">
        <f t="shared" si="89"/>
        <v>0.90722222222222226</v>
      </c>
      <c r="M45" s="656">
        <f>'Pque N Mundo I'!G9</f>
        <v>6849</v>
      </c>
      <c r="N45" s="620">
        <f t="shared" ref="N45:N54" si="91">M45/$B45</f>
        <v>0.95125000000000004</v>
      </c>
      <c r="O45" s="656">
        <f>'Pque N Mundo I'!H9</f>
        <v>6687</v>
      </c>
      <c r="P45" s="620">
        <f t="shared" ref="P45:P54" si="92">O45/$B45</f>
        <v>0.92874999999999996</v>
      </c>
      <c r="Q45" s="77">
        <f>SUM(K45,M45,O45)</f>
        <v>20068</v>
      </c>
      <c r="R45" s="638">
        <f t="shared" ref="R45:R53" si="93">Q45/($B45*3)</f>
        <v>0.92907407407407405</v>
      </c>
      <c r="S45" s="656">
        <f>'Pque N Mundo I'!I9</f>
        <v>6806</v>
      </c>
      <c r="T45" s="620">
        <f t="shared" ref="T45:T54" si="94">S45/$B45</f>
        <v>0.94527777777777777</v>
      </c>
      <c r="U45" s="656">
        <f>'Pque N Mundo I'!J9</f>
        <v>7210</v>
      </c>
      <c r="V45" s="620">
        <f t="shared" ref="V45:V54" si="95">U45/$B45</f>
        <v>1.0013888888888889</v>
      </c>
      <c r="W45" s="656">
        <f>'Pque N Mundo I'!K9</f>
        <v>6710</v>
      </c>
      <c r="X45" s="620">
        <f t="shared" ref="X45:X54" si="96">W45/$B45</f>
        <v>0.93194444444444446</v>
      </c>
      <c r="Y45" s="77">
        <f>SUM(S45,U45,W45)</f>
        <v>20726</v>
      </c>
      <c r="Z45" s="638">
        <f t="shared" ref="Z45:Z53" si="97">Y45/($B45*3)</f>
        <v>0.95953703703703708</v>
      </c>
      <c r="AA45" s="656">
        <f>'Pque N Mundo I'!L9</f>
        <v>6751</v>
      </c>
      <c r="AB45" s="620">
        <f t="shared" ref="AB45:AB54" si="98">AA45/$B45</f>
        <v>0.93763888888888891</v>
      </c>
      <c r="AC45" s="656">
        <f>'Pque N Mundo I'!M9</f>
        <v>6924</v>
      </c>
      <c r="AD45" s="620">
        <f t="shared" ref="AD45:AD54" si="99">AC45/$B45</f>
        <v>0.96166666666666667</v>
      </c>
      <c r="AE45" s="656">
        <f>'Pque N Mundo I'!N9</f>
        <v>6675</v>
      </c>
      <c r="AF45" s="620">
        <f t="shared" ref="AF45:AF54" si="100">AE45/$B45</f>
        <v>0.92708333333333337</v>
      </c>
      <c r="AG45" s="77">
        <f>SUM(AA45,AC45,AE45)</f>
        <v>20350</v>
      </c>
      <c r="AH45" s="638">
        <f t="shared" ref="AH45:AH53" si="101">AG45/($B45*3)</f>
        <v>0.94212962962962965</v>
      </c>
    </row>
    <row r="46" spans="1:34" x14ac:dyDescent="0.25">
      <c r="A46" s="88" t="s">
        <v>28</v>
      </c>
      <c r="B46" s="603">
        <f>'Pque N Mundo I'!B10</f>
        <v>2496</v>
      </c>
      <c r="C46" s="106">
        <f>'Pque N Mundo I'!C10</f>
        <v>1739</v>
      </c>
      <c r="D46" s="117">
        <f t="shared" ref="D46:D53" si="102">C46/$B46</f>
        <v>0.69671474358974361</v>
      </c>
      <c r="E46" s="106">
        <f>'Pque N Mundo I'!D10</f>
        <v>2112</v>
      </c>
      <c r="F46" s="117">
        <f t="shared" si="88"/>
        <v>0.84615384615384615</v>
      </c>
      <c r="G46" s="106">
        <f>'Pque N Mundo I'!E10</f>
        <v>2658</v>
      </c>
      <c r="H46" s="117">
        <f t="shared" si="89"/>
        <v>1.0649038461538463</v>
      </c>
      <c r="I46" s="108">
        <f t="shared" ref="I46:I53" si="103">SUM(C46,E46,G46)</f>
        <v>6509</v>
      </c>
      <c r="J46" s="639">
        <f t="shared" si="90"/>
        <v>0.8692574786324786</v>
      </c>
      <c r="K46" s="657">
        <f>'Pque N Mundo I'!F10</f>
        <v>2480</v>
      </c>
      <c r="L46" s="621">
        <f t="shared" si="89"/>
        <v>0.99358974358974361</v>
      </c>
      <c r="M46" s="657">
        <f>'Pque N Mundo I'!G10</f>
        <v>2288</v>
      </c>
      <c r="N46" s="621">
        <f t="shared" si="91"/>
        <v>0.91666666666666663</v>
      </c>
      <c r="O46" s="657">
        <f>'Pque N Mundo I'!H10</f>
        <v>1847</v>
      </c>
      <c r="P46" s="621">
        <f t="shared" si="92"/>
        <v>0.73998397435897434</v>
      </c>
      <c r="Q46" s="108">
        <f t="shared" ref="Q46:Q53" si="104">SUM(K46,M46,O46)</f>
        <v>6615</v>
      </c>
      <c r="R46" s="639">
        <f t="shared" si="93"/>
        <v>0.88341346153846156</v>
      </c>
      <c r="S46" s="657">
        <f>'Pque N Mundo I'!I10</f>
        <v>2360</v>
      </c>
      <c r="T46" s="621">
        <f t="shared" si="94"/>
        <v>0.94551282051282048</v>
      </c>
      <c r="U46" s="657">
        <f>'Pque N Mundo I'!J10</f>
        <v>2716</v>
      </c>
      <c r="V46" s="621">
        <f t="shared" si="95"/>
        <v>1.0881410256410255</v>
      </c>
      <c r="W46" s="657">
        <f>'Pque N Mundo I'!K10</f>
        <v>2377</v>
      </c>
      <c r="X46" s="621">
        <f t="shared" si="96"/>
        <v>0.95232371794871795</v>
      </c>
      <c r="Y46" s="108">
        <f t="shared" ref="Y46:Y53" si="105">SUM(S46,U46,W46)</f>
        <v>7453</v>
      </c>
      <c r="Z46" s="639">
        <f t="shared" si="97"/>
        <v>0.99532585470085466</v>
      </c>
      <c r="AA46" s="657">
        <f>'Pque N Mundo I'!L10</f>
        <v>2741</v>
      </c>
      <c r="AB46" s="621">
        <f t="shared" si="98"/>
        <v>1.0981570512820513</v>
      </c>
      <c r="AC46" s="657">
        <f>'Pque N Mundo I'!M10</f>
        <v>2519</v>
      </c>
      <c r="AD46" s="621">
        <f t="shared" si="99"/>
        <v>1.0092147435897436</v>
      </c>
      <c r="AE46" s="657">
        <f>'Pque N Mundo I'!N10</f>
        <v>2542</v>
      </c>
      <c r="AF46" s="621">
        <f t="shared" si="100"/>
        <v>1.0184294871794872</v>
      </c>
      <c r="AG46" s="108">
        <f t="shared" ref="AG46:AG53" si="106">SUM(AA46,AC46,AE46)</f>
        <v>7802</v>
      </c>
      <c r="AH46" s="639">
        <f t="shared" si="101"/>
        <v>1.0419337606837606</v>
      </c>
    </row>
    <row r="47" spans="1:34" x14ac:dyDescent="0.25">
      <c r="A47" s="88" t="s">
        <v>29</v>
      </c>
      <c r="B47" s="603">
        <f>'Pque N Mundo I'!B12</f>
        <v>1080</v>
      </c>
      <c r="C47" s="106">
        <f>'Pque N Mundo I'!C12</f>
        <v>732</v>
      </c>
      <c r="D47" s="117">
        <f t="shared" si="102"/>
        <v>0.67777777777777781</v>
      </c>
      <c r="E47" s="106">
        <f>'Pque N Mundo I'!D12</f>
        <v>924</v>
      </c>
      <c r="F47" s="117">
        <f t="shared" si="88"/>
        <v>0.85555555555555551</v>
      </c>
      <c r="G47" s="106">
        <f>'Pque N Mundo I'!E12</f>
        <v>1095</v>
      </c>
      <c r="H47" s="117">
        <f t="shared" si="89"/>
        <v>1.0138888888888888</v>
      </c>
      <c r="I47" s="108">
        <f t="shared" si="103"/>
        <v>2751</v>
      </c>
      <c r="J47" s="639">
        <f t="shared" si="90"/>
        <v>0.84907407407407409</v>
      </c>
      <c r="K47" s="657">
        <f>'Pque N Mundo I'!F12</f>
        <v>1071</v>
      </c>
      <c r="L47" s="621">
        <f t="shared" si="89"/>
        <v>0.9916666666666667</v>
      </c>
      <c r="M47" s="657">
        <f>'Pque N Mundo I'!G12</f>
        <v>896</v>
      </c>
      <c r="N47" s="621">
        <f t="shared" si="91"/>
        <v>0.82962962962962961</v>
      </c>
      <c r="O47" s="657">
        <f>'Pque N Mundo I'!H12</f>
        <v>1071</v>
      </c>
      <c r="P47" s="621">
        <f t="shared" si="92"/>
        <v>0.9916666666666667</v>
      </c>
      <c r="Q47" s="108">
        <f t="shared" si="104"/>
        <v>3038</v>
      </c>
      <c r="R47" s="639">
        <f t="shared" si="93"/>
        <v>0.93765432098765433</v>
      </c>
      <c r="S47" s="657">
        <f>'Pque N Mundo I'!I12</f>
        <v>893</v>
      </c>
      <c r="T47" s="621">
        <f t="shared" si="94"/>
        <v>0.82685185185185184</v>
      </c>
      <c r="U47" s="657">
        <f>'Pque N Mundo I'!J12</f>
        <v>1091</v>
      </c>
      <c r="V47" s="621">
        <f t="shared" si="95"/>
        <v>1.0101851851851851</v>
      </c>
      <c r="W47" s="657">
        <f>'Pque N Mundo I'!K12</f>
        <v>1199</v>
      </c>
      <c r="X47" s="621">
        <f t="shared" si="96"/>
        <v>1.1101851851851852</v>
      </c>
      <c r="Y47" s="108">
        <f t="shared" si="105"/>
        <v>3183</v>
      </c>
      <c r="Z47" s="639">
        <f t="shared" si="97"/>
        <v>0.9824074074074074</v>
      </c>
      <c r="AA47" s="657">
        <f>'Pque N Mundo I'!L12</f>
        <v>1186</v>
      </c>
      <c r="AB47" s="621">
        <f t="shared" si="98"/>
        <v>1.0981481481481481</v>
      </c>
      <c r="AC47" s="657">
        <f>'Pque N Mundo I'!M12</f>
        <v>864</v>
      </c>
      <c r="AD47" s="621">
        <f t="shared" si="99"/>
        <v>0.8</v>
      </c>
      <c r="AE47" s="657">
        <f>'Pque N Mundo I'!N12</f>
        <v>1204</v>
      </c>
      <c r="AF47" s="621">
        <f t="shared" si="100"/>
        <v>1.1148148148148149</v>
      </c>
      <c r="AG47" s="108">
        <f t="shared" si="106"/>
        <v>3254</v>
      </c>
      <c r="AH47" s="639">
        <f t="shared" si="101"/>
        <v>1.0043209876543211</v>
      </c>
    </row>
    <row r="48" spans="1:34" x14ac:dyDescent="0.25">
      <c r="A48" s="88" t="s">
        <v>8</v>
      </c>
      <c r="B48" s="603">
        <f>'Pque N Mundo I'!B17</f>
        <v>261</v>
      </c>
      <c r="C48" s="106">
        <f>'Pque N Mundo I'!C17</f>
        <v>281</v>
      </c>
      <c r="D48" s="117">
        <f t="shared" si="102"/>
        <v>1.0766283524904214</v>
      </c>
      <c r="E48" s="106">
        <f>'Pque N Mundo I'!D17</f>
        <v>333</v>
      </c>
      <c r="F48" s="117">
        <f t="shared" si="88"/>
        <v>1.2758620689655173</v>
      </c>
      <c r="G48" s="106">
        <f>'Pque N Mundo I'!E17</f>
        <v>475</v>
      </c>
      <c r="H48" s="117">
        <f t="shared" si="89"/>
        <v>1.8199233716475096</v>
      </c>
      <c r="I48" s="108">
        <f t="shared" si="103"/>
        <v>1089</v>
      </c>
      <c r="J48" s="639">
        <f t="shared" si="90"/>
        <v>1.3908045977011494</v>
      </c>
      <c r="K48" s="657">
        <f>'Pque N Mundo I'!F17</f>
        <v>477</v>
      </c>
      <c r="L48" s="621">
        <f t="shared" si="89"/>
        <v>1.8275862068965518</v>
      </c>
      <c r="M48" s="657">
        <f>'Pque N Mundo I'!G17</f>
        <v>397</v>
      </c>
      <c r="N48" s="621">
        <f t="shared" si="91"/>
        <v>1.5210727969348659</v>
      </c>
      <c r="O48" s="657" t="e">
        <f>'Pque N Mundo I'!#REF!</f>
        <v>#REF!</v>
      </c>
      <c r="P48" s="621" t="e">
        <f t="shared" si="92"/>
        <v>#REF!</v>
      </c>
      <c r="Q48" s="108" t="e">
        <f t="shared" si="104"/>
        <v>#REF!</v>
      </c>
      <c r="R48" s="639" t="e">
        <f t="shared" si="93"/>
        <v>#REF!</v>
      </c>
      <c r="S48" s="657">
        <f>'Pque N Mundo I'!I17</f>
        <v>401</v>
      </c>
      <c r="T48" s="621">
        <f t="shared" si="94"/>
        <v>1.5363984674329503</v>
      </c>
      <c r="U48" s="657">
        <f>'Pque N Mundo I'!J17</f>
        <v>195</v>
      </c>
      <c r="V48" s="621">
        <f t="shared" si="95"/>
        <v>0.74712643678160917</v>
      </c>
      <c r="W48" s="657">
        <f>'Pque N Mundo I'!K17</f>
        <v>253</v>
      </c>
      <c r="X48" s="621">
        <f t="shared" si="96"/>
        <v>0.96934865900383138</v>
      </c>
      <c r="Y48" s="108">
        <f t="shared" si="105"/>
        <v>849</v>
      </c>
      <c r="Z48" s="639">
        <f t="shared" si="97"/>
        <v>1.0842911877394636</v>
      </c>
      <c r="AA48" s="657">
        <f>'Pque N Mundo I'!L17</f>
        <v>242</v>
      </c>
      <c r="AB48" s="621">
        <f t="shared" si="98"/>
        <v>0.92720306513409967</v>
      </c>
      <c r="AC48" s="657">
        <f>'Pque N Mundo I'!M17</f>
        <v>192</v>
      </c>
      <c r="AD48" s="621">
        <f t="shared" si="99"/>
        <v>0.73563218390804597</v>
      </c>
      <c r="AE48" s="657">
        <f>'Pque N Mundo I'!N17</f>
        <v>213</v>
      </c>
      <c r="AF48" s="621">
        <f t="shared" si="100"/>
        <v>0.81609195402298851</v>
      </c>
      <c r="AG48" s="108">
        <f t="shared" si="106"/>
        <v>647</v>
      </c>
      <c r="AH48" s="639">
        <f t="shared" si="101"/>
        <v>0.82630906768837808</v>
      </c>
    </row>
    <row r="49" spans="1:34" x14ac:dyDescent="0.25">
      <c r="A49" s="88" t="s">
        <v>9</v>
      </c>
      <c r="B49" s="603">
        <f>'Pque N Mundo I'!B18</f>
        <v>39</v>
      </c>
      <c r="C49" s="106">
        <f>'Pque N Mundo I'!C18</f>
        <v>84</v>
      </c>
      <c r="D49" s="117">
        <f t="shared" si="102"/>
        <v>2.1538461538461537</v>
      </c>
      <c r="E49" s="106">
        <f>'Pque N Mundo I'!D18</f>
        <v>84</v>
      </c>
      <c r="F49" s="117">
        <f t="shared" si="88"/>
        <v>2.1538461538461537</v>
      </c>
      <c r="G49" s="106">
        <f>'Pque N Mundo I'!E18</f>
        <v>86</v>
      </c>
      <c r="H49" s="117">
        <f t="shared" si="89"/>
        <v>2.2051282051282053</v>
      </c>
      <c r="I49" s="108">
        <f t="shared" si="103"/>
        <v>254</v>
      </c>
      <c r="J49" s="639">
        <f t="shared" si="90"/>
        <v>2.1709401709401708</v>
      </c>
      <c r="K49" s="657">
        <f>'Pque N Mundo I'!F18</f>
        <v>67</v>
      </c>
      <c r="L49" s="621">
        <f t="shared" si="89"/>
        <v>1.7179487179487178</v>
      </c>
      <c r="M49" s="657">
        <f>'Pque N Mundo I'!G18</f>
        <v>67</v>
      </c>
      <c r="N49" s="621">
        <f t="shared" si="91"/>
        <v>1.7179487179487178</v>
      </c>
      <c r="O49" s="657" t="e">
        <f>'Pque N Mundo I'!#REF!</f>
        <v>#REF!</v>
      </c>
      <c r="P49" s="621" t="e">
        <f t="shared" si="92"/>
        <v>#REF!</v>
      </c>
      <c r="Q49" s="108" t="e">
        <f t="shared" si="104"/>
        <v>#REF!</v>
      </c>
      <c r="R49" s="639" t="e">
        <f t="shared" si="93"/>
        <v>#REF!</v>
      </c>
      <c r="S49" s="657">
        <f>'Pque N Mundo I'!I18</f>
        <v>63</v>
      </c>
      <c r="T49" s="621">
        <f t="shared" si="94"/>
        <v>1.6153846153846154</v>
      </c>
      <c r="U49" s="657">
        <f>'Pque N Mundo I'!J18</f>
        <v>39</v>
      </c>
      <c r="V49" s="621">
        <f t="shared" si="95"/>
        <v>1</v>
      </c>
      <c r="W49" s="657">
        <f>'Pque N Mundo I'!K18</f>
        <v>52</v>
      </c>
      <c r="X49" s="621">
        <f t="shared" si="96"/>
        <v>1.3333333333333333</v>
      </c>
      <c r="Y49" s="108">
        <f t="shared" si="105"/>
        <v>154</v>
      </c>
      <c r="Z49" s="639">
        <f t="shared" si="97"/>
        <v>1.3162393162393162</v>
      </c>
      <c r="AA49" s="657">
        <f>'Pque N Mundo I'!L18</f>
        <v>37</v>
      </c>
      <c r="AB49" s="621">
        <f t="shared" si="98"/>
        <v>0.94871794871794868</v>
      </c>
      <c r="AC49" s="657">
        <f>'Pque N Mundo I'!M18</f>
        <v>21</v>
      </c>
      <c r="AD49" s="621">
        <f t="shared" si="99"/>
        <v>0.53846153846153844</v>
      </c>
      <c r="AE49" s="657">
        <f>'Pque N Mundo I'!N18</f>
        <v>42</v>
      </c>
      <c r="AF49" s="621">
        <f t="shared" si="100"/>
        <v>1.0769230769230769</v>
      </c>
      <c r="AG49" s="108">
        <f t="shared" si="106"/>
        <v>100</v>
      </c>
      <c r="AH49" s="639">
        <f t="shared" si="101"/>
        <v>0.85470085470085466</v>
      </c>
    </row>
    <row r="50" spans="1:34" x14ac:dyDescent="0.25">
      <c r="A50" s="88" t="s">
        <v>10</v>
      </c>
      <c r="B50" s="603">
        <f>'Pque N Mundo I'!B20</f>
        <v>528</v>
      </c>
      <c r="C50" s="106">
        <f>'Pque N Mundo I'!C20</f>
        <v>375</v>
      </c>
      <c r="D50" s="117">
        <f t="shared" si="102"/>
        <v>0.71022727272727271</v>
      </c>
      <c r="E50" s="106">
        <f>'Pque N Mundo I'!D20</f>
        <v>333</v>
      </c>
      <c r="F50" s="117">
        <f t="shared" si="88"/>
        <v>0.63068181818181823</v>
      </c>
      <c r="G50" s="106">
        <f>'Pque N Mundo I'!E20</f>
        <v>314</v>
      </c>
      <c r="H50" s="117">
        <f t="shared" si="89"/>
        <v>0.59469696969696972</v>
      </c>
      <c r="I50" s="108">
        <f>SUM(C50,E50,G50)</f>
        <v>1022</v>
      </c>
      <c r="J50" s="639">
        <f t="shared" si="90"/>
        <v>0.64520202020202022</v>
      </c>
      <c r="K50" s="657">
        <f>'Pque N Mundo I'!F20</f>
        <v>186</v>
      </c>
      <c r="L50" s="621">
        <f t="shared" si="89"/>
        <v>0.35227272727272729</v>
      </c>
      <c r="M50" s="657">
        <f>'Pque N Mundo I'!G20</f>
        <v>169</v>
      </c>
      <c r="N50" s="621">
        <f t="shared" si="91"/>
        <v>0.32007575757575757</v>
      </c>
      <c r="O50" s="657">
        <f>'Pque N Mundo I'!H20</f>
        <v>504</v>
      </c>
      <c r="P50" s="621">
        <f t="shared" si="92"/>
        <v>0.95454545454545459</v>
      </c>
      <c r="Q50" s="108">
        <f t="shared" si="104"/>
        <v>859</v>
      </c>
      <c r="R50" s="639">
        <f t="shared" si="93"/>
        <v>0.54229797979797978</v>
      </c>
      <c r="S50" s="657">
        <f>'Pque N Mundo I'!I20</f>
        <v>602</v>
      </c>
      <c r="T50" s="621">
        <f t="shared" si="94"/>
        <v>1.1401515151515151</v>
      </c>
      <c r="U50" s="657">
        <f>'Pque N Mundo I'!J20</f>
        <v>560</v>
      </c>
      <c r="V50" s="621">
        <f t="shared" si="95"/>
        <v>1.0606060606060606</v>
      </c>
      <c r="W50" s="657">
        <f>'Pque N Mundo I'!K20</f>
        <v>553</v>
      </c>
      <c r="X50" s="621">
        <f t="shared" si="96"/>
        <v>1.0473484848484849</v>
      </c>
      <c r="Y50" s="108">
        <f t="shared" si="105"/>
        <v>1715</v>
      </c>
      <c r="Z50" s="639">
        <f t="shared" si="97"/>
        <v>1.0827020202020201</v>
      </c>
      <c r="AA50" s="657">
        <f>'Pque N Mundo I'!L20</f>
        <v>280</v>
      </c>
      <c r="AB50" s="621">
        <f t="shared" si="98"/>
        <v>0.53030303030303028</v>
      </c>
      <c r="AC50" s="657">
        <f>'Pque N Mundo I'!M20</f>
        <v>226</v>
      </c>
      <c r="AD50" s="621">
        <f t="shared" si="99"/>
        <v>0.42803030303030304</v>
      </c>
      <c r="AE50" s="657">
        <f>'Pque N Mundo I'!N20</f>
        <v>319</v>
      </c>
      <c r="AF50" s="621">
        <f t="shared" si="100"/>
        <v>0.60416666666666663</v>
      </c>
      <c r="AG50" s="108">
        <f t="shared" si="106"/>
        <v>825</v>
      </c>
      <c r="AH50" s="639">
        <f t="shared" si="101"/>
        <v>0.52083333333333337</v>
      </c>
    </row>
    <row r="51" spans="1:34" x14ac:dyDescent="0.25">
      <c r="A51" s="88" t="s">
        <v>42</v>
      </c>
      <c r="B51" s="603">
        <f>'Pque N Mundo I'!B21</f>
        <v>264</v>
      </c>
      <c r="C51" s="106">
        <f>'Pque N Mundo I'!C21</f>
        <v>137</v>
      </c>
      <c r="D51" s="117">
        <f t="shared" si="102"/>
        <v>0.51893939393939392</v>
      </c>
      <c r="E51" s="106">
        <f>'Pque N Mundo I'!D21</f>
        <v>148</v>
      </c>
      <c r="F51" s="117">
        <f t="shared" si="88"/>
        <v>0.56060606060606055</v>
      </c>
      <c r="G51" s="106">
        <f>'Pque N Mundo I'!E21</f>
        <v>175</v>
      </c>
      <c r="H51" s="117">
        <f t="shared" si="89"/>
        <v>0.66287878787878785</v>
      </c>
      <c r="I51" s="108">
        <f t="shared" si="103"/>
        <v>460</v>
      </c>
      <c r="J51" s="639">
        <f t="shared" si="90"/>
        <v>0.58080808080808077</v>
      </c>
      <c r="K51" s="657">
        <f>'Pque N Mundo I'!F21</f>
        <v>201</v>
      </c>
      <c r="L51" s="621">
        <f t="shared" si="89"/>
        <v>0.76136363636363635</v>
      </c>
      <c r="M51" s="657">
        <f>'Pque N Mundo I'!G21</f>
        <v>167</v>
      </c>
      <c r="N51" s="621">
        <f t="shared" si="91"/>
        <v>0.63257575757575757</v>
      </c>
      <c r="O51" s="657">
        <f>'Pque N Mundo I'!H21</f>
        <v>189</v>
      </c>
      <c r="P51" s="621">
        <f t="shared" si="92"/>
        <v>0.71590909090909094</v>
      </c>
      <c r="Q51" s="108">
        <f t="shared" si="104"/>
        <v>557</v>
      </c>
      <c r="R51" s="639">
        <f t="shared" si="93"/>
        <v>0.70328282828282829</v>
      </c>
      <c r="S51" s="657">
        <f>'Pque N Mundo I'!I21</f>
        <v>152</v>
      </c>
      <c r="T51" s="621">
        <f t="shared" si="94"/>
        <v>0.5757575757575758</v>
      </c>
      <c r="U51" s="657">
        <f>'Pque N Mundo I'!J21</f>
        <v>143</v>
      </c>
      <c r="V51" s="621">
        <f t="shared" si="95"/>
        <v>0.54166666666666663</v>
      </c>
      <c r="W51" s="657">
        <f>'Pque N Mundo I'!K21</f>
        <v>186</v>
      </c>
      <c r="X51" s="621">
        <f t="shared" si="96"/>
        <v>0.70454545454545459</v>
      </c>
      <c r="Y51" s="108">
        <f t="shared" si="105"/>
        <v>481</v>
      </c>
      <c r="Z51" s="639">
        <f t="shared" si="97"/>
        <v>0.60732323232323238</v>
      </c>
      <c r="AA51" s="657">
        <f>'Pque N Mundo I'!L21</f>
        <v>161</v>
      </c>
      <c r="AB51" s="621">
        <f t="shared" si="98"/>
        <v>0.60984848484848486</v>
      </c>
      <c r="AC51" s="657">
        <f>'Pque N Mundo I'!M21</f>
        <v>212</v>
      </c>
      <c r="AD51" s="621">
        <f t="shared" si="99"/>
        <v>0.80303030303030298</v>
      </c>
      <c r="AE51" s="657">
        <f>'Pque N Mundo I'!N21</f>
        <v>162</v>
      </c>
      <c r="AF51" s="621">
        <f t="shared" si="100"/>
        <v>0.61363636363636365</v>
      </c>
      <c r="AG51" s="108">
        <f t="shared" si="106"/>
        <v>535</v>
      </c>
      <c r="AH51" s="639">
        <f t="shared" si="101"/>
        <v>0.6755050505050505</v>
      </c>
    </row>
    <row r="52" spans="1:34" x14ac:dyDescent="0.25">
      <c r="A52" s="88" t="s">
        <v>12</v>
      </c>
      <c r="B52" s="603">
        <f>'Pque N Mundo I'!B22</f>
        <v>320</v>
      </c>
      <c r="C52" s="106">
        <f>'Pque N Mundo I'!C22</f>
        <v>210</v>
      </c>
      <c r="D52" s="117">
        <f t="shared" si="102"/>
        <v>0.65625</v>
      </c>
      <c r="E52" s="106">
        <f>'Pque N Mundo I'!D22</f>
        <v>149</v>
      </c>
      <c r="F52" s="117">
        <f t="shared" si="88"/>
        <v>0.46562500000000001</v>
      </c>
      <c r="G52" s="106">
        <f>'Pque N Mundo I'!E22</f>
        <v>224</v>
      </c>
      <c r="H52" s="117">
        <f t="shared" si="89"/>
        <v>0.7</v>
      </c>
      <c r="I52" s="108">
        <f t="shared" si="103"/>
        <v>583</v>
      </c>
      <c r="J52" s="639">
        <f t="shared" si="90"/>
        <v>0.60729166666666667</v>
      </c>
      <c r="K52" s="657">
        <f>'Pque N Mundo I'!F22</f>
        <v>214</v>
      </c>
      <c r="L52" s="621">
        <f t="shared" si="89"/>
        <v>0.66874999999999996</v>
      </c>
      <c r="M52" s="657">
        <f>'Pque N Mundo I'!G22</f>
        <v>165</v>
      </c>
      <c r="N52" s="621">
        <f t="shared" si="91"/>
        <v>0.515625</v>
      </c>
      <c r="O52" s="657">
        <f>'Pque N Mundo I'!H22</f>
        <v>165</v>
      </c>
      <c r="P52" s="621">
        <f t="shared" si="92"/>
        <v>0.515625</v>
      </c>
      <c r="Q52" s="108">
        <f t="shared" si="104"/>
        <v>544</v>
      </c>
      <c r="R52" s="639">
        <f t="shared" si="93"/>
        <v>0.56666666666666665</v>
      </c>
      <c r="S52" s="657">
        <f>'Pque N Mundo I'!I22</f>
        <v>173</v>
      </c>
      <c r="T52" s="621">
        <f t="shared" si="94"/>
        <v>0.54062500000000002</v>
      </c>
      <c r="U52" s="657">
        <f>'Pque N Mundo I'!J22</f>
        <v>165</v>
      </c>
      <c r="V52" s="621">
        <f t="shared" si="95"/>
        <v>0.515625</v>
      </c>
      <c r="W52" s="657">
        <f>'Pque N Mundo I'!K22</f>
        <v>195</v>
      </c>
      <c r="X52" s="621">
        <f t="shared" si="96"/>
        <v>0.609375</v>
      </c>
      <c r="Y52" s="108">
        <f t="shared" si="105"/>
        <v>533</v>
      </c>
      <c r="Z52" s="639">
        <f t="shared" si="97"/>
        <v>0.5552083333333333</v>
      </c>
      <c r="AA52" s="657">
        <f>'Pque N Mundo I'!L22</f>
        <v>146</v>
      </c>
      <c r="AB52" s="621">
        <f t="shared" si="98"/>
        <v>0.45624999999999999</v>
      </c>
      <c r="AC52" s="657">
        <f>'Pque N Mundo I'!M22</f>
        <v>78</v>
      </c>
      <c r="AD52" s="621">
        <f t="shared" si="99"/>
        <v>0.24374999999999999</v>
      </c>
      <c r="AE52" s="657">
        <f>'Pque N Mundo I'!N22</f>
        <v>118</v>
      </c>
      <c r="AF52" s="621">
        <f t="shared" si="100"/>
        <v>0.36875000000000002</v>
      </c>
      <c r="AG52" s="108">
        <f t="shared" si="106"/>
        <v>342</v>
      </c>
      <c r="AH52" s="639">
        <f t="shared" si="101"/>
        <v>0.35625000000000001</v>
      </c>
    </row>
    <row r="53" spans="1:34" ht="16.5" thickBot="1" x14ac:dyDescent="0.3">
      <c r="A53" s="110" t="s">
        <v>13</v>
      </c>
      <c r="B53" s="604">
        <f>'Pque N Mundo I'!B23</f>
        <v>396</v>
      </c>
      <c r="C53" s="111">
        <f>'Pque N Mundo I'!C23</f>
        <v>169</v>
      </c>
      <c r="D53" s="121">
        <f t="shared" si="102"/>
        <v>0.42676767676767674</v>
      </c>
      <c r="E53" s="111">
        <f>'Pque N Mundo I'!D23</f>
        <v>254</v>
      </c>
      <c r="F53" s="121">
        <f t="shared" si="88"/>
        <v>0.64141414141414144</v>
      </c>
      <c r="G53" s="111">
        <f>'Pque N Mundo I'!E23</f>
        <v>260</v>
      </c>
      <c r="H53" s="121">
        <f t="shared" si="89"/>
        <v>0.65656565656565657</v>
      </c>
      <c r="I53" s="113">
        <f t="shared" si="103"/>
        <v>683</v>
      </c>
      <c r="J53" s="640">
        <f t="shared" si="90"/>
        <v>0.57491582491582494</v>
      </c>
      <c r="K53" s="658">
        <f>'Pque N Mundo I'!F23</f>
        <v>235</v>
      </c>
      <c r="L53" s="622">
        <f t="shared" si="89"/>
        <v>0.59343434343434343</v>
      </c>
      <c r="M53" s="658">
        <f>'Pque N Mundo I'!G23</f>
        <v>271</v>
      </c>
      <c r="N53" s="622">
        <f t="shared" si="91"/>
        <v>0.68434343434343436</v>
      </c>
      <c r="O53" s="658">
        <f>'Pque N Mundo I'!H23</f>
        <v>301</v>
      </c>
      <c r="P53" s="622">
        <f t="shared" si="92"/>
        <v>0.76010101010101006</v>
      </c>
      <c r="Q53" s="113">
        <f t="shared" si="104"/>
        <v>807</v>
      </c>
      <c r="R53" s="640">
        <f t="shared" si="93"/>
        <v>0.67929292929292928</v>
      </c>
      <c r="S53" s="658">
        <f>'Pque N Mundo I'!I23</f>
        <v>256</v>
      </c>
      <c r="T53" s="622">
        <f t="shared" si="94"/>
        <v>0.64646464646464652</v>
      </c>
      <c r="U53" s="658">
        <f>'Pque N Mundo I'!J23</f>
        <v>328</v>
      </c>
      <c r="V53" s="622">
        <f t="shared" si="95"/>
        <v>0.82828282828282829</v>
      </c>
      <c r="W53" s="658">
        <f>'Pque N Mundo I'!K23</f>
        <v>335</v>
      </c>
      <c r="X53" s="622">
        <f t="shared" si="96"/>
        <v>0.84595959595959591</v>
      </c>
      <c r="Y53" s="113">
        <f t="shared" si="105"/>
        <v>919</v>
      </c>
      <c r="Z53" s="640">
        <f t="shared" si="97"/>
        <v>0.77356902356902357</v>
      </c>
      <c r="AA53" s="658">
        <f>'Pque N Mundo I'!L23</f>
        <v>257</v>
      </c>
      <c r="AB53" s="622">
        <f t="shared" si="98"/>
        <v>0.64898989898989901</v>
      </c>
      <c r="AC53" s="658">
        <f>'Pque N Mundo I'!M23</f>
        <v>237</v>
      </c>
      <c r="AD53" s="622">
        <f t="shared" si="99"/>
        <v>0.59848484848484851</v>
      </c>
      <c r="AE53" s="658">
        <f>'Pque N Mundo I'!N23</f>
        <v>273</v>
      </c>
      <c r="AF53" s="622">
        <f t="shared" si="100"/>
        <v>0.68939393939393945</v>
      </c>
      <c r="AG53" s="113">
        <f t="shared" si="106"/>
        <v>767</v>
      </c>
      <c r="AH53" s="640">
        <f t="shared" si="101"/>
        <v>0.64562289562289565</v>
      </c>
    </row>
    <row r="54" spans="1:34" ht="16.5" thickBot="1" x14ac:dyDescent="0.3">
      <c r="A54" s="6" t="s">
        <v>362</v>
      </c>
      <c r="B54" s="669">
        <f>SUM(B45:B53)</f>
        <v>12584</v>
      </c>
      <c r="C54" s="8">
        <f>SUM(C45:C53)</f>
        <v>8962</v>
      </c>
      <c r="D54" s="22">
        <f>C54/$B54</f>
        <v>0.71217418944691668</v>
      </c>
      <c r="E54" s="8">
        <f>SUM(E45:E53)</f>
        <v>9946</v>
      </c>
      <c r="F54" s="22">
        <f t="shared" si="88"/>
        <v>0.79036872218690402</v>
      </c>
      <c r="G54" s="8">
        <f>SUM(G45:G53)</f>
        <v>11096</v>
      </c>
      <c r="H54" s="22">
        <f t="shared" si="89"/>
        <v>0.88175460902733627</v>
      </c>
      <c r="I54" s="80">
        <f>SUM(C54,E54,G54)</f>
        <v>30004</v>
      </c>
      <c r="J54" s="668">
        <f>I54/($B54*3)</f>
        <v>0.79476584022038566</v>
      </c>
      <c r="K54" s="652">
        <f>SUM(K45:K53)</f>
        <v>11463</v>
      </c>
      <c r="L54" s="667">
        <f t="shared" si="89"/>
        <v>0.91091862682771774</v>
      </c>
      <c r="M54" s="652">
        <f t="shared" ref="M54" si="107">SUM(M45:M53)</f>
        <v>11269</v>
      </c>
      <c r="N54" s="667">
        <f t="shared" si="91"/>
        <v>0.89550222504767962</v>
      </c>
      <c r="O54" s="652" t="e">
        <f t="shared" ref="O54" si="108">SUM(O45:O53)</f>
        <v>#REF!</v>
      </c>
      <c r="P54" s="667" t="e">
        <f t="shared" si="92"/>
        <v>#REF!</v>
      </c>
      <c r="Q54" s="80" t="e">
        <f>SUM(K54,M54,O54)</f>
        <v>#REF!</v>
      </c>
      <c r="R54" s="668" t="e">
        <f>Q54/($B54*3)</f>
        <v>#REF!</v>
      </c>
      <c r="S54" s="652">
        <f>SUM(S45:S53)</f>
        <v>11706</v>
      </c>
      <c r="T54" s="667">
        <f t="shared" si="94"/>
        <v>0.93022886204704391</v>
      </c>
      <c r="U54" s="652">
        <f t="shared" ref="U54" si="109">SUM(U45:U53)</f>
        <v>12447</v>
      </c>
      <c r="V54" s="667">
        <f t="shared" si="95"/>
        <v>0.98911315956770507</v>
      </c>
      <c r="W54" s="652">
        <f t="shared" ref="W54" si="110">SUM(W45:W53)</f>
        <v>11860</v>
      </c>
      <c r="X54" s="667">
        <f t="shared" si="96"/>
        <v>0.9424666242848061</v>
      </c>
      <c r="Y54" s="80">
        <f>SUM(S54,U54,W54)</f>
        <v>36013</v>
      </c>
      <c r="Z54" s="668">
        <f>Y54/($B54*3)</f>
        <v>0.95393621529985162</v>
      </c>
      <c r="AA54" s="652">
        <f>SUM(AA45:AA53)</f>
        <v>11801</v>
      </c>
      <c r="AB54" s="667">
        <f t="shared" si="98"/>
        <v>0.93777813095994911</v>
      </c>
      <c r="AC54" s="652">
        <f t="shared" ref="AC54" si="111">SUM(AC45:AC53)</f>
        <v>11273</v>
      </c>
      <c r="AD54" s="667">
        <f t="shared" si="99"/>
        <v>0.89582008900190724</v>
      </c>
      <c r="AE54" s="652">
        <f t="shared" ref="AE54" si="112">SUM(AE45:AE53)</f>
        <v>11548</v>
      </c>
      <c r="AF54" s="667">
        <f t="shared" si="100"/>
        <v>0.917673235855054</v>
      </c>
      <c r="AG54" s="80">
        <f>SUM(AA54,AC54,AE54)</f>
        <v>34622</v>
      </c>
      <c r="AH54" s="668">
        <f>AG54/($B54*3)</f>
        <v>0.91709048527230341</v>
      </c>
    </row>
    <row r="56" spans="1:34" x14ac:dyDescent="0.25">
      <c r="A56" s="1057" t="s">
        <v>461</v>
      </c>
      <c r="B56" s="1022"/>
      <c r="C56" s="1022"/>
      <c r="D56" s="1022"/>
      <c r="E56" s="1022"/>
      <c r="F56" s="1022"/>
      <c r="G56" s="1022"/>
      <c r="H56" s="1022"/>
      <c r="I56" s="1022"/>
      <c r="J56" s="1022"/>
      <c r="K56" s="1022"/>
      <c r="L56" s="1022"/>
      <c r="M56" s="1022"/>
      <c r="N56" s="1022"/>
      <c r="O56" s="1022"/>
      <c r="P56" s="1022"/>
      <c r="Q56" s="1022"/>
      <c r="R56" s="1022"/>
      <c r="S56" s="1022"/>
      <c r="T56" s="1022"/>
      <c r="U56" s="1022"/>
      <c r="V56" s="1022"/>
      <c r="W56" s="1022"/>
      <c r="X56" s="1022"/>
      <c r="Y56" s="1022"/>
      <c r="Z56" s="1022"/>
    </row>
    <row r="57" spans="1:34" ht="24.75" thickBot="1" x14ac:dyDescent="0.3">
      <c r="A57" s="14" t="s">
        <v>14</v>
      </c>
      <c r="B57" s="12" t="s">
        <v>164</v>
      </c>
      <c r="C57" s="14" t="s">
        <v>446</v>
      </c>
      <c r="D57" s="15" t="s">
        <v>1</v>
      </c>
      <c r="E57" s="14" t="s">
        <v>447</v>
      </c>
      <c r="F57" s="15" t="s">
        <v>1</v>
      </c>
      <c r="G57" s="14" t="s">
        <v>448</v>
      </c>
      <c r="H57" s="15" t="s">
        <v>1</v>
      </c>
      <c r="I57" s="100" t="s">
        <v>426</v>
      </c>
      <c r="J57" s="13" t="s">
        <v>196</v>
      </c>
      <c r="K57" s="14" t="s">
        <v>449</v>
      </c>
      <c r="L57" s="15" t="s">
        <v>1</v>
      </c>
      <c r="M57" s="14" t="s">
        <v>450</v>
      </c>
      <c r="N57" s="15" t="s">
        <v>1</v>
      </c>
      <c r="O57" s="14" t="s">
        <v>451</v>
      </c>
      <c r="P57" s="15" t="s">
        <v>1</v>
      </c>
      <c r="Q57" s="100" t="s">
        <v>426</v>
      </c>
      <c r="R57" s="13" t="s">
        <v>196</v>
      </c>
      <c r="S57" s="14" t="s">
        <v>452</v>
      </c>
      <c r="T57" s="15" t="s">
        <v>1</v>
      </c>
      <c r="U57" s="14" t="s">
        <v>453</v>
      </c>
      <c r="V57" s="15" t="s">
        <v>1</v>
      </c>
      <c r="W57" s="14" t="s">
        <v>454</v>
      </c>
      <c r="X57" s="15" t="s">
        <v>1</v>
      </c>
      <c r="Y57" s="100" t="s">
        <v>426</v>
      </c>
      <c r="Z57" s="13" t="s">
        <v>196</v>
      </c>
      <c r="AA57" s="14" t="s">
        <v>455</v>
      </c>
      <c r="AB57" s="15" t="s">
        <v>1</v>
      </c>
      <c r="AC57" s="14" t="s">
        <v>456</v>
      </c>
      <c r="AD57" s="15" t="s">
        <v>1</v>
      </c>
      <c r="AE57" s="14" t="s">
        <v>457</v>
      </c>
      <c r="AF57" s="15" t="s">
        <v>1</v>
      </c>
      <c r="AG57" s="100" t="s">
        <v>426</v>
      </c>
      <c r="AH57" s="13" t="s">
        <v>196</v>
      </c>
    </row>
    <row r="58" spans="1:34" ht="16.5" thickTop="1" x14ac:dyDescent="0.25">
      <c r="A58" s="9" t="s">
        <v>27</v>
      </c>
      <c r="B58" s="602">
        <f>'Pque N Mundo II'!B9</f>
        <v>6000</v>
      </c>
      <c r="C58" s="105">
        <f>'Pque N Mundo II'!C9</f>
        <v>4871</v>
      </c>
      <c r="D58" s="19">
        <f t="shared" ref="D58:D68" si="113">C58/$B58</f>
        <v>0.8118333333333333</v>
      </c>
      <c r="E58" s="105">
        <f>'Pque N Mundo II'!D9</f>
        <v>5321</v>
      </c>
      <c r="F58" s="19">
        <f t="shared" ref="F58:F68" si="114">E58/$B58</f>
        <v>0.88683333333333336</v>
      </c>
      <c r="G58" s="105">
        <f>'Pque N Mundo II'!E9</f>
        <v>5714</v>
      </c>
      <c r="H58" s="19">
        <f t="shared" ref="H58:L68" si="115">G58/$B58</f>
        <v>0.95233333333333337</v>
      </c>
      <c r="I58" s="77">
        <f t="shared" ref="I58:I68" si="116">SUM(C58,E58,G58)</f>
        <v>15906</v>
      </c>
      <c r="J58" s="641">
        <f t="shared" ref="J58:J68" si="117">I58/($B58*3)</f>
        <v>0.88366666666666671</v>
      </c>
      <c r="K58" s="656">
        <f>'Pque N Mundo II'!F9</f>
        <v>6124</v>
      </c>
      <c r="L58" s="623">
        <f t="shared" si="115"/>
        <v>1.0206666666666666</v>
      </c>
      <c r="M58" s="656">
        <f>'Pque N Mundo II'!G9</f>
        <v>6679</v>
      </c>
      <c r="N58" s="623">
        <f t="shared" ref="N58:N68" si="118">M58/$B58</f>
        <v>1.1131666666666666</v>
      </c>
      <c r="O58" s="656">
        <f>'Pque N Mundo II'!H9</f>
        <v>5828</v>
      </c>
      <c r="P58" s="623">
        <f t="shared" ref="P58:P68" si="119">O58/$B58</f>
        <v>0.97133333333333338</v>
      </c>
      <c r="Q58" s="77">
        <f t="shared" ref="Q58:Q68" si="120">SUM(K58,M58,O58)</f>
        <v>18631</v>
      </c>
      <c r="R58" s="641">
        <f t="shared" ref="R58:R68" si="121">Q58/($B58*3)</f>
        <v>1.0350555555555556</v>
      </c>
      <c r="S58" s="656">
        <f>'Pque N Mundo II'!I9</f>
        <v>6086</v>
      </c>
      <c r="T58" s="623">
        <f t="shared" ref="T58:T68" si="122">S58/$B58</f>
        <v>1.0143333333333333</v>
      </c>
      <c r="U58" s="656">
        <f>'Pque N Mundo II'!J9</f>
        <v>5748</v>
      </c>
      <c r="V58" s="623">
        <f t="shared" ref="V58:V68" si="123">U58/$B58</f>
        <v>0.95799999999999996</v>
      </c>
      <c r="W58" s="656">
        <f>'Pque N Mundo II'!K9</f>
        <v>6000</v>
      </c>
      <c r="X58" s="623">
        <f t="shared" ref="X58:X68" si="124">W58/$B58</f>
        <v>1</v>
      </c>
      <c r="Y58" s="77">
        <f t="shared" ref="Y58:Y68" si="125">SUM(S58,U58,W58)</f>
        <v>17834</v>
      </c>
      <c r="Z58" s="641">
        <f t="shared" ref="Z58:Z68" si="126">Y58/($B58*3)</f>
        <v>0.99077777777777776</v>
      </c>
      <c r="AA58" s="656">
        <f>'Pque N Mundo II'!L9</f>
        <v>6310</v>
      </c>
      <c r="AB58" s="623">
        <f t="shared" ref="AB58:AB68" si="127">AA58/$B58</f>
        <v>1.0516666666666667</v>
      </c>
      <c r="AC58" s="656">
        <f>'Pque N Mundo II'!M9</f>
        <v>6153</v>
      </c>
      <c r="AD58" s="623">
        <f t="shared" ref="AD58:AD68" si="128">AC58/$B58</f>
        <v>1.0255000000000001</v>
      </c>
      <c r="AE58" s="656">
        <f>'Pque N Mundo II'!N9</f>
        <v>6397</v>
      </c>
      <c r="AF58" s="623">
        <f t="shared" ref="AF58:AF68" si="129">AE58/$B58</f>
        <v>1.0661666666666667</v>
      </c>
      <c r="AG58" s="77">
        <f t="shared" ref="AG58:AG68" si="130">SUM(AA58,AC58,AE58)</f>
        <v>18860</v>
      </c>
      <c r="AH58" s="641">
        <f t="shared" ref="AH58:AH68" si="131">AG58/($B58*3)</f>
        <v>1.0477777777777777</v>
      </c>
    </row>
    <row r="59" spans="1:34" x14ac:dyDescent="0.25">
      <c r="A59" s="88" t="s">
        <v>28</v>
      </c>
      <c r="B59" s="603">
        <f>'Pque N Mundo II'!B10</f>
        <v>2080</v>
      </c>
      <c r="C59" s="106">
        <f>'Pque N Mundo II'!C10</f>
        <v>1113</v>
      </c>
      <c r="D59" s="117">
        <f t="shared" si="113"/>
        <v>0.53509615384615383</v>
      </c>
      <c r="E59" s="106">
        <f>'Pque N Mundo II'!D10</f>
        <v>1484</v>
      </c>
      <c r="F59" s="117">
        <f t="shared" si="114"/>
        <v>0.71346153846153848</v>
      </c>
      <c r="G59" s="106">
        <f>'Pque N Mundo II'!E10</f>
        <v>1872</v>
      </c>
      <c r="H59" s="117">
        <f t="shared" si="115"/>
        <v>0.9</v>
      </c>
      <c r="I59" s="108">
        <f>SUM(C59,E59,G59)</f>
        <v>4469</v>
      </c>
      <c r="J59" s="639">
        <f t="shared" si="117"/>
        <v>0.71618589743589745</v>
      </c>
      <c r="K59" s="657">
        <f>'Pque N Mundo II'!F10</f>
        <v>2491</v>
      </c>
      <c r="L59" s="621">
        <f t="shared" si="115"/>
        <v>1.1975961538461539</v>
      </c>
      <c r="M59" s="657">
        <f>'Pque N Mundo II'!G10</f>
        <v>2638</v>
      </c>
      <c r="N59" s="621">
        <f t="shared" si="118"/>
        <v>1.2682692307692307</v>
      </c>
      <c r="O59" s="657">
        <f>'Pque N Mundo II'!H10</f>
        <v>1762</v>
      </c>
      <c r="P59" s="621">
        <f t="shared" si="119"/>
        <v>0.8471153846153846</v>
      </c>
      <c r="Q59" s="108">
        <f t="shared" si="120"/>
        <v>6891</v>
      </c>
      <c r="R59" s="639">
        <f t="shared" si="121"/>
        <v>1.104326923076923</v>
      </c>
      <c r="S59" s="657">
        <f>'Pque N Mundo II'!I10</f>
        <v>1847</v>
      </c>
      <c r="T59" s="621">
        <f t="shared" si="122"/>
        <v>0.88798076923076918</v>
      </c>
      <c r="U59" s="657">
        <f>'Pque N Mundo II'!J10</f>
        <v>1556</v>
      </c>
      <c r="V59" s="621">
        <f t="shared" si="123"/>
        <v>0.74807692307692308</v>
      </c>
      <c r="W59" s="657">
        <f>'Pque N Mundo II'!K10</f>
        <v>1490</v>
      </c>
      <c r="X59" s="621">
        <f t="shared" si="124"/>
        <v>0.71634615384615385</v>
      </c>
      <c r="Y59" s="108">
        <f t="shared" si="125"/>
        <v>4893</v>
      </c>
      <c r="Z59" s="639">
        <f t="shared" si="126"/>
        <v>0.78413461538461537</v>
      </c>
      <c r="AA59" s="657">
        <f>'Pque N Mundo II'!L10</f>
        <v>1496</v>
      </c>
      <c r="AB59" s="621">
        <f t="shared" si="127"/>
        <v>0.71923076923076923</v>
      </c>
      <c r="AC59" s="657">
        <f>'Pque N Mundo II'!M10</f>
        <v>1759</v>
      </c>
      <c r="AD59" s="621">
        <f t="shared" si="128"/>
        <v>0.84567307692307692</v>
      </c>
      <c r="AE59" s="657">
        <f>'Pque N Mundo II'!N10</f>
        <v>1718</v>
      </c>
      <c r="AF59" s="621">
        <f t="shared" si="129"/>
        <v>0.82596153846153841</v>
      </c>
      <c r="AG59" s="108">
        <f t="shared" si="130"/>
        <v>4973</v>
      </c>
      <c r="AH59" s="639">
        <f t="shared" si="131"/>
        <v>0.79695512820512826</v>
      </c>
    </row>
    <row r="60" spans="1:34" x14ac:dyDescent="0.25">
      <c r="A60" s="88" t="s">
        <v>29</v>
      </c>
      <c r="B60" s="603">
        <f>'Pque N Mundo II'!B12</f>
        <v>900</v>
      </c>
      <c r="C60" s="106">
        <f>'Pque N Mundo II'!C12</f>
        <v>805</v>
      </c>
      <c r="D60" s="117">
        <f t="shared" si="113"/>
        <v>0.89444444444444449</v>
      </c>
      <c r="E60" s="106">
        <f>'Pque N Mundo II'!D12</f>
        <v>775</v>
      </c>
      <c r="F60" s="117">
        <f t="shared" si="114"/>
        <v>0.86111111111111116</v>
      </c>
      <c r="G60" s="106">
        <f>'Pque N Mundo II'!E12</f>
        <v>727</v>
      </c>
      <c r="H60" s="117">
        <f t="shared" si="115"/>
        <v>0.80777777777777782</v>
      </c>
      <c r="I60" s="108">
        <f>SUM(C60,E60,G60)</f>
        <v>2307</v>
      </c>
      <c r="J60" s="639">
        <f t="shared" si="117"/>
        <v>0.85444444444444445</v>
      </c>
      <c r="K60" s="657">
        <f>'Pque N Mundo II'!F12</f>
        <v>1272</v>
      </c>
      <c r="L60" s="621">
        <f t="shared" si="115"/>
        <v>1.4133333333333333</v>
      </c>
      <c r="M60" s="657">
        <f>'Pque N Mundo II'!G12</f>
        <v>1125</v>
      </c>
      <c r="N60" s="621">
        <f t="shared" si="118"/>
        <v>1.25</v>
      </c>
      <c r="O60" s="657">
        <f>'Pque N Mundo II'!H12</f>
        <v>956</v>
      </c>
      <c r="P60" s="621">
        <f t="shared" si="119"/>
        <v>1.0622222222222222</v>
      </c>
      <c r="Q60" s="108">
        <f t="shared" si="120"/>
        <v>3353</v>
      </c>
      <c r="R60" s="639">
        <f t="shared" si="121"/>
        <v>1.2418518518518518</v>
      </c>
      <c r="S60" s="657">
        <f>'Pque N Mundo II'!I12</f>
        <v>745</v>
      </c>
      <c r="T60" s="621">
        <f t="shared" si="122"/>
        <v>0.82777777777777772</v>
      </c>
      <c r="U60" s="657">
        <f>'Pque N Mundo II'!J12</f>
        <v>841</v>
      </c>
      <c r="V60" s="621">
        <f t="shared" si="123"/>
        <v>0.93444444444444441</v>
      </c>
      <c r="W60" s="657">
        <f>'Pque N Mundo II'!K12</f>
        <v>980</v>
      </c>
      <c r="X60" s="621">
        <f t="shared" si="124"/>
        <v>1.0888888888888888</v>
      </c>
      <c r="Y60" s="108">
        <f t="shared" si="125"/>
        <v>2566</v>
      </c>
      <c r="Z60" s="639">
        <f t="shared" si="126"/>
        <v>0.95037037037037042</v>
      </c>
      <c r="AA60" s="657">
        <f>'Pque N Mundo II'!L12</f>
        <v>1067</v>
      </c>
      <c r="AB60" s="621">
        <f t="shared" si="127"/>
        <v>1.1855555555555555</v>
      </c>
      <c r="AC60" s="657">
        <f>'Pque N Mundo II'!M12</f>
        <v>867</v>
      </c>
      <c r="AD60" s="621">
        <f t="shared" si="128"/>
        <v>0.96333333333333337</v>
      </c>
      <c r="AE60" s="657">
        <f>'Pque N Mundo II'!N12</f>
        <v>805</v>
      </c>
      <c r="AF60" s="621">
        <f t="shared" si="129"/>
        <v>0.89444444444444449</v>
      </c>
      <c r="AG60" s="108">
        <f t="shared" si="130"/>
        <v>2739</v>
      </c>
      <c r="AH60" s="639">
        <f t="shared" si="131"/>
        <v>1.0144444444444445</v>
      </c>
    </row>
    <row r="61" spans="1:34" x14ac:dyDescent="0.25">
      <c r="A61" s="88" t="s">
        <v>30</v>
      </c>
      <c r="B61" s="603">
        <f>'Pque N Mundo II'!B14</f>
        <v>384</v>
      </c>
      <c r="C61" s="106">
        <f>'Pque N Mundo II'!C14</f>
        <v>106</v>
      </c>
      <c r="D61" s="117">
        <f t="shared" si="113"/>
        <v>0.27604166666666669</v>
      </c>
      <c r="E61" s="106">
        <f>'Pque N Mundo II'!D14</f>
        <v>28</v>
      </c>
      <c r="F61" s="117">
        <f t="shared" si="114"/>
        <v>7.2916666666666671E-2</v>
      </c>
      <c r="G61" s="106">
        <f>'Pque N Mundo II'!E14</f>
        <v>249</v>
      </c>
      <c r="H61" s="117">
        <f t="shared" si="115"/>
        <v>0.6484375</v>
      </c>
      <c r="I61" s="108">
        <f>SUM(C61,E61,G61)</f>
        <v>383</v>
      </c>
      <c r="J61" s="639">
        <f t="shared" si="117"/>
        <v>0.33246527777777779</v>
      </c>
      <c r="K61" s="657">
        <f>'Pque N Mundo II'!F14</f>
        <v>548</v>
      </c>
      <c r="L61" s="621">
        <f t="shared" si="115"/>
        <v>1.4270833333333333</v>
      </c>
      <c r="M61" s="657">
        <f>'Pque N Mundo II'!G14</f>
        <v>39</v>
      </c>
      <c r="N61" s="621">
        <f t="shared" si="118"/>
        <v>0.1015625</v>
      </c>
      <c r="O61" s="657">
        <f>'Pque N Mundo II'!H14</f>
        <v>135</v>
      </c>
      <c r="P61" s="621">
        <f t="shared" si="119"/>
        <v>0.3515625</v>
      </c>
      <c r="Q61" s="108">
        <f t="shared" si="120"/>
        <v>722</v>
      </c>
      <c r="R61" s="639">
        <f t="shared" si="121"/>
        <v>0.62673611111111116</v>
      </c>
      <c r="S61" s="657">
        <f>'Pque N Mundo II'!I14</f>
        <v>271</v>
      </c>
      <c r="T61" s="621">
        <f t="shared" si="122"/>
        <v>0.70572916666666663</v>
      </c>
      <c r="U61" s="657">
        <f>'Pque N Mundo II'!J14</f>
        <v>299</v>
      </c>
      <c r="V61" s="621">
        <f t="shared" si="123"/>
        <v>0.77864583333333337</v>
      </c>
      <c r="W61" s="657">
        <f>'Pque N Mundo II'!K14</f>
        <v>242</v>
      </c>
      <c r="X61" s="621">
        <f t="shared" si="124"/>
        <v>0.63020833333333337</v>
      </c>
      <c r="Y61" s="108">
        <f t="shared" si="125"/>
        <v>812</v>
      </c>
      <c r="Z61" s="639">
        <f t="shared" si="126"/>
        <v>0.70486111111111116</v>
      </c>
      <c r="AA61" s="657">
        <f>'Pque N Mundo II'!L14</f>
        <v>238</v>
      </c>
      <c r="AB61" s="621">
        <f t="shared" si="127"/>
        <v>0.61979166666666663</v>
      </c>
      <c r="AC61" s="657">
        <f>'Pque N Mundo II'!M14</f>
        <v>332</v>
      </c>
      <c r="AD61" s="621">
        <f t="shared" si="128"/>
        <v>0.86458333333333337</v>
      </c>
      <c r="AE61" s="657">
        <f>'Pque N Mundo II'!N14</f>
        <v>305</v>
      </c>
      <c r="AF61" s="621">
        <f t="shared" si="129"/>
        <v>0.79427083333333337</v>
      </c>
      <c r="AG61" s="108">
        <f t="shared" si="130"/>
        <v>875</v>
      </c>
      <c r="AH61" s="639">
        <f t="shared" si="131"/>
        <v>0.75954861111111116</v>
      </c>
    </row>
    <row r="62" spans="1:34" x14ac:dyDescent="0.25">
      <c r="A62" s="88" t="s">
        <v>31</v>
      </c>
      <c r="B62" s="603">
        <f>'Pque N Mundo II'!B15</f>
        <v>58</v>
      </c>
      <c r="C62" s="106">
        <f>'Pque N Mundo II'!C15</f>
        <v>38</v>
      </c>
      <c r="D62" s="117">
        <f t="shared" si="113"/>
        <v>0.65517241379310343</v>
      </c>
      <c r="E62" s="106">
        <f>'Pque N Mundo II'!D15</f>
        <v>14</v>
      </c>
      <c r="F62" s="117">
        <f t="shared" si="114"/>
        <v>0.2413793103448276</v>
      </c>
      <c r="G62" s="106">
        <f>'Pque N Mundo II'!E15</f>
        <v>20</v>
      </c>
      <c r="H62" s="117">
        <f t="shared" si="115"/>
        <v>0.34482758620689657</v>
      </c>
      <c r="I62" s="108">
        <f>SUM(C62,E62,G62)</f>
        <v>72</v>
      </c>
      <c r="J62" s="639">
        <f t="shared" si="117"/>
        <v>0.41379310344827586</v>
      </c>
      <c r="K62" s="657">
        <f>'Pque N Mundo II'!F15</f>
        <v>13</v>
      </c>
      <c r="L62" s="621">
        <f t="shared" si="115"/>
        <v>0.22413793103448276</v>
      </c>
      <c r="M62" s="657">
        <f>'Pque N Mundo II'!G15</f>
        <v>28</v>
      </c>
      <c r="N62" s="621">
        <f t="shared" si="118"/>
        <v>0.48275862068965519</v>
      </c>
      <c r="O62" s="657">
        <f>'Pque N Mundo II'!H15</f>
        <v>72</v>
      </c>
      <c r="P62" s="621">
        <f t="shared" si="119"/>
        <v>1.2413793103448276</v>
      </c>
      <c r="Q62" s="108">
        <f t="shared" si="120"/>
        <v>113</v>
      </c>
      <c r="R62" s="639">
        <f t="shared" si="121"/>
        <v>0.64942528735632188</v>
      </c>
      <c r="S62" s="657">
        <f>'Pque N Mundo II'!I15</f>
        <v>125</v>
      </c>
      <c r="T62" s="621">
        <f t="shared" si="122"/>
        <v>2.1551724137931036</v>
      </c>
      <c r="U62" s="657">
        <f>'Pque N Mundo II'!J15</f>
        <v>114</v>
      </c>
      <c r="V62" s="621">
        <f t="shared" si="123"/>
        <v>1.9655172413793103</v>
      </c>
      <c r="W62" s="657">
        <f>'Pque N Mundo II'!K15</f>
        <v>72</v>
      </c>
      <c r="X62" s="621">
        <f t="shared" si="124"/>
        <v>1.2413793103448276</v>
      </c>
      <c r="Y62" s="108">
        <f t="shared" si="125"/>
        <v>311</v>
      </c>
      <c r="Z62" s="639">
        <f t="shared" si="126"/>
        <v>1.7873563218390804</v>
      </c>
      <c r="AA62" s="657">
        <f>'Pque N Mundo II'!L15</f>
        <v>91</v>
      </c>
      <c r="AB62" s="621">
        <f t="shared" si="127"/>
        <v>1.5689655172413792</v>
      </c>
      <c r="AC62" s="657">
        <f>'Pque N Mundo II'!M15</f>
        <v>128</v>
      </c>
      <c r="AD62" s="621">
        <f t="shared" si="128"/>
        <v>2.2068965517241379</v>
      </c>
      <c r="AE62" s="657">
        <f>'Pque N Mundo II'!N15</f>
        <v>97</v>
      </c>
      <c r="AF62" s="621">
        <f t="shared" si="129"/>
        <v>1.6724137931034482</v>
      </c>
      <c r="AG62" s="108">
        <f t="shared" si="130"/>
        <v>316</v>
      </c>
      <c r="AH62" s="639">
        <f t="shared" si="131"/>
        <v>1.8160919540229885</v>
      </c>
    </row>
    <row r="63" spans="1:34" x14ac:dyDescent="0.25">
      <c r="A63" s="88" t="s">
        <v>8</v>
      </c>
      <c r="B63" s="603">
        <f>'Pque N Mundo II'!B17</f>
        <v>174</v>
      </c>
      <c r="C63" s="106">
        <f>'Pque N Mundo II'!C17</f>
        <v>1</v>
      </c>
      <c r="D63" s="117">
        <f t="shared" si="113"/>
        <v>5.7471264367816091E-3</v>
      </c>
      <c r="E63" s="106">
        <f>'Pque N Mundo II'!D17</f>
        <v>11</v>
      </c>
      <c r="F63" s="117">
        <f t="shared" si="114"/>
        <v>6.3218390804597707E-2</v>
      </c>
      <c r="G63" s="106">
        <f>'Pque N Mundo II'!E17</f>
        <v>69</v>
      </c>
      <c r="H63" s="117">
        <f t="shared" si="115"/>
        <v>0.39655172413793105</v>
      </c>
      <c r="I63" s="108">
        <f t="shared" si="116"/>
        <v>81</v>
      </c>
      <c r="J63" s="639">
        <f t="shared" si="117"/>
        <v>0.15517241379310345</v>
      </c>
      <c r="K63" s="657">
        <f>'Pque N Mundo II'!F17</f>
        <v>165</v>
      </c>
      <c r="L63" s="621">
        <f t="shared" si="115"/>
        <v>0.94827586206896552</v>
      </c>
      <c r="M63" s="657">
        <f>'Pque N Mundo II'!G17</f>
        <v>11</v>
      </c>
      <c r="N63" s="621">
        <f t="shared" si="118"/>
        <v>6.3218390804597707E-2</v>
      </c>
      <c r="O63" s="657">
        <f>'Pque N Mundo II'!H17</f>
        <v>47</v>
      </c>
      <c r="P63" s="621">
        <f t="shared" si="119"/>
        <v>0.27011494252873564</v>
      </c>
      <c r="Q63" s="108">
        <f t="shared" si="120"/>
        <v>223</v>
      </c>
      <c r="R63" s="639">
        <f t="shared" si="121"/>
        <v>0.42720306513409961</v>
      </c>
      <c r="S63" s="657">
        <f>'Pque N Mundo II'!I17</f>
        <v>169</v>
      </c>
      <c r="T63" s="621">
        <f t="shared" si="122"/>
        <v>0.97126436781609193</v>
      </c>
      <c r="U63" s="657">
        <f>'Pque N Mundo II'!J17</f>
        <v>156</v>
      </c>
      <c r="V63" s="621">
        <f t="shared" si="123"/>
        <v>0.89655172413793105</v>
      </c>
      <c r="W63" s="657">
        <f>'Pque N Mundo II'!K17</f>
        <v>212</v>
      </c>
      <c r="X63" s="621">
        <f t="shared" si="124"/>
        <v>1.2183908045977012</v>
      </c>
      <c r="Y63" s="108">
        <f t="shared" si="125"/>
        <v>537</v>
      </c>
      <c r="Z63" s="639">
        <f t="shared" si="126"/>
        <v>1.0287356321839081</v>
      </c>
      <c r="AA63" s="657">
        <f>'Pque N Mundo II'!L17</f>
        <v>205</v>
      </c>
      <c r="AB63" s="621">
        <f t="shared" si="127"/>
        <v>1.1781609195402298</v>
      </c>
      <c r="AC63" s="657">
        <f>'Pque N Mundo II'!M17</f>
        <v>152</v>
      </c>
      <c r="AD63" s="621">
        <f t="shared" si="128"/>
        <v>0.87356321839080464</v>
      </c>
      <c r="AE63" s="657">
        <f>'Pque N Mundo II'!N17</f>
        <v>222</v>
      </c>
      <c r="AF63" s="621">
        <f t="shared" si="129"/>
        <v>1.2758620689655173</v>
      </c>
      <c r="AG63" s="108">
        <f t="shared" si="130"/>
        <v>579</v>
      </c>
      <c r="AH63" s="639">
        <f t="shared" si="131"/>
        <v>1.1091954022988506</v>
      </c>
    </row>
    <row r="64" spans="1:34" x14ac:dyDescent="0.25">
      <c r="A64" s="88" t="s">
        <v>9</v>
      </c>
      <c r="B64" s="603">
        <f>'Pque N Mundo II'!B18</f>
        <v>26</v>
      </c>
      <c r="C64" s="106">
        <f>'Pque N Mundo II'!C18</f>
        <v>0</v>
      </c>
      <c r="D64" s="117">
        <f t="shared" si="113"/>
        <v>0</v>
      </c>
      <c r="E64" s="106">
        <f>'Pque N Mundo II'!D18</f>
        <v>11</v>
      </c>
      <c r="F64" s="117">
        <f t="shared" si="114"/>
        <v>0.42307692307692307</v>
      </c>
      <c r="G64" s="106">
        <f>'Pque N Mundo II'!E18</f>
        <v>11</v>
      </c>
      <c r="H64" s="117">
        <f t="shared" si="115"/>
        <v>0.42307692307692307</v>
      </c>
      <c r="I64" s="108">
        <f t="shared" si="116"/>
        <v>22</v>
      </c>
      <c r="J64" s="639">
        <f t="shared" si="117"/>
        <v>0.28205128205128205</v>
      </c>
      <c r="K64" s="657">
        <f>'Pque N Mundo II'!F18</f>
        <v>19</v>
      </c>
      <c r="L64" s="621">
        <f t="shared" si="115"/>
        <v>0.73076923076923073</v>
      </c>
      <c r="M64" s="657">
        <f>'Pque N Mundo II'!G18</f>
        <v>10</v>
      </c>
      <c r="N64" s="621">
        <f t="shared" si="118"/>
        <v>0.38461538461538464</v>
      </c>
      <c r="O64" s="657">
        <f>'Pque N Mundo II'!H18</f>
        <v>23</v>
      </c>
      <c r="P64" s="621">
        <f t="shared" si="119"/>
        <v>0.88461538461538458</v>
      </c>
      <c r="Q64" s="108">
        <f t="shared" si="120"/>
        <v>52</v>
      </c>
      <c r="R64" s="639">
        <f t="shared" si="121"/>
        <v>0.66666666666666663</v>
      </c>
      <c r="S64" s="657">
        <f>'Pque N Mundo II'!I18</f>
        <v>59</v>
      </c>
      <c r="T64" s="621">
        <f t="shared" si="122"/>
        <v>2.2692307692307692</v>
      </c>
      <c r="U64" s="657">
        <f>'Pque N Mundo II'!J18</f>
        <v>40</v>
      </c>
      <c r="V64" s="621">
        <f t="shared" si="123"/>
        <v>1.5384615384615385</v>
      </c>
      <c r="W64" s="657">
        <f>'Pque N Mundo II'!K18</f>
        <v>69</v>
      </c>
      <c r="X64" s="621">
        <f t="shared" si="124"/>
        <v>2.6538461538461537</v>
      </c>
      <c r="Y64" s="108">
        <f t="shared" si="125"/>
        <v>168</v>
      </c>
      <c r="Z64" s="639">
        <f t="shared" si="126"/>
        <v>2.1538461538461537</v>
      </c>
      <c r="AA64" s="657">
        <f>'Pque N Mundo II'!L18</f>
        <v>41</v>
      </c>
      <c r="AB64" s="621">
        <f t="shared" si="127"/>
        <v>1.5769230769230769</v>
      </c>
      <c r="AC64" s="657">
        <f>'Pque N Mundo II'!M18</f>
        <v>51</v>
      </c>
      <c r="AD64" s="621">
        <f t="shared" si="128"/>
        <v>1.9615384615384615</v>
      </c>
      <c r="AE64" s="657">
        <f>'Pque N Mundo II'!N18</f>
        <v>43</v>
      </c>
      <c r="AF64" s="621">
        <f t="shared" si="129"/>
        <v>1.6538461538461537</v>
      </c>
      <c r="AG64" s="108">
        <f t="shared" si="130"/>
        <v>135</v>
      </c>
      <c r="AH64" s="639">
        <f t="shared" si="131"/>
        <v>1.7307692307692308</v>
      </c>
    </row>
    <row r="65" spans="1:34" x14ac:dyDescent="0.25">
      <c r="A65" s="88" t="s">
        <v>10</v>
      </c>
      <c r="B65" s="603">
        <f>'Pque N Mundo II'!B20</f>
        <v>528</v>
      </c>
      <c r="C65" s="106">
        <f>'Pque N Mundo II'!C20</f>
        <v>339</v>
      </c>
      <c r="D65" s="117">
        <f t="shared" si="113"/>
        <v>0.64204545454545459</v>
      </c>
      <c r="E65" s="106">
        <f>'Pque N Mundo II'!D20</f>
        <v>446</v>
      </c>
      <c r="F65" s="117">
        <f t="shared" si="114"/>
        <v>0.84469696969696972</v>
      </c>
      <c r="G65" s="106">
        <f>'Pque N Mundo II'!E20</f>
        <v>482</v>
      </c>
      <c r="H65" s="117">
        <f t="shared" si="115"/>
        <v>0.91287878787878785</v>
      </c>
      <c r="I65" s="108">
        <f t="shared" si="116"/>
        <v>1267</v>
      </c>
      <c r="J65" s="639">
        <f t="shared" si="117"/>
        <v>0.79987373737373735</v>
      </c>
      <c r="K65" s="657">
        <f>'Pque N Mundo II'!F20</f>
        <v>521</v>
      </c>
      <c r="L65" s="621">
        <f t="shared" si="115"/>
        <v>0.9867424242424242</v>
      </c>
      <c r="M65" s="657">
        <f>'Pque N Mundo II'!G20</f>
        <v>312</v>
      </c>
      <c r="N65" s="621">
        <f t="shared" si="118"/>
        <v>0.59090909090909094</v>
      </c>
      <c r="O65" s="657">
        <f>'Pque N Mundo II'!H20</f>
        <v>481</v>
      </c>
      <c r="P65" s="621">
        <f t="shared" si="119"/>
        <v>0.91098484848484851</v>
      </c>
      <c r="Q65" s="108">
        <f t="shared" si="120"/>
        <v>1314</v>
      </c>
      <c r="R65" s="639">
        <f t="shared" si="121"/>
        <v>0.82954545454545459</v>
      </c>
      <c r="S65" s="657">
        <f>'Pque N Mundo II'!I20</f>
        <v>524</v>
      </c>
      <c r="T65" s="621">
        <f t="shared" si="122"/>
        <v>0.99242424242424243</v>
      </c>
      <c r="U65" s="657">
        <f>'Pque N Mundo II'!J20</f>
        <v>464</v>
      </c>
      <c r="V65" s="621">
        <f t="shared" si="123"/>
        <v>0.87878787878787878</v>
      </c>
      <c r="W65" s="657">
        <f>'Pque N Mundo II'!K20</f>
        <v>398</v>
      </c>
      <c r="X65" s="621">
        <f t="shared" si="124"/>
        <v>0.75378787878787878</v>
      </c>
      <c r="Y65" s="108">
        <f t="shared" si="125"/>
        <v>1386</v>
      </c>
      <c r="Z65" s="639">
        <f t="shared" si="126"/>
        <v>0.875</v>
      </c>
      <c r="AA65" s="657">
        <f>'Pque N Mundo II'!L20</f>
        <v>554</v>
      </c>
      <c r="AB65" s="621">
        <f t="shared" si="127"/>
        <v>1.0492424242424243</v>
      </c>
      <c r="AC65" s="657">
        <f>'Pque N Mundo II'!M20</f>
        <v>461</v>
      </c>
      <c r="AD65" s="621">
        <f t="shared" si="128"/>
        <v>0.87310606060606055</v>
      </c>
      <c r="AE65" s="657">
        <f>'Pque N Mundo II'!N20</f>
        <v>411</v>
      </c>
      <c r="AF65" s="621">
        <f t="shared" si="129"/>
        <v>0.77840909090909094</v>
      </c>
      <c r="AG65" s="108">
        <f t="shared" si="130"/>
        <v>1426</v>
      </c>
      <c r="AH65" s="639">
        <f t="shared" si="131"/>
        <v>0.9002525252525253</v>
      </c>
    </row>
    <row r="66" spans="1:34" x14ac:dyDescent="0.25">
      <c r="A66" s="88" t="s">
        <v>42</v>
      </c>
      <c r="B66" s="603">
        <f>'Pque N Mundo II'!B21</f>
        <v>264</v>
      </c>
      <c r="C66" s="106">
        <f>'Pque N Mundo II'!C21</f>
        <v>212</v>
      </c>
      <c r="D66" s="117">
        <f t="shared" si="113"/>
        <v>0.80303030303030298</v>
      </c>
      <c r="E66" s="106">
        <f>'Pque N Mundo II'!D21</f>
        <v>165</v>
      </c>
      <c r="F66" s="117">
        <f t="shared" si="114"/>
        <v>0.625</v>
      </c>
      <c r="G66" s="106">
        <f>'Pque N Mundo II'!E21</f>
        <v>218</v>
      </c>
      <c r="H66" s="117">
        <f t="shared" si="115"/>
        <v>0.8257575757575758</v>
      </c>
      <c r="I66" s="108">
        <f t="shared" si="116"/>
        <v>595</v>
      </c>
      <c r="J66" s="639">
        <f t="shared" si="117"/>
        <v>0.7512626262626263</v>
      </c>
      <c r="K66" s="657">
        <f>'Pque N Mundo II'!F21</f>
        <v>248</v>
      </c>
      <c r="L66" s="621">
        <f t="shared" si="115"/>
        <v>0.93939393939393945</v>
      </c>
      <c r="M66" s="657">
        <f>'Pque N Mundo II'!G21</f>
        <v>211</v>
      </c>
      <c r="N66" s="621">
        <f t="shared" si="118"/>
        <v>0.7992424242424242</v>
      </c>
      <c r="O66" s="657">
        <f>'Pque N Mundo II'!H21</f>
        <v>174</v>
      </c>
      <c r="P66" s="621">
        <f t="shared" si="119"/>
        <v>0.65909090909090906</v>
      </c>
      <c r="Q66" s="108">
        <f t="shared" si="120"/>
        <v>633</v>
      </c>
      <c r="R66" s="639">
        <f t="shared" si="121"/>
        <v>0.7992424242424242</v>
      </c>
      <c r="S66" s="657">
        <f>'Pque N Mundo II'!I21</f>
        <v>198</v>
      </c>
      <c r="T66" s="621">
        <f t="shared" si="122"/>
        <v>0.75</v>
      </c>
      <c r="U66" s="657">
        <f>'Pque N Mundo II'!J21</f>
        <v>138</v>
      </c>
      <c r="V66" s="621">
        <f t="shared" si="123"/>
        <v>0.52272727272727271</v>
      </c>
      <c r="W66" s="657">
        <f>'Pque N Mundo II'!K21</f>
        <v>121</v>
      </c>
      <c r="X66" s="621">
        <f t="shared" si="124"/>
        <v>0.45833333333333331</v>
      </c>
      <c r="Y66" s="108">
        <f t="shared" si="125"/>
        <v>457</v>
      </c>
      <c r="Z66" s="639">
        <f t="shared" si="126"/>
        <v>0.57702020202020199</v>
      </c>
      <c r="AA66" s="657">
        <f>'Pque N Mundo II'!L21</f>
        <v>237</v>
      </c>
      <c r="AB66" s="621">
        <f t="shared" si="127"/>
        <v>0.89772727272727271</v>
      </c>
      <c r="AC66" s="657">
        <f>'Pque N Mundo II'!M21</f>
        <v>181</v>
      </c>
      <c r="AD66" s="621">
        <f t="shared" si="128"/>
        <v>0.68560606060606055</v>
      </c>
      <c r="AE66" s="657">
        <f>'Pque N Mundo II'!N21</f>
        <v>177</v>
      </c>
      <c r="AF66" s="621">
        <f t="shared" si="129"/>
        <v>0.67045454545454541</v>
      </c>
      <c r="AG66" s="108">
        <f t="shared" si="130"/>
        <v>595</v>
      </c>
      <c r="AH66" s="639">
        <f t="shared" si="131"/>
        <v>0.7512626262626263</v>
      </c>
    </row>
    <row r="67" spans="1:34" ht="16.5" thickBot="1" x14ac:dyDescent="0.3">
      <c r="A67" s="110" t="s">
        <v>13</v>
      </c>
      <c r="B67" s="604">
        <f>'Pque N Mundo II'!B25</f>
        <v>528</v>
      </c>
      <c r="C67" s="111">
        <f>'Pque N Mundo II'!C25</f>
        <v>234</v>
      </c>
      <c r="D67" s="121">
        <f t="shared" si="113"/>
        <v>0.44318181818181818</v>
      </c>
      <c r="E67" s="111">
        <f>'Pque N Mundo II'!D25</f>
        <v>171</v>
      </c>
      <c r="F67" s="121">
        <f t="shared" si="114"/>
        <v>0.32386363636363635</v>
      </c>
      <c r="G67" s="111">
        <f>'Pque N Mundo II'!E25</f>
        <v>193</v>
      </c>
      <c r="H67" s="121">
        <f t="shared" si="115"/>
        <v>0.36553030303030304</v>
      </c>
      <c r="I67" s="113">
        <f t="shared" si="116"/>
        <v>598</v>
      </c>
      <c r="J67" s="640">
        <f t="shared" si="117"/>
        <v>0.37752525252525254</v>
      </c>
      <c r="K67" s="658">
        <f>'Pque N Mundo II'!F25</f>
        <v>245</v>
      </c>
      <c r="L67" s="622">
        <f t="shared" si="115"/>
        <v>0.46401515151515149</v>
      </c>
      <c r="M67" s="658">
        <f>'Pque N Mundo II'!G25</f>
        <v>82</v>
      </c>
      <c r="N67" s="622">
        <f t="shared" si="118"/>
        <v>0.1553030303030303</v>
      </c>
      <c r="O67" s="658">
        <f>'Pque N Mundo II'!H25</f>
        <v>217</v>
      </c>
      <c r="P67" s="622">
        <f t="shared" si="119"/>
        <v>0.41098484848484851</v>
      </c>
      <c r="Q67" s="113">
        <f t="shared" si="120"/>
        <v>544</v>
      </c>
      <c r="R67" s="640">
        <f t="shared" si="121"/>
        <v>0.34343434343434343</v>
      </c>
      <c r="S67" s="658">
        <f>'Pque N Mundo II'!I25</f>
        <v>219</v>
      </c>
      <c r="T67" s="622">
        <f t="shared" si="122"/>
        <v>0.41477272727272729</v>
      </c>
      <c r="U67" s="658">
        <f>'Pque N Mundo II'!J25</f>
        <v>215</v>
      </c>
      <c r="V67" s="622">
        <f t="shared" si="123"/>
        <v>0.40719696969696972</v>
      </c>
      <c r="W67" s="658">
        <f>'Pque N Mundo II'!K25</f>
        <v>458</v>
      </c>
      <c r="X67" s="622">
        <f t="shared" si="124"/>
        <v>0.86742424242424243</v>
      </c>
      <c r="Y67" s="113">
        <f t="shared" si="125"/>
        <v>892</v>
      </c>
      <c r="Z67" s="640">
        <f t="shared" si="126"/>
        <v>0.56313131313131315</v>
      </c>
      <c r="AA67" s="658">
        <f>'Pque N Mundo II'!L25</f>
        <v>457</v>
      </c>
      <c r="AB67" s="622">
        <f t="shared" si="127"/>
        <v>0.86553030303030298</v>
      </c>
      <c r="AC67" s="658">
        <f>'Pque N Mundo II'!M25</f>
        <v>480</v>
      </c>
      <c r="AD67" s="622">
        <f t="shared" si="128"/>
        <v>0.90909090909090906</v>
      </c>
      <c r="AE67" s="658">
        <f>'Pque N Mundo II'!N25</f>
        <v>446</v>
      </c>
      <c r="AF67" s="622">
        <f t="shared" si="129"/>
        <v>0.84469696969696972</v>
      </c>
      <c r="AG67" s="113">
        <f t="shared" si="130"/>
        <v>1383</v>
      </c>
      <c r="AH67" s="640">
        <f t="shared" si="131"/>
        <v>0.87310606060606055</v>
      </c>
    </row>
    <row r="68" spans="1:34" ht="16.5" thickBot="1" x14ac:dyDescent="0.3">
      <c r="A68" s="6" t="s">
        <v>363</v>
      </c>
      <c r="B68" s="669">
        <f>SUM(B58:B67)</f>
        <v>10942</v>
      </c>
      <c r="C68" s="8">
        <f>SUM(C58:C67)</f>
        <v>7719</v>
      </c>
      <c r="D68" s="22">
        <f t="shared" si="113"/>
        <v>0.7054469018460976</v>
      </c>
      <c r="E68" s="8">
        <f>SUM(E58:E67)</f>
        <v>8426</v>
      </c>
      <c r="F68" s="22">
        <f t="shared" si="114"/>
        <v>0.77006031804057762</v>
      </c>
      <c r="G68" s="8">
        <f>SUM(G58:G67)</f>
        <v>9555</v>
      </c>
      <c r="H68" s="22">
        <f t="shared" si="115"/>
        <v>0.87324072381648699</v>
      </c>
      <c r="I68" s="80">
        <f t="shared" si="116"/>
        <v>25700</v>
      </c>
      <c r="J68" s="668">
        <f t="shared" si="117"/>
        <v>0.78291598123438733</v>
      </c>
      <c r="K68" s="652">
        <f>SUM(K58:K67)</f>
        <v>11646</v>
      </c>
      <c r="L68" s="667">
        <f t="shared" si="115"/>
        <v>1.0643392432827636</v>
      </c>
      <c r="M68" s="652">
        <f t="shared" ref="M68" si="132">SUM(M58:M67)</f>
        <v>11135</v>
      </c>
      <c r="N68" s="667">
        <f t="shared" si="118"/>
        <v>1.0176384573204167</v>
      </c>
      <c r="O68" s="652">
        <f t="shared" ref="O68" si="133">SUM(O58:O67)</f>
        <v>9695</v>
      </c>
      <c r="P68" s="667">
        <f t="shared" si="119"/>
        <v>0.88603545969658193</v>
      </c>
      <c r="Q68" s="80">
        <f t="shared" si="120"/>
        <v>32476</v>
      </c>
      <c r="R68" s="668">
        <f t="shared" si="121"/>
        <v>0.98933772009992083</v>
      </c>
      <c r="S68" s="652">
        <f>SUM(S58:S67)</f>
        <v>10243</v>
      </c>
      <c r="T68" s="667">
        <f t="shared" si="122"/>
        <v>0.93611771157009682</v>
      </c>
      <c r="U68" s="652">
        <f t="shared" ref="U68" si="134">SUM(U58:U67)</f>
        <v>9571</v>
      </c>
      <c r="V68" s="667">
        <f t="shared" si="123"/>
        <v>0.87470297934564067</v>
      </c>
      <c r="W68" s="652">
        <f t="shared" ref="W68" si="135">SUM(W58:W67)</f>
        <v>10042</v>
      </c>
      <c r="X68" s="667">
        <f t="shared" si="124"/>
        <v>0.91774812648510329</v>
      </c>
      <c r="Y68" s="80">
        <f t="shared" si="125"/>
        <v>29856</v>
      </c>
      <c r="Z68" s="668">
        <f t="shared" si="126"/>
        <v>0.90952293913361359</v>
      </c>
      <c r="AA68" s="652">
        <f>SUM(AA58:AA67)</f>
        <v>10696</v>
      </c>
      <c r="AB68" s="667">
        <f t="shared" si="127"/>
        <v>0.97751782123926156</v>
      </c>
      <c r="AC68" s="652">
        <f t="shared" ref="AC68" si="136">SUM(AC58:AC67)</f>
        <v>10564</v>
      </c>
      <c r="AD68" s="667">
        <f t="shared" si="128"/>
        <v>0.96545421312374335</v>
      </c>
      <c r="AE68" s="652">
        <f t="shared" ref="AE68" si="137">SUM(AE58:AE67)</f>
        <v>10621</v>
      </c>
      <c r="AF68" s="667">
        <f t="shared" si="129"/>
        <v>0.97066349844635347</v>
      </c>
      <c r="AG68" s="80">
        <f t="shared" si="130"/>
        <v>31881</v>
      </c>
      <c r="AH68" s="668">
        <f t="shared" si="131"/>
        <v>0.97121184426978613</v>
      </c>
    </row>
    <row r="71" spans="1:34" x14ac:dyDescent="0.25">
      <c r="A71" s="1057" t="s">
        <v>462</v>
      </c>
      <c r="B71" s="1022"/>
      <c r="C71" s="1022"/>
      <c r="D71" s="1022"/>
      <c r="E71" s="1022"/>
      <c r="F71" s="1022"/>
      <c r="G71" s="1022"/>
      <c r="H71" s="1022"/>
      <c r="I71" s="1022"/>
      <c r="J71" s="1022"/>
      <c r="K71" s="1022"/>
      <c r="L71" s="1022"/>
      <c r="M71" s="1022"/>
      <c r="N71" s="1022"/>
      <c r="O71" s="1022"/>
      <c r="P71" s="1022"/>
      <c r="Q71" s="1022"/>
      <c r="R71" s="1022"/>
      <c r="S71" s="1022"/>
      <c r="T71" s="1022"/>
      <c r="U71" s="1022"/>
      <c r="V71" s="1022"/>
      <c r="W71" s="1022"/>
      <c r="X71" s="1022"/>
      <c r="Y71" s="1022"/>
      <c r="Z71" s="1022"/>
    </row>
    <row r="72" spans="1:34" ht="24.75" thickBot="1" x14ac:dyDescent="0.3">
      <c r="A72" s="805" t="s">
        <v>14</v>
      </c>
      <c r="B72" s="12" t="s">
        <v>164</v>
      </c>
      <c r="C72" s="14" t="s">
        <v>446</v>
      </c>
      <c r="D72" s="15" t="s">
        <v>1</v>
      </c>
      <c r="E72" s="14" t="s">
        <v>447</v>
      </c>
      <c r="F72" s="15" t="s">
        <v>1</v>
      </c>
      <c r="G72" s="14" t="s">
        <v>448</v>
      </c>
      <c r="H72" s="15" t="s">
        <v>1</v>
      </c>
      <c r="I72" s="100" t="s">
        <v>426</v>
      </c>
      <c r="J72" s="13" t="s">
        <v>196</v>
      </c>
      <c r="K72" s="14" t="s">
        <v>449</v>
      </c>
      <c r="L72" s="15" t="s">
        <v>1</v>
      </c>
      <c r="M72" s="14" t="s">
        <v>450</v>
      </c>
      <c r="N72" s="15" t="s">
        <v>1</v>
      </c>
      <c r="O72" s="14" t="s">
        <v>451</v>
      </c>
      <c r="P72" s="15" t="s">
        <v>1</v>
      </c>
      <c r="Q72" s="100" t="s">
        <v>426</v>
      </c>
      <c r="R72" s="13" t="s">
        <v>196</v>
      </c>
      <c r="S72" s="14" t="s">
        <v>452</v>
      </c>
      <c r="T72" s="15" t="s">
        <v>1</v>
      </c>
      <c r="U72" s="14" t="s">
        <v>453</v>
      </c>
      <c r="V72" s="15" t="s">
        <v>1</v>
      </c>
      <c r="W72" s="14" t="s">
        <v>454</v>
      </c>
      <c r="X72" s="15" t="s">
        <v>1</v>
      </c>
      <c r="Y72" s="100" t="s">
        <v>426</v>
      </c>
      <c r="Z72" s="13" t="s">
        <v>196</v>
      </c>
      <c r="AA72" s="14" t="s">
        <v>455</v>
      </c>
      <c r="AB72" s="15" t="s">
        <v>1</v>
      </c>
      <c r="AC72" s="14" t="s">
        <v>456</v>
      </c>
      <c r="AD72" s="15" t="s">
        <v>1</v>
      </c>
      <c r="AE72" s="14" t="s">
        <v>457</v>
      </c>
      <c r="AF72" s="15" t="s">
        <v>1</v>
      </c>
      <c r="AG72" s="100" t="s">
        <v>426</v>
      </c>
      <c r="AH72" s="13" t="s">
        <v>196</v>
      </c>
    </row>
    <row r="73" spans="1:34" ht="16.5" thickTop="1" x14ac:dyDescent="0.25">
      <c r="A73" s="762" t="s">
        <v>27</v>
      </c>
      <c r="B73" s="815">
        <f>'AMA_UBS J Brasil'!B9</f>
        <v>7200</v>
      </c>
      <c r="C73" s="814">
        <f>'AMA_UBS J Brasil'!C9</f>
        <v>6587</v>
      </c>
      <c r="D73" s="760">
        <f t="shared" ref="D73:D75" si="138">C73/$B73</f>
        <v>0.91486111111111112</v>
      </c>
      <c r="E73" s="814">
        <f>'AMA_UBS J Brasil'!D9</f>
        <v>6675</v>
      </c>
      <c r="F73" s="760">
        <f t="shared" ref="F73:F75" si="139">E73/$B73</f>
        <v>0.92708333333333337</v>
      </c>
      <c r="G73" s="814">
        <f>'AMA_UBS J Brasil'!E9</f>
        <v>6929</v>
      </c>
      <c r="H73" s="760">
        <f t="shared" ref="H73:H75" si="140">G73/$B73</f>
        <v>0.96236111111111111</v>
      </c>
      <c r="I73" s="761">
        <f t="shared" ref="I73:I75" si="141">SUM(C73,E73,G73)</f>
        <v>20191</v>
      </c>
      <c r="J73" s="816">
        <f t="shared" ref="J73:J75" si="142">I73/($B73*3)</f>
        <v>0.9347685185185185</v>
      </c>
      <c r="K73" s="817">
        <f>'AMA_UBS J Brasil'!F9</f>
        <v>7225</v>
      </c>
      <c r="L73" s="818">
        <f t="shared" ref="L73:L75" si="143">K73/$B73</f>
        <v>1.0034722222222223</v>
      </c>
      <c r="M73" s="817">
        <f>'AMA_UBS J Brasil'!G9</f>
        <v>5836</v>
      </c>
      <c r="N73" s="818">
        <f t="shared" ref="N73:N75" si="144">M73/$B73</f>
        <v>0.81055555555555558</v>
      </c>
      <c r="O73" s="817">
        <f>'AMA_UBS J Brasil'!H9</f>
        <v>6463</v>
      </c>
      <c r="P73" s="818">
        <f t="shared" ref="P73:P75" si="145">O73/$B73</f>
        <v>0.89763888888888888</v>
      </c>
      <c r="Q73" s="761">
        <f t="shared" ref="Q73:Q75" si="146">SUM(K73,M73,O73)</f>
        <v>19524</v>
      </c>
      <c r="R73" s="816">
        <f t="shared" ref="R73:R75" si="147">Q73/($B73*3)</f>
        <v>0.90388888888888885</v>
      </c>
      <c r="S73" s="817">
        <f>'AMA_UBS J Brasil'!I9</f>
        <v>6462</v>
      </c>
      <c r="T73" s="818">
        <f t="shared" ref="T73:T82" si="148">S73/$B73</f>
        <v>0.89749999999999996</v>
      </c>
      <c r="U73" s="817">
        <f>'AMA_UBS J Brasil'!J9</f>
        <v>6631</v>
      </c>
      <c r="V73" s="818">
        <f t="shared" ref="V73:V82" si="149">U73/$B73</f>
        <v>0.92097222222222219</v>
      </c>
      <c r="W73" s="817">
        <f>'AMA_UBS J Brasil'!K9</f>
        <v>6114</v>
      </c>
      <c r="X73" s="818">
        <f t="shared" ref="X73:X82" si="150">W73/$B73</f>
        <v>0.84916666666666663</v>
      </c>
      <c r="Y73" s="761">
        <f t="shared" ref="Y73:Y82" si="151">SUM(S73,U73,W73)</f>
        <v>19207</v>
      </c>
      <c r="Z73" s="816">
        <f t="shared" ref="Z73:Z82" si="152">Y73/($B73*3)</f>
        <v>0.88921296296296293</v>
      </c>
      <c r="AA73" s="817">
        <f>'AMA_UBS J Brasil'!L9</f>
        <v>9370</v>
      </c>
      <c r="AB73" s="818">
        <f t="shared" ref="AB73:AB82" si="153">AA73/$B73</f>
        <v>1.3013888888888889</v>
      </c>
      <c r="AC73" s="817">
        <f>'AMA_UBS J Brasil'!M9</f>
        <v>8708</v>
      </c>
      <c r="AD73" s="818">
        <f t="shared" ref="AD73:AD82" si="154">AC73/$B73</f>
        <v>1.2094444444444445</v>
      </c>
      <c r="AE73" s="817">
        <f>'AMA_UBS J Brasil'!N9</f>
        <v>8829</v>
      </c>
      <c r="AF73" s="818">
        <f t="shared" ref="AF73:AF82" si="155">AE73/$B73</f>
        <v>1.2262500000000001</v>
      </c>
      <c r="AG73" s="761">
        <f t="shared" ref="AG73:AG82" si="156">SUM(AA73,AC73,AE73)</f>
        <v>26907</v>
      </c>
      <c r="AH73" s="816">
        <f t="shared" ref="AH73:AH82" si="157">AG73/($B73*3)</f>
        <v>1.2456944444444444</v>
      </c>
    </row>
    <row r="74" spans="1:34" x14ac:dyDescent="0.25">
      <c r="A74" s="806" t="s">
        <v>28</v>
      </c>
      <c r="B74" s="815">
        <f>'AMA_UBS J Brasil'!B10</f>
        <v>2496</v>
      </c>
      <c r="C74" s="814">
        <f>'AMA_UBS J Brasil'!C10</f>
        <v>2089</v>
      </c>
      <c r="D74" s="760">
        <f t="shared" si="138"/>
        <v>0.83693910256410253</v>
      </c>
      <c r="E74" s="814">
        <f>'AMA_UBS J Brasil'!D10</f>
        <v>1703</v>
      </c>
      <c r="F74" s="760">
        <f t="shared" si="139"/>
        <v>0.68229166666666663</v>
      </c>
      <c r="G74" s="814">
        <f>'AMA_UBS J Brasil'!E10</f>
        <v>1891</v>
      </c>
      <c r="H74" s="760">
        <f t="shared" si="140"/>
        <v>0.75761217948717952</v>
      </c>
      <c r="I74" s="761">
        <f t="shared" si="141"/>
        <v>5683</v>
      </c>
      <c r="J74" s="816">
        <f t="shared" si="142"/>
        <v>0.7589476495726496</v>
      </c>
      <c r="K74" s="817">
        <f>'AMA_UBS J Brasil'!F10</f>
        <v>1956</v>
      </c>
      <c r="L74" s="818">
        <f t="shared" si="143"/>
        <v>0.78365384615384615</v>
      </c>
      <c r="M74" s="817">
        <f>'AMA_UBS J Brasil'!G10</f>
        <v>1725</v>
      </c>
      <c r="N74" s="818">
        <f t="shared" si="144"/>
        <v>0.69110576923076927</v>
      </c>
      <c r="O74" s="817">
        <f>'AMA_UBS J Brasil'!H10</f>
        <v>2174</v>
      </c>
      <c r="P74" s="818">
        <f t="shared" si="145"/>
        <v>0.87099358974358976</v>
      </c>
      <c r="Q74" s="761">
        <f t="shared" si="146"/>
        <v>5855</v>
      </c>
      <c r="R74" s="816">
        <f t="shared" si="147"/>
        <v>0.7819177350427351</v>
      </c>
      <c r="S74" s="817">
        <f>'AMA_UBS J Brasil'!I10</f>
        <v>1893</v>
      </c>
      <c r="T74" s="818">
        <f t="shared" si="148"/>
        <v>0.75841346153846156</v>
      </c>
      <c r="U74" s="817">
        <f>'AMA_UBS J Brasil'!J10</f>
        <v>1996</v>
      </c>
      <c r="V74" s="818">
        <f t="shared" si="149"/>
        <v>0.79967948717948723</v>
      </c>
      <c r="W74" s="817">
        <f>'AMA_UBS J Brasil'!K10</f>
        <v>2096</v>
      </c>
      <c r="X74" s="818">
        <f t="shared" si="150"/>
        <v>0.83974358974358976</v>
      </c>
      <c r="Y74" s="761">
        <f t="shared" si="151"/>
        <v>5985</v>
      </c>
      <c r="Z74" s="816">
        <f t="shared" si="152"/>
        <v>0.79927884615384615</v>
      </c>
      <c r="AA74" s="817">
        <f>'AMA_UBS J Brasil'!L10</f>
        <v>2385</v>
      </c>
      <c r="AB74" s="818">
        <f t="shared" si="153"/>
        <v>0.95552884615384615</v>
      </c>
      <c r="AC74" s="817">
        <f>'AMA_UBS J Brasil'!M10</f>
        <v>2138</v>
      </c>
      <c r="AD74" s="818">
        <f t="shared" si="154"/>
        <v>0.85657051282051277</v>
      </c>
      <c r="AE74" s="817">
        <f>'AMA_UBS J Brasil'!N10</f>
        <v>1865</v>
      </c>
      <c r="AF74" s="818">
        <f t="shared" si="155"/>
        <v>0.74719551282051277</v>
      </c>
      <c r="AG74" s="761">
        <f t="shared" si="156"/>
        <v>6388</v>
      </c>
      <c r="AH74" s="816">
        <f t="shared" si="157"/>
        <v>0.85309829059829057</v>
      </c>
    </row>
    <row r="75" spans="1:34" x14ac:dyDescent="0.25">
      <c r="A75" s="2" t="s">
        <v>29</v>
      </c>
      <c r="B75" s="815">
        <f>'AMA_UBS J Brasil'!B12</f>
        <v>1080</v>
      </c>
      <c r="C75" s="814">
        <f>'AMA_UBS J Brasil'!C12</f>
        <v>991</v>
      </c>
      <c r="D75" s="760">
        <f t="shared" si="138"/>
        <v>0.91759259259259263</v>
      </c>
      <c r="E75" s="814">
        <f>'AMA_UBS J Brasil'!D12</f>
        <v>1003</v>
      </c>
      <c r="F75" s="760">
        <f t="shared" si="139"/>
        <v>0.9287037037037037</v>
      </c>
      <c r="G75" s="814">
        <f>'AMA_UBS J Brasil'!E12</f>
        <v>1113</v>
      </c>
      <c r="H75" s="760">
        <f t="shared" si="140"/>
        <v>1.0305555555555554</v>
      </c>
      <c r="I75" s="761">
        <f t="shared" si="141"/>
        <v>3107</v>
      </c>
      <c r="J75" s="816">
        <f t="shared" si="142"/>
        <v>0.95895061728395059</v>
      </c>
      <c r="K75" s="817">
        <f>'AMA_UBS J Brasil'!F12</f>
        <v>765</v>
      </c>
      <c r="L75" s="818">
        <f t="shared" si="143"/>
        <v>0.70833333333333337</v>
      </c>
      <c r="M75" s="817">
        <f>'AMA_UBS J Brasil'!G12</f>
        <v>928</v>
      </c>
      <c r="N75" s="818">
        <f t="shared" si="144"/>
        <v>0.85925925925925928</v>
      </c>
      <c r="O75" s="817">
        <f>'AMA_UBS J Brasil'!H12</f>
        <v>839</v>
      </c>
      <c r="P75" s="818">
        <f t="shared" si="145"/>
        <v>0.7768518518518519</v>
      </c>
      <c r="Q75" s="761">
        <f t="shared" si="146"/>
        <v>2532</v>
      </c>
      <c r="R75" s="816">
        <f t="shared" si="147"/>
        <v>0.78148148148148144</v>
      </c>
      <c r="S75" s="817">
        <f>'AMA_UBS J Brasil'!I12</f>
        <v>1008</v>
      </c>
      <c r="T75" s="818">
        <f t="shared" si="148"/>
        <v>0.93333333333333335</v>
      </c>
      <c r="U75" s="817">
        <f>'AMA_UBS J Brasil'!J12</f>
        <v>971</v>
      </c>
      <c r="V75" s="818">
        <f t="shared" si="149"/>
        <v>0.89907407407407403</v>
      </c>
      <c r="W75" s="817">
        <f>'AMA_UBS J Brasil'!K12</f>
        <v>834</v>
      </c>
      <c r="X75" s="818">
        <f t="shared" si="150"/>
        <v>0.77222222222222225</v>
      </c>
      <c r="Y75" s="761">
        <f t="shared" si="151"/>
        <v>2813</v>
      </c>
      <c r="Z75" s="816">
        <f t="shared" si="152"/>
        <v>0.86820987654320991</v>
      </c>
      <c r="AA75" s="817">
        <f>'AMA_UBS J Brasil'!L12</f>
        <v>1058</v>
      </c>
      <c r="AB75" s="818">
        <f t="shared" si="153"/>
        <v>0.97962962962962963</v>
      </c>
      <c r="AC75" s="817">
        <f>'AMA_UBS J Brasil'!M12</f>
        <v>1145</v>
      </c>
      <c r="AD75" s="818">
        <f t="shared" si="154"/>
        <v>1.0601851851851851</v>
      </c>
      <c r="AE75" s="817">
        <f>'AMA_UBS J Brasil'!N12</f>
        <v>1181</v>
      </c>
      <c r="AF75" s="818">
        <f t="shared" si="155"/>
        <v>1.0935185185185186</v>
      </c>
      <c r="AG75" s="761">
        <f t="shared" si="156"/>
        <v>3384</v>
      </c>
      <c r="AH75" s="816">
        <f t="shared" si="157"/>
        <v>1.0444444444444445</v>
      </c>
    </row>
    <row r="76" spans="1:34" x14ac:dyDescent="0.25">
      <c r="A76" s="806" t="s">
        <v>8</v>
      </c>
      <c r="B76" s="809">
        <f>'AMA_UBS J Brasil'!B17</f>
        <v>435</v>
      </c>
      <c r="C76" s="810">
        <f>'AMA_UBS J Brasil'!C17</f>
        <v>453</v>
      </c>
      <c r="D76" s="807">
        <f t="shared" ref="D76:D82" si="158">C76/$B76</f>
        <v>1.0413793103448277</v>
      </c>
      <c r="E76" s="810">
        <f>'AMA_UBS J Brasil'!D17</f>
        <v>497</v>
      </c>
      <c r="F76" s="807">
        <f t="shared" ref="F76:F82" si="159">E76/$B76</f>
        <v>1.1425287356321838</v>
      </c>
      <c r="G76" s="810">
        <f>'AMA_UBS J Brasil'!E17</f>
        <v>539</v>
      </c>
      <c r="H76" s="807">
        <f t="shared" ref="H76:L82" si="160">G76/$B76</f>
        <v>1.2390804597701151</v>
      </c>
      <c r="I76" s="808">
        <f t="shared" ref="I76:I82" si="161">SUM(C76,E76,G76)</f>
        <v>1489</v>
      </c>
      <c r="J76" s="811">
        <f t="shared" ref="J76:J82" si="162">I76/($B76*3)</f>
        <v>1.1409961685823755</v>
      </c>
      <c r="K76" s="812">
        <f>'AMA_UBS J Brasil'!F17</f>
        <v>654</v>
      </c>
      <c r="L76" s="813">
        <f t="shared" si="160"/>
        <v>1.5034482758620689</v>
      </c>
      <c r="M76" s="812">
        <f>'AMA_UBS J Brasil'!G17</f>
        <v>462</v>
      </c>
      <c r="N76" s="813">
        <f t="shared" ref="N76:N82" si="163">M76/$B76</f>
        <v>1.0620689655172413</v>
      </c>
      <c r="O76" s="812">
        <f>'AMA_UBS J Brasil'!H17</f>
        <v>509</v>
      </c>
      <c r="P76" s="813">
        <f t="shared" ref="P76:P82" si="164">O76/$B76</f>
        <v>1.1701149425287356</v>
      </c>
      <c r="Q76" s="808">
        <f t="shared" ref="Q76:Q82" si="165">SUM(K76,M76,O76)</f>
        <v>1625</v>
      </c>
      <c r="R76" s="811">
        <f t="shared" ref="R76:R82" si="166">Q76/($B76*3)</f>
        <v>1.2452107279693487</v>
      </c>
      <c r="S76" s="812">
        <f>'AMA_UBS J Brasil'!I17</f>
        <v>601</v>
      </c>
      <c r="T76" s="813">
        <f t="shared" si="148"/>
        <v>1.3816091954022989</v>
      </c>
      <c r="U76" s="812">
        <f>'AMA_UBS J Brasil'!J17</f>
        <v>573</v>
      </c>
      <c r="V76" s="813">
        <f t="shared" si="149"/>
        <v>1.3172413793103448</v>
      </c>
      <c r="W76" s="812">
        <f>'AMA_UBS J Brasil'!K17</f>
        <v>462</v>
      </c>
      <c r="X76" s="813">
        <f t="shared" si="150"/>
        <v>1.0620689655172413</v>
      </c>
      <c r="Y76" s="808">
        <f t="shared" si="151"/>
        <v>1636</v>
      </c>
      <c r="Z76" s="811">
        <f t="shared" si="152"/>
        <v>1.253639846743295</v>
      </c>
      <c r="AA76" s="812">
        <f>'AMA_UBS J Brasil'!L17</f>
        <v>570</v>
      </c>
      <c r="AB76" s="813">
        <f t="shared" si="153"/>
        <v>1.3103448275862069</v>
      </c>
      <c r="AC76" s="812">
        <f>'AMA_UBS J Brasil'!M17</f>
        <v>490</v>
      </c>
      <c r="AD76" s="813">
        <f t="shared" si="154"/>
        <v>1.1264367816091954</v>
      </c>
      <c r="AE76" s="812">
        <f>'AMA_UBS J Brasil'!N17</f>
        <v>369</v>
      </c>
      <c r="AF76" s="813">
        <f t="shared" si="155"/>
        <v>0.84827586206896555</v>
      </c>
      <c r="AG76" s="808">
        <f t="shared" si="156"/>
        <v>1429</v>
      </c>
      <c r="AH76" s="811">
        <f t="shared" si="157"/>
        <v>1.0950191570881227</v>
      </c>
    </row>
    <row r="77" spans="1:34" x14ac:dyDescent="0.25">
      <c r="A77" s="88" t="s">
        <v>9</v>
      </c>
      <c r="B77" s="603">
        <f>'AMA_UBS J Brasil'!B18</f>
        <v>65</v>
      </c>
      <c r="C77" s="106">
        <f>'AMA_UBS J Brasil'!C18</f>
        <v>111</v>
      </c>
      <c r="D77" s="117">
        <f t="shared" si="158"/>
        <v>1.7076923076923076</v>
      </c>
      <c r="E77" s="106">
        <f>'AMA_UBS J Brasil'!D18</f>
        <v>83</v>
      </c>
      <c r="F77" s="117">
        <f t="shared" si="159"/>
        <v>1.2769230769230768</v>
      </c>
      <c r="G77" s="106">
        <f>'AMA_UBS J Brasil'!E18</f>
        <v>86</v>
      </c>
      <c r="H77" s="117">
        <f t="shared" si="160"/>
        <v>1.323076923076923</v>
      </c>
      <c r="I77" s="108">
        <f t="shared" si="161"/>
        <v>280</v>
      </c>
      <c r="J77" s="639">
        <f t="shared" si="162"/>
        <v>1.4358974358974359</v>
      </c>
      <c r="K77" s="657">
        <f>'AMA_UBS J Brasil'!F18</f>
        <v>99</v>
      </c>
      <c r="L77" s="621">
        <f t="shared" si="160"/>
        <v>1.523076923076923</v>
      </c>
      <c r="M77" s="657">
        <f>'AMA_UBS J Brasil'!G18</f>
        <v>71</v>
      </c>
      <c r="N77" s="621">
        <f t="shared" si="163"/>
        <v>1.0923076923076922</v>
      </c>
      <c r="O77" s="657">
        <f>'AMA_UBS J Brasil'!H18</f>
        <v>79</v>
      </c>
      <c r="P77" s="621">
        <f t="shared" si="164"/>
        <v>1.2153846153846153</v>
      </c>
      <c r="Q77" s="108">
        <f t="shared" si="165"/>
        <v>249</v>
      </c>
      <c r="R77" s="639">
        <f t="shared" si="166"/>
        <v>1.2769230769230768</v>
      </c>
      <c r="S77" s="657">
        <f>'AMA_UBS J Brasil'!I18</f>
        <v>85</v>
      </c>
      <c r="T77" s="621">
        <f t="shared" si="148"/>
        <v>1.3076923076923077</v>
      </c>
      <c r="U77" s="657">
        <f>'AMA_UBS J Brasil'!J18</f>
        <v>74</v>
      </c>
      <c r="V77" s="621">
        <f t="shared" si="149"/>
        <v>1.1384615384615384</v>
      </c>
      <c r="W77" s="657">
        <f>'AMA_UBS J Brasil'!K18</f>
        <v>67</v>
      </c>
      <c r="X77" s="621">
        <f t="shared" si="150"/>
        <v>1.0307692307692307</v>
      </c>
      <c r="Y77" s="108">
        <f t="shared" si="151"/>
        <v>226</v>
      </c>
      <c r="Z77" s="639">
        <f t="shared" si="152"/>
        <v>1.1589743589743591</v>
      </c>
      <c r="AA77" s="657">
        <f>'AMA_UBS J Brasil'!L18</f>
        <v>66</v>
      </c>
      <c r="AB77" s="621">
        <f t="shared" si="153"/>
        <v>1.0153846153846153</v>
      </c>
      <c r="AC77" s="657">
        <f>'AMA_UBS J Brasil'!M18</f>
        <v>66</v>
      </c>
      <c r="AD77" s="621">
        <f t="shared" si="154"/>
        <v>1.0153846153846153</v>
      </c>
      <c r="AE77" s="657">
        <f>'AMA_UBS J Brasil'!N18</f>
        <v>49</v>
      </c>
      <c r="AF77" s="621">
        <f t="shared" si="155"/>
        <v>0.75384615384615383</v>
      </c>
      <c r="AG77" s="108">
        <f t="shared" si="156"/>
        <v>181</v>
      </c>
      <c r="AH77" s="639">
        <f t="shared" si="157"/>
        <v>0.92820512820512824</v>
      </c>
    </row>
    <row r="78" spans="1:34" x14ac:dyDescent="0.25">
      <c r="A78" s="88" t="s">
        <v>10</v>
      </c>
      <c r="B78" s="603">
        <f>'AMA_UBS J Brasil'!B20</f>
        <v>792</v>
      </c>
      <c r="C78" s="106">
        <f>'AMA_UBS J Brasil'!C20</f>
        <v>555</v>
      </c>
      <c r="D78" s="117">
        <f t="shared" si="158"/>
        <v>0.7007575757575758</v>
      </c>
      <c r="E78" s="106">
        <f>'AMA_UBS J Brasil'!D20</f>
        <v>654</v>
      </c>
      <c r="F78" s="117">
        <f t="shared" si="159"/>
        <v>0.8257575757575758</v>
      </c>
      <c r="G78" s="106">
        <f>'AMA_UBS J Brasil'!E20</f>
        <v>523</v>
      </c>
      <c r="H78" s="117">
        <f t="shared" si="160"/>
        <v>0.66035353535353536</v>
      </c>
      <c r="I78" s="108">
        <f t="shared" si="161"/>
        <v>1732</v>
      </c>
      <c r="J78" s="639">
        <f t="shared" si="162"/>
        <v>0.72895622895622891</v>
      </c>
      <c r="K78" s="657">
        <f>'AMA_UBS J Brasil'!F20</f>
        <v>821</v>
      </c>
      <c r="L78" s="621">
        <f t="shared" si="160"/>
        <v>1.0366161616161615</v>
      </c>
      <c r="M78" s="657">
        <f>'AMA_UBS J Brasil'!G20</f>
        <v>735</v>
      </c>
      <c r="N78" s="621">
        <f t="shared" si="163"/>
        <v>0.92803030303030298</v>
      </c>
      <c r="O78" s="657">
        <f>'AMA_UBS J Brasil'!H20</f>
        <v>683</v>
      </c>
      <c r="P78" s="621">
        <f t="shared" si="164"/>
        <v>0.86237373737373735</v>
      </c>
      <c r="Q78" s="108">
        <f t="shared" si="165"/>
        <v>2239</v>
      </c>
      <c r="R78" s="639">
        <f t="shared" si="166"/>
        <v>0.94234006734006737</v>
      </c>
      <c r="S78" s="657">
        <f>'AMA_UBS J Brasil'!I20</f>
        <v>635</v>
      </c>
      <c r="T78" s="621">
        <f t="shared" si="148"/>
        <v>0.8017676767676768</v>
      </c>
      <c r="U78" s="657">
        <f>'AMA_UBS J Brasil'!J20</f>
        <v>733</v>
      </c>
      <c r="V78" s="621">
        <f t="shared" si="149"/>
        <v>0.9255050505050505</v>
      </c>
      <c r="W78" s="657">
        <f>'AMA_UBS J Brasil'!K20</f>
        <v>697</v>
      </c>
      <c r="X78" s="621">
        <f t="shared" si="150"/>
        <v>0.88005050505050508</v>
      </c>
      <c r="Y78" s="108">
        <f t="shared" si="151"/>
        <v>2065</v>
      </c>
      <c r="Z78" s="639">
        <f t="shared" si="152"/>
        <v>0.86910774410774416</v>
      </c>
      <c r="AA78" s="657">
        <f>'AMA_UBS J Brasil'!L20</f>
        <v>894</v>
      </c>
      <c r="AB78" s="621">
        <f t="shared" si="153"/>
        <v>1.1287878787878789</v>
      </c>
      <c r="AC78" s="657">
        <f>'AMA_UBS J Brasil'!M20</f>
        <v>610</v>
      </c>
      <c r="AD78" s="621">
        <f t="shared" si="154"/>
        <v>0.77020202020202022</v>
      </c>
      <c r="AE78" s="657">
        <f>'AMA_UBS J Brasil'!N20</f>
        <v>735</v>
      </c>
      <c r="AF78" s="621">
        <f t="shared" si="155"/>
        <v>0.92803030303030298</v>
      </c>
      <c r="AG78" s="108">
        <f t="shared" si="156"/>
        <v>2239</v>
      </c>
      <c r="AH78" s="639">
        <f t="shared" si="157"/>
        <v>0.94234006734006737</v>
      </c>
    </row>
    <row r="79" spans="1:34" x14ac:dyDescent="0.25">
      <c r="A79" s="88" t="s">
        <v>42</v>
      </c>
      <c r="B79" s="603">
        <f>'AMA_UBS J Brasil'!B21</f>
        <v>528</v>
      </c>
      <c r="C79" s="106">
        <f>'AMA_UBS J Brasil'!C21</f>
        <v>299</v>
      </c>
      <c r="D79" s="117">
        <f t="shared" si="158"/>
        <v>0.56628787878787878</v>
      </c>
      <c r="E79" s="106">
        <f>'AMA_UBS J Brasil'!D21</f>
        <v>195</v>
      </c>
      <c r="F79" s="117">
        <f t="shared" si="159"/>
        <v>0.36931818181818182</v>
      </c>
      <c r="G79" s="106">
        <f>'AMA_UBS J Brasil'!E21</f>
        <v>386</v>
      </c>
      <c r="H79" s="117">
        <f t="shared" si="160"/>
        <v>0.73106060606060608</v>
      </c>
      <c r="I79" s="108">
        <f t="shared" si="161"/>
        <v>880</v>
      </c>
      <c r="J79" s="639">
        <f t="shared" si="162"/>
        <v>0.55555555555555558</v>
      </c>
      <c r="K79" s="657">
        <f>'AMA_UBS J Brasil'!F21</f>
        <v>326</v>
      </c>
      <c r="L79" s="621">
        <f t="shared" si="160"/>
        <v>0.61742424242424243</v>
      </c>
      <c r="M79" s="657">
        <f>'AMA_UBS J Brasil'!G21</f>
        <v>366</v>
      </c>
      <c r="N79" s="621">
        <f t="shared" si="163"/>
        <v>0.69318181818181823</v>
      </c>
      <c r="O79" s="657">
        <f>'AMA_UBS J Brasil'!H21</f>
        <v>362</v>
      </c>
      <c r="P79" s="621">
        <f t="shared" si="164"/>
        <v>0.68560606060606055</v>
      </c>
      <c r="Q79" s="108">
        <f t="shared" si="165"/>
        <v>1054</v>
      </c>
      <c r="R79" s="639">
        <f t="shared" si="166"/>
        <v>0.66540404040404044</v>
      </c>
      <c r="S79" s="657">
        <f>'AMA_UBS J Brasil'!I21</f>
        <v>219</v>
      </c>
      <c r="T79" s="621">
        <f t="shared" si="148"/>
        <v>0.41477272727272729</v>
      </c>
      <c r="U79" s="657">
        <f>'AMA_UBS J Brasil'!J21</f>
        <v>323</v>
      </c>
      <c r="V79" s="621">
        <f t="shared" si="149"/>
        <v>0.6117424242424242</v>
      </c>
      <c r="W79" s="657">
        <f>'AMA_UBS J Brasil'!K21</f>
        <v>321</v>
      </c>
      <c r="X79" s="621">
        <f t="shared" si="150"/>
        <v>0.60795454545454541</v>
      </c>
      <c r="Y79" s="108">
        <f t="shared" si="151"/>
        <v>863</v>
      </c>
      <c r="Z79" s="639">
        <f t="shared" si="152"/>
        <v>0.54482323232323238</v>
      </c>
      <c r="AA79" s="657">
        <f>'AMA_UBS J Brasil'!L21</f>
        <v>250</v>
      </c>
      <c r="AB79" s="621">
        <f t="shared" si="153"/>
        <v>0.47348484848484851</v>
      </c>
      <c r="AC79" s="657">
        <f>'AMA_UBS J Brasil'!M21</f>
        <v>369</v>
      </c>
      <c r="AD79" s="621">
        <f t="shared" si="154"/>
        <v>0.69886363636363635</v>
      </c>
      <c r="AE79" s="657">
        <f>'AMA_UBS J Brasil'!N21</f>
        <v>217</v>
      </c>
      <c r="AF79" s="621">
        <f t="shared" si="155"/>
        <v>0.41098484848484851</v>
      </c>
      <c r="AG79" s="108">
        <f t="shared" si="156"/>
        <v>836</v>
      </c>
      <c r="AH79" s="639">
        <f t="shared" si="157"/>
        <v>0.52777777777777779</v>
      </c>
    </row>
    <row r="80" spans="1:34" x14ac:dyDescent="0.25">
      <c r="A80" s="88" t="s">
        <v>12</v>
      </c>
      <c r="B80" s="603">
        <f>'AMA_UBS J Brasil'!B22</f>
        <v>160</v>
      </c>
      <c r="C80" s="106">
        <f>'AMA_UBS J Brasil'!C22</f>
        <v>145</v>
      </c>
      <c r="D80" s="117">
        <f t="shared" si="158"/>
        <v>0.90625</v>
      </c>
      <c r="E80" s="106">
        <f>'AMA_UBS J Brasil'!D22</f>
        <v>43</v>
      </c>
      <c r="F80" s="117">
        <f t="shared" si="159"/>
        <v>0.26874999999999999</v>
      </c>
      <c r="G80" s="106">
        <f>'AMA_UBS J Brasil'!E22</f>
        <v>0</v>
      </c>
      <c r="H80" s="117">
        <f t="shared" si="160"/>
        <v>0</v>
      </c>
      <c r="I80" s="108">
        <f t="shared" si="161"/>
        <v>188</v>
      </c>
      <c r="J80" s="639">
        <f t="shared" si="162"/>
        <v>0.39166666666666666</v>
      </c>
      <c r="K80" s="657">
        <f>'AMA_UBS J Brasil'!F22</f>
        <v>34</v>
      </c>
      <c r="L80" s="621">
        <f t="shared" si="160"/>
        <v>0.21249999999999999</v>
      </c>
      <c r="M80" s="657">
        <f>'AMA_UBS J Brasil'!G22</f>
        <v>36</v>
      </c>
      <c r="N80" s="621">
        <f t="shared" si="163"/>
        <v>0.22500000000000001</v>
      </c>
      <c r="O80" s="657">
        <f>'AMA_UBS J Brasil'!H22</f>
        <v>0</v>
      </c>
      <c r="P80" s="621">
        <f t="shared" si="164"/>
        <v>0</v>
      </c>
      <c r="Q80" s="108">
        <f t="shared" si="165"/>
        <v>70</v>
      </c>
      <c r="R80" s="639">
        <f t="shared" si="166"/>
        <v>0.14583333333333334</v>
      </c>
      <c r="S80" s="657">
        <f>'AMA_UBS J Brasil'!I22</f>
        <v>160</v>
      </c>
      <c r="T80" s="621">
        <f t="shared" si="148"/>
        <v>1</v>
      </c>
      <c r="U80" s="657">
        <f>'AMA_UBS J Brasil'!J22</f>
        <v>128</v>
      </c>
      <c r="V80" s="621">
        <f t="shared" si="149"/>
        <v>0.8</v>
      </c>
      <c r="W80" s="657">
        <f>'AMA_UBS J Brasil'!K22</f>
        <v>150</v>
      </c>
      <c r="X80" s="621">
        <f t="shared" si="150"/>
        <v>0.9375</v>
      </c>
      <c r="Y80" s="108">
        <f t="shared" si="151"/>
        <v>438</v>
      </c>
      <c r="Z80" s="639">
        <f t="shared" si="152"/>
        <v>0.91249999999999998</v>
      </c>
      <c r="AA80" s="657">
        <f>'AMA_UBS J Brasil'!L22</f>
        <v>135</v>
      </c>
      <c r="AB80" s="621">
        <f t="shared" si="153"/>
        <v>0.84375</v>
      </c>
      <c r="AC80" s="657">
        <f>'AMA_UBS J Brasil'!M22</f>
        <v>0</v>
      </c>
      <c r="AD80" s="621">
        <f t="shared" si="154"/>
        <v>0</v>
      </c>
      <c r="AE80" s="657">
        <f>'AMA_UBS J Brasil'!N22</f>
        <v>191</v>
      </c>
      <c r="AF80" s="621">
        <f t="shared" si="155"/>
        <v>1.1937500000000001</v>
      </c>
      <c r="AG80" s="108">
        <f t="shared" si="156"/>
        <v>326</v>
      </c>
      <c r="AH80" s="639">
        <f t="shared" si="157"/>
        <v>0.6791666666666667</v>
      </c>
    </row>
    <row r="81" spans="1:34" ht="16.5" thickBot="1" x14ac:dyDescent="0.3">
      <c r="A81" s="110" t="s">
        <v>13</v>
      </c>
      <c r="B81" s="604">
        <f>'AMA_UBS J Brasil'!B25</f>
        <v>792</v>
      </c>
      <c r="C81" s="111">
        <f>'AMA_UBS J Brasil'!C25</f>
        <v>529</v>
      </c>
      <c r="D81" s="121">
        <f t="shared" si="158"/>
        <v>0.66792929292929293</v>
      </c>
      <c r="E81" s="111">
        <f>'AMA_UBS J Brasil'!D25</f>
        <v>420</v>
      </c>
      <c r="F81" s="121">
        <f t="shared" si="159"/>
        <v>0.53030303030303028</v>
      </c>
      <c r="G81" s="111">
        <f>'AMA_UBS J Brasil'!E25</f>
        <v>504</v>
      </c>
      <c r="H81" s="121">
        <f t="shared" si="160"/>
        <v>0.63636363636363635</v>
      </c>
      <c r="I81" s="113">
        <f t="shared" si="161"/>
        <v>1453</v>
      </c>
      <c r="J81" s="640">
        <f t="shared" si="162"/>
        <v>0.61153198653198648</v>
      </c>
      <c r="K81" s="658">
        <f>'AMA_UBS J Brasil'!F25</f>
        <v>497</v>
      </c>
      <c r="L81" s="622">
        <f t="shared" si="160"/>
        <v>0.62752525252525249</v>
      </c>
      <c r="M81" s="658">
        <f>'AMA_UBS J Brasil'!G25</f>
        <v>485</v>
      </c>
      <c r="N81" s="622">
        <f t="shared" si="163"/>
        <v>0.61237373737373735</v>
      </c>
      <c r="O81" s="658">
        <f>'AMA_UBS J Brasil'!H25</f>
        <v>484</v>
      </c>
      <c r="P81" s="622">
        <f t="shared" si="164"/>
        <v>0.61111111111111116</v>
      </c>
      <c r="Q81" s="113">
        <f t="shared" si="165"/>
        <v>1466</v>
      </c>
      <c r="R81" s="640">
        <f t="shared" si="166"/>
        <v>0.617003367003367</v>
      </c>
      <c r="S81" s="658">
        <f>'AMA_UBS J Brasil'!I25</f>
        <v>438</v>
      </c>
      <c r="T81" s="622">
        <f t="shared" si="148"/>
        <v>0.55303030303030298</v>
      </c>
      <c r="U81" s="658">
        <f>'AMA_UBS J Brasil'!J25</f>
        <v>365</v>
      </c>
      <c r="V81" s="622">
        <f t="shared" si="149"/>
        <v>0.46085858585858586</v>
      </c>
      <c r="W81" s="658">
        <f>'AMA_UBS J Brasil'!K25</f>
        <v>365</v>
      </c>
      <c r="X81" s="622">
        <f t="shared" si="150"/>
        <v>0.46085858585858586</v>
      </c>
      <c r="Y81" s="113">
        <f t="shared" si="151"/>
        <v>1168</v>
      </c>
      <c r="Z81" s="640">
        <f t="shared" si="152"/>
        <v>0.49158249158249157</v>
      </c>
      <c r="AA81" s="658">
        <f>'AMA_UBS J Brasil'!L25</f>
        <v>458</v>
      </c>
      <c r="AB81" s="622">
        <f t="shared" si="153"/>
        <v>0.57828282828282829</v>
      </c>
      <c r="AC81" s="658">
        <f>'AMA_UBS J Brasil'!M25</f>
        <v>345</v>
      </c>
      <c r="AD81" s="622">
        <f t="shared" si="154"/>
        <v>0.43560606060606061</v>
      </c>
      <c r="AE81" s="658">
        <f>'AMA_UBS J Brasil'!N25</f>
        <v>325</v>
      </c>
      <c r="AF81" s="622">
        <f t="shared" si="155"/>
        <v>0.41035353535353536</v>
      </c>
      <c r="AG81" s="113">
        <f t="shared" si="156"/>
        <v>1128</v>
      </c>
      <c r="AH81" s="640">
        <f t="shared" si="157"/>
        <v>0.47474747474747475</v>
      </c>
    </row>
    <row r="82" spans="1:34" ht="16.5" thickBot="1" x14ac:dyDescent="0.3">
      <c r="A82" s="6" t="s">
        <v>312</v>
      </c>
      <c r="B82" s="669">
        <f>SUM(B73:B81)</f>
        <v>13548</v>
      </c>
      <c r="C82" s="669">
        <f>SUM(C73:C81)</f>
        <v>11759</v>
      </c>
      <c r="D82" s="22">
        <f t="shared" si="158"/>
        <v>0.86795098907587831</v>
      </c>
      <c r="E82" s="8">
        <f>SUM(E73:E81)</f>
        <v>11273</v>
      </c>
      <c r="F82" s="22">
        <f t="shared" si="159"/>
        <v>0.83207853557720701</v>
      </c>
      <c r="G82" s="8">
        <f>SUM(G73:G81)</f>
        <v>11971</v>
      </c>
      <c r="H82" s="22">
        <f t="shared" si="160"/>
        <v>0.88359905521110127</v>
      </c>
      <c r="I82" s="80">
        <f t="shared" si="161"/>
        <v>35003</v>
      </c>
      <c r="J82" s="668">
        <f t="shared" si="162"/>
        <v>0.86120952662139549</v>
      </c>
      <c r="K82" s="652">
        <f>SUM(K73:K81)</f>
        <v>12377</v>
      </c>
      <c r="L82" s="667">
        <f t="shared" si="160"/>
        <v>0.91356657809270736</v>
      </c>
      <c r="M82" s="652">
        <f>SUM(M73:M81)</f>
        <v>10644</v>
      </c>
      <c r="N82" s="667">
        <f t="shared" si="163"/>
        <v>0.78565101860053144</v>
      </c>
      <c r="O82" s="652">
        <f>SUM(O73:O81)</f>
        <v>11593</v>
      </c>
      <c r="P82" s="667">
        <f t="shared" si="164"/>
        <v>0.85569825804546795</v>
      </c>
      <c r="Q82" s="80">
        <f t="shared" si="165"/>
        <v>34614</v>
      </c>
      <c r="R82" s="668">
        <f t="shared" si="166"/>
        <v>0.85163861824623566</v>
      </c>
      <c r="S82" s="652">
        <f>SUM(S73:S81)</f>
        <v>11501</v>
      </c>
      <c r="T82" s="667">
        <f t="shared" si="148"/>
        <v>0.84890758783584297</v>
      </c>
      <c r="U82" s="652">
        <f>SUM(U73:U81)</f>
        <v>11794</v>
      </c>
      <c r="V82" s="667">
        <f t="shared" si="149"/>
        <v>0.87053439622084439</v>
      </c>
      <c r="W82" s="652">
        <f>SUM(W73:W81)</f>
        <v>11106</v>
      </c>
      <c r="X82" s="667">
        <f t="shared" si="150"/>
        <v>0.81975199291408329</v>
      </c>
      <c r="Y82" s="80">
        <f t="shared" si="151"/>
        <v>34401</v>
      </c>
      <c r="Z82" s="668">
        <f t="shared" si="152"/>
        <v>0.84639799232359014</v>
      </c>
      <c r="AA82" s="652">
        <f>SUM(AA73:AA81)</f>
        <v>15186</v>
      </c>
      <c r="AB82" s="667">
        <f t="shared" si="153"/>
        <v>1.120903454384411</v>
      </c>
      <c r="AC82" s="652">
        <f>SUM(AC73:AC81)</f>
        <v>13871</v>
      </c>
      <c r="AD82" s="667">
        <f t="shared" si="154"/>
        <v>1.023841157366401</v>
      </c>
      <c r="AE82" s="652">
        <f>SUM(AE73:AE81)</f>
        <v>13761</v>
      </c>
      <c r="AF82" s="667">
        <f t="shared" si="155"/>
        <v>1.0157218777679362</v>
      </c>
      <c r="AG82" s="80">
        <f t="shared" si="156"/>
        <v>42818</v>
      </c>
      <c r="AH82" s="668">
        <f t="shared" si="157"/>
        <v>1.0534888298395828</v>
      </c>
    </row>
    <row r="84" spans="1:34" x14ac:dyDescent="0.25">
      <c r="A84" s="1057" t="s">
        <v>463</v>
      </c>
      <c r="B84" s="1022"/>
      <c r="C84" s="1022"/>
      <c r="D84" s="1022"/>
      <c r="E84" s="1022"/>
      <c r="F84" s="1022"/>
      <c r="G84" s="1022"/>
      <c r="H84" s="1022"/>
      <c r="I84" s="1022"/>
      <c r="J84" s="1022"/>
      <c r="K84" s="1022"/>
      <c r="L84" s="1022"/>
      <c r="M84" s="1022"/>
      <c r="N84" s="1022"/>
      <c r="O84" s="1022"/>
      <c r="P84" s="1022"/>
      <c r="Q84" s="1022"/>
      <c r="R84" s="1022"/>
      <c r="S84" s="1022"/>
      <c r="T84" s="1022"/>
      <c r="U84" s="1022"/>
      <c r="V84" s="1022"/>
      <c r="W84" s="1022"/>
      <c r="X84" s="1022"/>
      <c r="Y84" s="1022"/>
      <c r="Z84" s="1022"/>
    </row>
    <row r="85" spans="1:34" ht="24.75" thickBot="1" x14ac:dyDescent="0.3">
      <c r="A85" s="14" t="s">
        <v>14</v>
      </c>
      <c r="B85" s="12" t="s">
        <v>164</v>
      </c>
      <c r="C85" s="14" t="s">
        <v>446</v>
      </c>
      <c r="D85" s="15" t="s">
        <v>1</v>
      </c>
      <c r="E85" s="14" t="s">
        <v>447</v>
      </c>
      <c r="F85" s="15" t="s">
        <v>1</v>
      </c>
      <c r="G85" s="14" t="s">
        <v>448</v>
      </c>
      <c r="H85" s="15" t="s">
        <v>1</v>
      </c>
      <c r="I85" s="100" t="s">
        <v>426</v>
      </c>
      <c r="J85" s="13" t="s">
        <v>196</v>
      </c>
      <c r="K85" s="14" t="s">
        <v>449</v>
      </c>
      <c r="L85" s="15" t="s">
        <v>1</v>
      </c>
      <c r="M85" s="14" t="s">
        <v>450</v>
      </c>
      <c r="N85" s="15" t="s">
        <v>1</v>
      </c>
      <c r="O85" s="14" t="s">
        <v>451</v>
      </c>
      <c r="P85" s="15" t="s">
        <v>1</v>
      </c>
      <c r="Q85" s="100" t="s">
        <v>426</v>
      </c>
      <c r="R85" s="13" t="s">
        <v>196</v>
      </c>
      <c r="S85" s="14" t="s">
        <v>452</v>
      </c>
      <c r="T85" s="15" t="s">
        <v>1</v>
      </c>
      <c r="U85" s="14" t="s">
        <v>453</v>
      </c>
      <c r="V85" s="15" t="s">
        <v>1</v>
      </c>
      <c r="W85" s="14" t="s">
        <v>454</v>
      </c>
      <c r="X85" s="15" t="s">
        <v>1</v>
      </c>
      <c r="Y85" s="100" t="s">
        <v>426</v>
      </c>
      <c r="Z85" s="13" t="s">
        <v>196</v>
      </c>
      <c r="AA85" s="14" t="s">
        <v>455</v>
      </c>
      <c r="AB85" s="15" t="s">
        <v>1</v>
      </c>
      <c r="AC85" s="14" t="s">
        <v>456</v>
      </c>
      <c r="AD85" s="15" t="s">
        <v>1</v>
      </c>
      <c r="AE85" s="14" t="s">
        <v>457</v>
      </c>
      <c r="AF85" s="15" t="s">
        <v>1</v>
      </c>
      <c r="AG85" s="100" t="s">
        <v>426</v>
      </c>
      <c r="AH85" s="13" t="s">
        <v>196</v>
      </c>
    </row>
    <row r="86" spans="1:34" ht="16.5" thickTop="1" x14ac:dyDescent="0.25">
      <c r="A86" s="88" t="s">
        <v>10</v>
      </c>
      <c r="B86" s="603">
        <f>'UBS V Guilherme'!B12</f>
        <v>660</v>
      </c>
      <c r="C86" s="106">
        <f>'UBS V Guilherme'!C12</f>
        <v>622</v>
      </c>
      <c r="D86" s="117">
        <f t="shared" ref="D86:D90" si="167">C86/$B86</f>
        <v>0.94242424242424239</v>
      </c>
      <c r="E86" s="106">
        <f>'UBS V Guilherme'!D12</f>
        <v>580</v>
      </c>
      <c r="F86" s="117">
        <f t="shared" ref="F86:F90" si="168">E86/$B86</f>
        <v>0.87878787878787878</v>
      </c>
      <c r="G86" s="106">
        <f>'UBS V Guilherme'!E12</f>
        <v>689</v>
      </c>
      <c r="H86" s="117">
        <f t="shared" ref="H86:L90" si="169">G86/$B86</f>
        <v>1.0439393939393939</v>
      </c>
      <c r="I86" s="108">
        <f>SUM(C86,E86,G86)</f>
        <v>1891</v>
      </c>
      <c r="J86" s="639">
        <f>I86/($B86*3)</f>
        <v>0.95505050505050504</v>
      </c>
      <c r="K86" s="657">
        <f>'UBS V Guilherme'!F12</f>
        <v>788</v>
      </c>
      <c r="L86" s="621">
        <f t="shared" si="169"/>
        <v>1.1939393939393939</v>
      </c>
      <c r="M86" s="657">
        <f>'UBS V Guilherme'!G12</f>
        <v>555</v>
      </c>
      <c r="N86" s="621">
        <f t="shared" ref="N86:N90" si="170">M86/$B86</f>
        <v>0.84090909090909094</v>
      </c>
      <c r="O86" s="657">
        <f>'UBS V Guilherme'!H12</f>
        <v>714</v>
      </c>
      <c r="P86" s="621">
        <f t="shared" ref="P86:P90" si="171">O86/$B86</f>
        <v>1.0818181818181818</v>
      </c>
      <c r="Q86" s="108">
        <f>SUM(K86,M86,O86)</f>
        <v>2057</v>
      </c>
      <c r="R86" s="639">
        <f>Q86/($B86*3)</f>
        <v>1.038888888888889</v>
      </c>
      <c r="S86" s="657">
        <f>'UBS V Guilherme'!I12</f>
        <v>332</v>
      </c>
      <c r="T86" s="621">
        <f t="shared" ref="T86" si="172">S86/$B86</f>
        <v>0.50303030303030305</v>
      </c>
      <c r="U86" s="657">
        <f>'UBS V Guilherme'!J12</f>
        <v>339</v>
      </c>
      <c r="V86" s="621">
        <f t="shared" ref="V86:V90" si="173">U86/$B86</f>
        <v>0.51363636363636367</v>
      </c>
      <c r="W86" s="657">
        <f>'UBS V Guilherme'!K12</f>
        <v>579</v>
      </c>
      <c r="X86" s="621">
        <f t="shared" ref="X86:X90" si="174">W86/$B86</f>
        <v>0.87727272727272732</v>
      </c>
      <c r="Y86" s="108">
        <f>SUM(S86,U86,W86)</f>
        <v>1250</v>
      </c>
      <c r="Z86" s="639">
        <f>Y86/($B86*3)</f>
        <v>0.63131313131313127</v>
      </c>
      <c r="AA86" s="657">
        <f>'UBS V Guilherme'!L12</f>
        <v>656</v>
      </c>
      <c r="AB86" s="621">
        <f t="shared" ref="AB86" si="175">AA86/$B86</f>
        <v>0.9939393939393939</v>
      </c>
      <c r="AC86" s="657">
        <f>'UBS V Guilherme'!M12</f>
        <v>624</v>
      </c>
      <c r="AD86" s="621">
        <f t="shared" ref="AD86:AD90" si="176">AC86/$B86</f>
        <v>0.94545454545454544</v>
      </c>
      <c r="AE86" s="657">
        <f>'UBS V Guilherme'!N12</f>
        <v>598</v>
      </c>
      <c r="AF86" s="621">
        <f t="shared" ref="AF86:AF90" si="177">AE86/$B86</f>
        <v>0.90606060606060601</v>
      </c>
      <c r="AG86" s="108">
        <f>SUM(AA86,AC86,AE86)</f>
        <v>1878</v>
      </c>
      <c r="AH86" s="639">
        <f>AG86/($B86*3)</f>
        <v>0.94848484848484849</v>
      </c>
    </row>
    <row r="87" spans="1:34" x14ac:dyDescent="0.25">
      <c r="A87" s="88" t="s">
        <v>42</v>
      </c>
      <c r="B87" s="603">
        <f>'UBS V Guilherme'!B13</f>
        <v>528</v>
      </c>
      <c r="C87" s="106">
        <f>'UBS V Guilherme'!C13</f>
        <v>453</v>
      </c>
      <c r="D87" s="117">
        <f>C87/$B87</f>
        <v>0.85795454545454541</v>
      </c>
      <c r="E87" s="106">
        <f>'UBS V Guilherme'!D13</f>
        <v>484</v>
      </c>
      <c r="F87" s="117">
        <f>E87/$B87</f>
        <v>0.91666666666666663</v>
      </c>
      <c r="G87" s="106">
        <f>'UBS V Guilherme'!E13</f>
        <v>25</v>
      </c>
      <c r="H87" s="117">
        <f>G87/$B87</f>
        <v>4.7348484848484848E-2</v>
      </c>
      <c r="I87" s="108">
        <f>SUM(C87,E87,G87)</f>
        <v>962</v>
      </c>
      <c r="J87" s="639">
        <f>I87/($B87*3)</f>
        <v>0.60732323232323238</v>
      </c>
      <c r="K87" s="657">
        <f>'UBS V Guilherme'!F13</f>
        <v>557</v>
      </c>
      <c r="L87" s="621">
        <f>K87/$B87</f>
        <v>1.0549242424242424</v>
      </c>
      <c r="M87" s="657">
        <f>'UBS V Guilherme'!G13</f>
        <v>408</v>
      </c>
      <c r="N87" s="621">
        <f t="shared" si="170"/>
        <v>0.77272727272727271</v>
      </c>
      <c r="O87" s="657">
        <f>'UBS V Guilherme'!H13</f>
        <v>502</v>
      </c>
      <c r="P87" s="621">
        <f t="shared" si="171"/>
        <v>0.9507575757575758</v>
      </c>
      <c r="Q87" s="108">
        <f>SUM(K87,M87,O87)</f>
        <v>1467</v>
      </c>
      <c r="R87" s="639">
        <f>Q87/($B87*3)</f>
        <v>0.92613636363636365</v>
      </c>
      <c r="S87" s="657">
        <f>'UBS V Guilherme'!I13</f>
        <v>507</v>
      </c>
      <c r="T87" s="621">
        <f>S87/$B87</f>
        <v>0.96022727272727271</v>
      </c>
      <c r="U87" s="657">
        <f>'UBS V Guilherme'!J13</f>
        <v>529</v>
      </c>
      <c r="V87" s="621">
        <f t="shared" si="173"/>
        <v>1.0018939393939394</v>
      </c>
      <c r="W87" s="657">
        <f>'UBS V Guilherme'!K13</f>
        <v>467</v>
      </c>
      <c r="X87" s="621">
        <f t="shared" si="174"/>
        <v>0.88446969696969702</v>
      </c>
      <c r="Y87" s="108">
        <f>SUM(S87,U87,W87)</f>
        <v>1503</v>
      </c>
      <c r="Z87" s="639">
        <f>Y87/($B87*3)</f>
        <v>0.94886363636363635</v>
      </c>
      <c r="AA87" s="657">
        <f>'UBS V Guilherme'!L13</f>
        <v>510</v>
      </c>
      <c r="AB87" s="621">
        <f>AA87/$B87</f>
        <v>0.96590909090909094</v>
      </c>
      <c r="AC87" s="657">
        <f>'UBS V Guilherme'!M13</f>
        <v>444</v>
      </c>
      <c r="AD87" s="621">
        <f t="shared" si="176"/>
        <v>0.84090909090909094</v>
      </c>
      <c r="AE87" s="657">
        <f>'UBS V Guilherme'!N13</f>
        <v>399</v>
      </c>
      <c r="AF87" s="621">
        <f t="shared" si="177"/>
        <v>0.75568181818181823</v>
      </c>
      <c r="AG87" s="108">
        <f>SUM(AA87,AC87,AE87)</f>
        <v>1353</v>
      </c>
      <c r="AH87" s="639">
        <f>AG87/($B87*3)</f>
        <v>0.85416666666666663</v>
      </c>
    </row>
    <row r="88" spans="1:34" x14ac:dyDescent="0.25">
      <c r="A88" s="88" t="s">
        <v>12</v>
      </c>
      <c r="B88" s="603">
        <f>'UBS V Guilherme'!B14</f>
        <v>160</v>
      </c>
      <c r="C88" s="106">
        <f>'UBS V Guilherme'!C14</f>
        <v>109</v>
      </c>
      <c r="D88" s="117">
        <f t="shared" si="167"/>
        <v>0.68125000000000002</v>
      </c>
      <c r="E88" s="106">
        <f>'UBS V Guilherme'!D14</f>
        <v>194</v>
      </c>
      <c r="F88" s="117">
        <f t="shared" si="168"/>
        <v>1.2124999999999999</v>
      </c>
      <c r="G88" s="106">
        <f>'UBS V Guilherme'!E14</f>
        <v>121</v>
      </c>
      <c r="H88" s="117">
        <f t="shared" si="169"/>
        <v>0.75624999999999998</v>
      </c>
      <c r="I88" s="108">
        <f>SUM(C88,E88,G88)</f>
        <v>424</v>
      </c>
      <c r="J88" s="639">
        <f>I88/($B88*3)</f>
        <v>0.8833333333333333</v>
      </c>
      <c r="K88" s="657">
        <f>'UBS V Guilherme'!F14</f>
        <v>189</v>
      </c>
      <c r="L88" s="621">
        <f t="shared" si="169"/>
        <v>1.1812499999999999</v>
      </c>
      <c r="M88" s="657">
        <f>'UBS V Guilherme'!G14</f>
        <v>165</v>
      </c>
      <c r="N88" s="621">
        <f t="shared" si="170"/>
        <v>1.03125</v>
      </c>
      <c r="O88" s="657">
        <f>'UBS V Guilherme'!H14</f>
        <v>149</v>
      </c>
      <c r="P88" s="621">
        <f t="shared" si="171"/>
        <v>0.93125000000000002</v>
      </c>
      <c r="Q88" s="108">
        <f>SUM(K88,M88,O88)</f>
        <v>503</v>
      </c>
      <c r="R88" s="639">
        <f>Q88/($B88*3)</f>
        <v>1.0479166666666666</v>
      </c>
      <c r="S88" s="657">
        <f>'UBS V Guilherme'!I14</f>
        <v>168</v>
      </c>
      <c r="T88" s="621">
        <f t="shared" ref="T88:T90" si="178">S88/$B88</f>
        <v>1.05</v>
      </c>
      <c r="U88" s="657">
        <f>'UBS V Guilherme'!J14</f>
        <v>196</v>
      </c>
      <c r="V88" s="621">
        <f t="shared" si="173"/>
        <v>1.2250000000000001</v>
      </c>
      <c r="W88" s="657">
        <f>'UBS V Guilherme'!K14</f>
        <v>102</v>
      </c>
      <c r="X88" s="621">
        <f t="shared" si="174"/>
        <v>0.63749999999999996</v>
      </c>
      <c r="Y88" s="108">
        <f>SUM(S88,U88,W88)</f>
        <v>466</v>
      </c>
      <c r="Z88" s="639">
        <f>Y88/($B88*3)</f>
        <v>0.97083333333333333</v>
      </c>
      <c r="AA88" s="657">
        <f>'UBS V Guilherme'!L14</f>
        <v>110</v>
      </c>
      <c r="AB88" s="621">
        <f t="shared" ref="AB88:AB90" si="179">AA88/$B88</f>
        <v>0.6875</v>
      </c>
      <c r="AC88" s="657">
        <f>'UBS V Guilherme'!M14</f>
        <v>50</v>
      </c>
      <c r="AD88" s="621">
        <f t="shared" si="176"/>
        <v>0.3125</v>
      </c>
      <c r="AE88" s="657">
        <f>'UBS V Guilherme'!N14</f>
        <v>0</v>
      </c>
      <c r="AF88" s="621">
        <f t="shared" si="177"/>
        <v>0</v>
      </c>
      <c r="AG88" s="108">
        <f>SUM(AA88,AC88,AE88)</f>
        <v>160</v>
      </c>
      <c r="AH88" s="639">
        <f>AG88/($B88*3)</f>
        <v>0.33333333333333331</v>
      </c>
    </row>
    <row r="89" spans="1:34" ht="16.5" thickBot="1" x14ac:dyDescent="0.3">
      <c r="A89" s="110" t="s">
        <v>13</v>
      </c>
      <c r="B89" s="604">
        <f>'UBS V Guilherme'!B15</f>
        <v>554</v>
      </c>
      <c r="C89" s="111">
        <f>'UBS V Guilherme'!C15</f>
        <v>302</v>
      </c>
      <c r="D89" s="121">
        <f t="shared" si="167"/>
        <v>0.54512635379061369</v>
      </c>
      <c r="E89" s="111">
        <f>'UBS V Guilherme'!D15</f>
        <v>444</v>
      </c>
      <c r="F89" s="121">
        <f t="shared" si="168"/>
        <v>0.80144404332129959</v>
      </c>
      <c r="G89" s="111">
        <f>'UBS V Guilherme'!E15</f>
        <v>385</v>
      </c>
      <c r="H89" s="121">
        <f t="shared" si="169"/>
        <v>0.69494584837545126</v>
      </c>
      <c r="I89" s="113">
        <f>SUM(C89,E89,G89)</f>
        <v>1131</v>
      </c>
      <c r="J89" s="640">
        <f>I89/($B89*3)</f>
        <v>0.68050541516245489</v>
      </c>
      <c r="K89" s="658">
        <f>'UBS V Guilherme'!F15</f>
        <v>565</v>
      </c>
      <c r="L89" s="622">
        <f t="shared" si="169"/>
        <v>1.0198555956678701</v>
      </c>
      <c r="M89" s="658">
        <f>'UBS V Guilherme'!G15</f>
        <v>480</v>
      </c>
      <c r="N89" s="622">
        <f t="shared" si="170"/>
        <v>0.86642599277978338</v>
      </c>
      <c r="O89" s="658">
        <f>'UBS V Guilherme'!H15</f>
        <v>506</v>
      </c>
      <c r="P89" s="622">
        <f t="shared" si="171"/>
        <v>0.91335740072202165</v>
      </c>
      <c r="Q89" s="113">
        <f>SUM(K89,M89,O89)</f>
        <v>1551</v>
      </c>
      <c r="R89" s="640">
        <f>Q89/($B89*3)</f>
        <v>0.93321299638989175</v>
      </c>
      <c r="S89" s="658">
        <f>'UBS V Guilherme'!I15</f>
        <v>575</v>
      </c>
      <c r="T89" s="622">
        <f t="shared" si="178"/>
        <v>1.0379061371841156</v>
      </c>
      <c r="U89" s="658">
        <f>'UBS V Guilherme'!J15</f>
        <v>546</v>
      </c>
      <c r="V89" s="622">
        <f t="shared" si="173"/>
        <v>0.98555956678700363</v>
      </c>
      <c r="W89" s="658">
        <f>'UBS V Guilherme'!K15</f>
        <v>516</v>
      </c>
      <c r="X89" s="622">
        <f t="shared" si="174"/>
        <v>0.93140794223826717</v>
      </c>
      <c r="Y89" s="113">
        <f>SUM(S89,U89,W89)</f>
        <v>1637</v>
      </c>
      <c r="Z89" s="640">
        <f>Y89/($B89*3)</f>
        <v>0.9849578820697954</v>
      </c>
      <c r="AA89" s="658">
        <f>'UBS V Guilherme'!L15</f>
        <v>476</v>
      </c>
      <c r="AB89" s="622">
        <f t="shared" si="179"/>
        <v>0.8592057761732852</v>
      </c>
      <c r="AC89" s="658">
        <f>'UBS V Guilherme'!M15</f>
        <v>446</v>
      </c>
      <c r="AD89" s="622">
        <f t="shared" si="176"/>
        <v>0.80505415162454874</v>
      </c>
      <c r="AE89" s="658">
        <f>'UBS V Guilherme'!N15</f>
        <v>447</v>
      </c>
      <c r="AF89" s="622">
        <f t="shared" si="177"/>
        <v>0.80685920577617332</v>
      </c>
      <c r="AG89" s="113">
        <f>SUM(AA89,AC89,AE89)</f>
        <v>1369</v>
      </c>
      <c r="AH89" s="640">
        <f>AG89/($B89*3)</f>
        <v>0.82370637785800238</v>
      </c>
    </row>
    <row r="90" spans="1:34" ht="16.5" thickBot="1" x14ac:dyDescent="0.3">
      <c r="A90" s="6" t="s">
        <v>364</v>
      </c>
      <c r="B90" s="669">
        <f>SUM(B86:B89)</f>
        <v>1902</v>
      </c>
      <c r="C90" s="8">
        <f>SUM(C86:C89)</f>
        <v>1486</v>
      </c>
      <c r="D90" s="22">
        <f t="shared" si="167"/>
        <v>0.78128286014721349</v>
      </c>
      <c r="E90" s="8">
        <f>SUM(E86:E89)</f>
        <v>1702</v>
      </c>
      <c r="F90" s="22">
        <f t="shared" si="168"/>
        <v>0.89484752891692954</v>
      </c>
      <c r="G90" s="8">
        <f>SUM(G86:G89)</f>
        <v>1220</v>
      </c>
      <c r="H90" s="22">
        <f t="shared" si="169"/>
        <v>0.64143007360672977</v>
      </c>
      <c r="I90" s="80">
        <f>SUM(C90,E90,G90)</f>
        <v>4408</v>
      </c>
      <c r="J90" s="668">
        <f>I90/($B90*3)</f>
        <v>0.7725201542236243</v>
      </c>
      <c r="K90" s="652">
        <f>SUM(K86:K89)</f>
        <v>2099</v>
      </c>
      <c r="L90" s="667">
        <f t="shared" si="169"/>
        <v>1.1035751840168244</v>
      </c>
      <c r="M90" s="652">
        <f t="shared" ref="M90" si="180">SUM(M86:M89)</f>
        <v>1608</v>
      </c>
      <c r="N90" s="667">
        <f t="shared" si="170"/>
        <v>0.8454258675078864</v>
      </c>
      <c r="O90" s="652">
        <f t="shared" ref="O90" si="181">SUM(O86:O89)</f>
        <v>1871</v>
      </c>
      <c r="P90" s="667">
        <f t="shared" si="171"/>
        <v>0.98370136698212407</v>
      </c>
      <c r="Q90" s="80">
        <f>SUM(K90,M90,O90)</f>
        <v>5578</v>
      </c>
      <c r="R90" s="668">
        <f>Q90/($B90*3)</f>
        <v>0.97756747283561163</v>
      </c>
      <c r="S90" s="652">
        <f>SUM(S86:S89)</f>
        <v>1582</v>
      </c>
      <c r="T90" s="667">
        <f t="shared" si="178"/>
        <v>0.83175604626708732</v>
      </c>
      <c r="U90" s="652">
        <f t="shared" ref="U90" si="182">SUM(U86:U89)</f>
        <v>1610</v>
      </c>
      <c r="V90" s="667">
        <f t="shared" si="173"/>
        <v>0.8464773922187171</v>
      </c>
      <c r="W90" s="652">
        <f t="shared" ref="W90" si="183">SUM(W86:W89)</f>
        <v>1664</v>
      </c>
      <c r="X90" s="667">
        <f t="shared" si="174"/>
        <v>0.87486855941114616</v>
      </c>
      <c r="Y90" s="80">
        <f>SUM(S90,U90,W90)</f>
        <v>4856</v>
      </c>
      <c r="Z90" s="668">
        <f>Y90/($B90*3)</f>
        <v>0.85103399929898349</v>
      </c>
      <c r="AA90" s="652">
        <f>SUM(AA86:AA89)</f>
        <v>1752</v>
      </c>
      <c r="AB90" s="667">
        <f t="shared" si="179"/>
        <v>0.92113564668769721</v>
      </c>
      <c r="AC90" s="652">
        <f t="shared" ref="AC90" si="184">SUM(AC86:AC89)</f>
        <v>1564</v>
      </c>
      <c r="AD90" s="667">
        <f t="shared" si="176"/>
        <v>0.82229232386961093</v>
      </c>
      <c r="AE90" s="652">
        <f t="shared" ref="AE90" si="185">SUM(AE86:AE89)</f>
        <v>1444</v>
      </c>
      <c r="AF90" s="667">
        <f t="shared" si="177"/>
        <v>0.75920084121976872</v>
      </c>
      <c r="AG90" s="80">
        <f>SUM(AA90,AC90,AE90)</f>
        <v>4760</v>
      </c>
      <c r="AH90" s="668">
        <f>AG90/($B90*3)</f>
        <v>0.83420960392569221</v>
      </c>
    </row>
    <row r="92" spans="1:34" x14ac:dyDescent="0.25">
      <c r="A92" s="1057" t="s">
        <v>464</v>
      </c>
      <c r="B92" s="1022"/>
      <c r="C92" s="1022"/>
      <c r="D92" s="1022"/>
      <c r="E92" s="1022"/>
      <c r="F92" s="1022"/>
      <c r="G92" s="1022"/>
      <c r="H92" s="1022"/>
      <c r="I92" s="1022"/>
      <c r="J92" s="1022"/>
      <c r="K92" s="1022"/>
      <c r="L92" s="1022"/>
      <c r="M92" s="1022"/>
      <c r="N92" s="1022"/>
      <c r="O92" s="1022"/>
      <c r="P92" s="1022"/>
      <c r="Q92" s="1022"/>
      <c r="R92" s="1022"/>
      <c r="S92" s="1022"/>
      <c r="T92" s="1022"/>
      <c r="U92" s="1022"/>
      <c r="V92" s="1022"/>
      <c r="W92" s="1022"/>
      <c r="X92" s="1022"/>
      <c r="Y92" s="1022"/>
      <c r="Z92" s="1022"/>
    </row>
    <row r="93" spans="1:34" ht="24.75" thickBot="1" x14ac:dyDescent="0.3">
      <c r="A93" s="14" t="s">
        <v>14</v>
      </c>
      <c r="B93" s="12" t="s">
        <v>164</v>
      </c>
      <c r="C93" s="14" t="s">
        <v>446</v>
      </c>
      <c r="D93" s="15" t="s">
        <v>1</v>
      </c>
      <c r="E93" s="14" t="s">
        <v>447</v>
      </c>
      <c r="F93" s="15" t="s">
        <v>1</v>
      </c>
      <c r="G93" s="14" t="s">
        <v>448</v>
      </c>
      <c r="H93" s="15" t="s">
        <v>1</v>
      </c>
      <c r="I93" s="100" t="s">
        <v>426</v>
      </c>
      <c r="J93" s="13" t="s">
        <v>196</v>
      </c>
      <c r="K93" s="14" t="s">
        <v>449</v>
      </c>
      <c r="L93" s="15" t="s">
        <v>1</v>
      </c>
      <c r="M93" s="14" t="s">
        <v>450</v>
      </c>
      <c r="N93" s="15" t="s">
        <v>1</v>
      </c>
      <c r="O93" s="14" t="s">
        <v>451</v>
      </c>
      <c r="P93" s="15" t="s">
        <v>1</v>
      </c>
      <c r="Q93" s="100" t="s">
        <v>426</v>
      </c>
      <c r="R93" s="13" t="s">
        <v>196</v>
      </c>
      <c r="S93" s="14" t="s">
        <v>452</v>
      </c>
      <c r="T93" s="15" t="s">
        <v>1</v>
      </c>
      <c r="U93" s="14" t="s">
        <v>453</v>
      </c>
      <c r="V93" s="15" t="s">
        <v>1</v>
      </c>
      <c r="W93" s="14" t="s">
        <v>454</v>
      </c>
      <c r="X93" s="15" t="s">
        <v>1</v>
      </c>
      <c r="Y93" s="100" t="s">
        <v>426</v>
      </c>
      <c r="Z93" s="13" t="s">
        <v>196</v>
      </c>
      <c r="AA93" s="14" t="s">
        <v>455</v>
      </c>
      <c r="AB93" s="15" t="s">
        <v>1</v>
      </c>
      <c r="AC93" s="14" t="s">
        <v>456</v>
      </c>
      <c r="AD93" s="15" t="s">
        <v>1</v>
      </c>
      <c r="AE93" s="14" t="s">
        <v>457</v>
      </c>
      <c r="AF93" s="15" t="s">
        <v>1</v>
      </c>
      <c r="AG93" s="100" t="s">
        <v>426</v>
      </c>
      <c r="AH93" s="13" t="s">
        <v>196</v>
      </c>
    </row>
    <row r="94" spans="1:34" ht="16.5" thickTop="1" x14ac:dyDescent="0.25">
      <c r="A94" s="27" t="s">
        <v>52</v>
      </c>
      <c r="B94" s="602">
        <f>'CEO II VG'!B10</f>
        <v>160</v>
      </c>
      <c r="C94" s="105">
        <f>'CEO II VG'!C10</f>
        <v>311</v>
      </c>
      <c r="D94" s="19">
        <f t="shared" ref="D94:D102" si="186">C94/$B94</f>
        <v>1.9437500000000001</v>
      </c>
      <c r="E94" s="105">
        <f>'CEO II VG'!D10</f>
        <v>96</v>
      </c>
      <c r="F94" s="19">
        <f>E94/$B94</f>
        <v>0.6</v>
      </c>
      <c r="G94" s="105">
        <f>'CEO II VG'!E10</f>
        <v>204</v>
      </c>
      <c r="H94" s="19">
        <f>G94/$B94</f>
        <v>1.2749999999999999</v>
      </c>
      <c r="I94" s="77">
        <f t="shared" ref="I94:I102" si="187">SUM(C94,E94,G94)</f>
        <v>611</v>
      </c>
      <c r="J94" s="641">
        <f t="shared" ref="J94:J102" si="188">I94/($B94*3)</f>
        <v>1.2729166666666667</v>
      </c>
      <c r="K94" s="656">
        <f>'CEO II VG'!F10</f>
        <v>216</v>
      </c>
      <c r="L94" s="623">
        <f>K94/$B94</f>
        <v>1.35</v>
      </c>
      <c r="M94" s="656">
        <f>'CEO II VG'!G10</f>
        <v>192</v>
      </c>
      <c r="N94" s="623">
        <f t="shared" ref="N94" si="189">M94/$B94</f>
        <v>1.2</v>
      </c>
      <c r="O94" s="656">
        <f>'CEO II VG'!H10</f>
        <v>272</v>
      </c>
      <c r="P94" s="623">
        <f t="shared" ref="P94" si="190">O94/$B94</f>
        <v>1.7</v>
      </c>
      <c r="Q94" s="77">
        <f t="shared" ref="Q94:Q102" si="191">SUM(K94,M94,O94)</f>
        <v>680</v>
      </c>
      <c r="R94" s="641">
        <f t="shared" ref="R94:R102" si="192">Q94/($B94*3)</f>
        <v>1.4166666666666667</v>
      </c>
      <c r="S94" s="656">
        <f>'CEO II VG'!I10</f>
        <v>278</v>
      </c>
      <c r="T94" s="623">
        <f>S94/$B94</f>
        <v>1.7375</v>
      </c>
      <c r="U94" s="656">
        <f>'CEO II VG'!J10</f>
        <v>287</v>
      </c>
      <c r="V94" s="623">
        <f t="shared" ref="V94" si="193">U94/$B94</f>
        <v>1.79375</v>
      </c>
      <c r="W94" s="656">
        <f>'CEO II VG'!K10</f>
        <v>270</v>
      </c>
      <c r="X94" s="623">
        <f t="shared" ref="X94" si="194">W94/$B94</f>
        <v>1.6875</v>
      </c>
      <c r="Y94" s="77">
        <f t="shared" ref="Y94:Y102" si="195">SUM(S94,U94,W94)</f>
        <v>835</v>
      </c>
      <c r="Z94" s="641">
        <f t="shared" ref="Z94:Z102" si="196">Y94/($B94*3)</f>
        <v>1.7395833333333333</v>
      </c>
      <c r="AA94" s="656">
        <f>'CEO II VG'!L10</f>
        <v>236</v>
      </c>
      <c r="AB94" s="623">
        <f>AA94/$B94</f>
        <v>1.4750000000000001</v>
      </c>
      <c r="AC94" s="656">
        <f>'CEO II VG'!M10</f>
        <v>310</v>
      </c>
      <c r="AD94" s="623">
        <f t="shared" ref="AD94" si="197">AC94/$B94</f>
        <v>1.9375</v>
      </c>
      <c r="AE94" s="656">
        <f>'CEO II VG'!N10</f>
        <v>300</v>
      </c>
      <c r="AF94" s="623">
        <f t="shared" ref="AF94" si="198">AE94/$B94</f>
        <v>1.875</v>
      </c>
      <c r="AG94" s="77">
        <f t="shared" ref="AG94:AG102" si="199">SUM(AA94,AC94,AE94)</f>
        <v>846</v>
      </c>
      <c r="AH94" s="641">
        <f t="shared" ref="AH94:AH102" si="200">AG94/($B94*3)</f>
        <v>1.7625</v>
      </c>
    </row>
    <row r="95" spans="1:34" x14ac:dyDescent="0.25">
      <c r="A95" s="119" t="s">
        <v>53</v>
      </c>
      <c r="B95" s="603">
        <f>'CEO II VG'!B9</f>
        <v>44</v>
      </c>
      <c r="C95" s="106">
        <f>'CEO II VG'!C9</f>
        <v>81</v>
      </c>
      <c r="D95" s="19" t="s">
        <v>190</v>
      </c>
      <c r="E95" s="106">
        <f>'CEO II VG'!D9</f>
        <v>55</v>
      </c>
      <c r="F95" s="19" t="s">
        <v>190</v>
      </c>
      <c r="G95" s="106">
        <f>'CEO II VG'!E9</f>
        <v>52</v>
      </c>
      <c r="H95" s="19" t="s">
        <v>190</v>
      </c>
      <c r="I95" s="108">
        <f t="shared" si="187"/>
        <v>188</v>
      </c>
      <c r="J95" s="641">
        <f t="shared" si="188"/>
        <v>1.4242424242424243</v>
      </c>
      <c r="K95" s="657">
        <f>'CEO II VG'!F9</f>
        <v>39</v>
      </c>
      <c r="L95" s="623">
        <f>K95/$B95</f>
        <v>0.88636363636363635</v>
      </c>
      <c r="M95" s="657">
        <f>'CEO II VG'!G9</f>
        <v>98</v>
      </c>
      <c r="N95" s="623" t="s">
        <v>190</v>
      </c>
      <c r="O95" s="657">
        <f>'CEO II VG'!H9</f>
        <v>84</v>
      </c>
      <c r="P95" s="623" t="s">
        <v>190</v>
      </c>
      <c r="Q95" s="108">
        <f t="shared" si="191"/>
        <v>221</v>
      </c>
      <c r="R95" s="641">
        <f t="shared" si="192"/>
        <v>1.6742424242424243</v>
      </c>
      <c r="S95" s="657">
        <f>'CEO II VG'!I9</f>
        <v>70</v>
      </c>
      <c r="T95" s="623">
        <f>S95/$B95</f>
        <v>1.5909090909090908</v>
      </c>
      <c r="U95" s="657">
        <f>'CEO II VG'!J9</f>
        <v>61</v>
      </c>
      <c r="V95" s="623" t="s">
        <v>190</v>
      </c>
      <c r="W95" s="657">
        <f>'CEO II VG'!K9</f>
        <v>76</v>
      </c>
      <c r="X95" s="623" t="s">
        <v>190</v>
      </c>
      <c r="Y95" s="108">
        <f t="shared" si="195"/>
        <v>207</v>
      </c>
      <c r="Z95" s="641">
        <f t="shared" si="196"/>
        <v>1.5681818181818181</v>
      </c>
      <c r="AA95" s="657">
        <f>'CEO II VG'!L9</f>
        <v>32</v>
      </c>
      <c r="AB95" s="623">
        <f>AA95/$B95</f>
        <v>0.72727272727272729</v>
      </c>
      <c r="AC95" s="657">
        <f>'CEO II VG'!M9</f>
        <v>93</v>
      </c>
      <c r="AD95" s="623" t="s">
        <v>190</v>
      </c>
      <c r="AE95" s="657">
        <f>'CEO II VG'!N9</f>
        <v>48</v>
      </c>
      <c r="AF95" s="623" t="s">
        <v>190</v>
      </c>
      <c r="AG95" s="108">
        <f t="shared" si="199"/>
        <v>173</v>
      </c>
      <c r="AH95" s="641">
        <f t="shared" si="200"/>
        <v>1.3106060606060606</v>
      </c>
    </row>
    <row r="96" spans="1:34" x14ac:dyDescent="0.25">
      <c r="A96" s="119" t="s">
        <v>54</v>
      </c>
      <c r="B96" s="603">
        <f>'CEO II VG'!B11</f>
        <v>120</v>
      </c>
      <c r="C96" s="106">
        <f>'CEO II VG'!C11</f>
        <v>105</v>
      </c>
      <c r="D96" s="19">
        <f t="shared" si="186"/>
        <v>0.875</v>
      </c>
      <c r="E96" s="106">
        <f>'CEO II VG'!D11</f>
        <v>158</v>
      </c>
      <c r="F96" s="19">
        <f t="shared" ref="F96:F102" si="201">E96/$B96</f>
        <v>1.3166666666666667</v>
      </c>
      <c r="G96" s="106">
        <f>'CEO II VG'!E11</f>
        <v>176</v>
      </c>
      <c r="H96" s="19">
        <f t="shared" ref="H96:L102" si="202">G96/$B96</f>
        <v>1.4666666666666666</v>
      </c>
      <c r="I96" s="108">
        <f t="shared" si="187"/>
        <v>439</v>
      </c>
      <c r="J96" s="641">
        <f t="shared" si="188"/>
        <v>1.2194444444444446</v>
      </c>
      <c r="K96" s="657">
        <f>'CEO II VG'!F11</f>
        <v>205</v>
      </c>
      <c r="L96" s="623">
        <f t="shared" si="202"/>
        <v>1.7083333333333333</v>
      </c>
      <c r="M96" s="657">
        <f>'CEO II VG'!G11</f>
        <v>210</v>
      </c>
      <c r="N96" s="623">
        <f t="shared" ref="N96:N102" si="203">M96/$B96</f>
        <v>1.75</v>
      </c>
      <c r="O96" s="657">
        <f>'CEO II VG'!H11</f>
        <v>169</v>
      </c>
      <c r="P96" s="623">
        <f t="shared" ref="P96:P102" si="204">O96/$B96</f>
        <v>1.4083333333333334</v>
      </c>
      <c r="Q96" s="108">
        <f t="shared" si="191"/>
        <v>584</v>
      </c>
      <c r="R96" s="641">
        <f t="shared" si="192"/>
        <v>1.6222222222222222</v>
      </c>
      <c r="S96" s="657">
        <f>'CEO II VG'!I11</f>
        <v>165</v>
      </c>
      <c r="T96" s="623">
        <f t="shared" ref="T96:T102" si="205">S96/$B96</f>
        <v>1.375</v>
      </c>
      <c r="U96" s="657">
        <f>'CEO II VG'!J11</f>
        <v>163</v>
      </c>
      <c r="V96" s="623">
        <f t="shared" ref="V96:V102" si="206">U96/$B96</f>
        <v>1.3583333333333334</v>
      </c>
      <c r="W96" s="657">
        <f>'CEO II VG'!K11</f>
        <v>191</v>
      </c>
      <c r="X96" s="623">
        <f t="shared" ref="X96:X102" si="207">W96/$B96</f>
        <v>1.5916666666666666</v>
      </c>
      <c r="Y96" s="108">
        <f t="shared" si="195"/>
        <v>519</v>
      </c>
      <c r="Z96" s="641">
        <f t="shared" si="196"/>
        <v>1.4416666666666667</v>
      </c>
      <c r="AA96" s="657">
        <f>'CEO II VG'!L11</f>
        <v>129</v>
      </c>
      <c r="AB96" s="623">
        <f t="shared" ref="AB96:AB102" si="208">AA96/$B96</f>
        <v>1.075</v>
      </c>
      <c r="AC96" s="657">
        <f>'CEO II VG'!M11</f>
        <v>156</v>
      </c>
      <c r="AD96" s="623">
        <f t="shared" ref="AD96:AD102" si="209">AC96/$B96</f>
        <v>1.3</v>
      </c>
      <c r="AE96" s="657">
        <f>'CEO II VG'!N11</f>
        <v>238</v>
      </c>
      <c r="AF96" s="623">
        <f t="shared" ref="AF96:AF102" si="210">AE96/$B96</f>
        <v>1.9833333333333334</v>
      </c>
      <c r="AG96" s="108">
        <f t="shared" si="199"/>
        <v>523</v>
      </c>
      <c r="AH96" s="641">
        <f t="shared" si="200"/>
        <v>1.4527777777777777</v>
      </c>
    </row>
    <row r="97" spans="1:34" x14ac:dyDescent="0.25">
      <c r="A97" s="119" t="s">
        <v>55</v>
      </c>
      <c r="B97" s="603">
        <f>'CEO II VG'!B12</f>
        <v>108</v>
      </c>
      <c r="C97" s="106">
        <f>'CEO II VG'!C12</f>
        <v>55</v>
      </c>
      <c r="D97" s="19">
        <f t="shared" si="186"/>
        <v>0.5092592592592593</v>
      </c>
      <c r="E97" s="106">
        <f>'CEO II VG'!D12</f>
        <v>47</v>
      </c>
      <c r="F97" s="19">
        <f t="shared" si="201"/>
        <v>0.43518518518518517</v>
      </c>
      <c r="G97" s="106">
        <f>'CEO II VG'!E12</f>
        <v>88</v>
      </c>
      <c r="H97" s="19">
        <f t="shared" si="202"/>
        <v>0.81481481481481477</v>
      </c>
      <c r="I97" s="108">
        <f t="shared" si="187"/>
        <v>190</v>
      </c>
      <c r="J97" s="641">
        <f t="shared" si="188"/>
        <v>0.5864197530864198</v>
      </c>
      <c r="K97" s="657">
        <f>'CEO II VG'!F12</f>
        <v>100</v>
      </c>
      <c r="L97" s="623">
        <f t="shared" si="202"/>
        <v>0.92592592592592593</v>
      </c>
      <c r="M97" s="657">
        <f>'CEO II VG'!G12</f>
        <v>81</v>
      </c>
      <c r="N97" s="623">
        <f t="shared" si="203"/>
        <v>0.75</v>
      </c>
      <c r="O97" s="657">
        <f>'CEO II VG'!H12</f>
        <v>83</v>
      </c>
      <c r="P97" s="623">
        <f t="shared" si="204"/>
        <v>0.76851851851851849</v>
      </c>
      <c r="Q97" s="108">
        <f t="shared" si="191"/>
        <v>264</v>
      </c>
      <c r="R97" s="641">
        <f t="shared" si="192"/>
        <v>0.81481481481481477</v>
      </c>
      <c r="S97" s="657">
        <f>'CEO II VG'!I12</f>
        <v>103</v>
      </c>
      <c r="T97" s="623">
        <f t="shared" si="205"/>
        <v>0.95370370370370372</v>
      </c>
      <c r="U97" s="657">
        <f>'CEO II VG'!J12</f>
        <v>113</v>
      </c>
      <c r="V97" s="623">
        <f t="shared" si="206"/>
        <v>1.0462962962962963</v>
      </c>
      <c r="W97" s="657">
        <f>'CEO II VG'!K12</f>
        <v>115</v>
      </c>
      <c r="X97" s="623">
        <f t="shared" si="207"/>
        <v>1.0648148148148149</v>
      </c>
      <c r="Y97" s="108">
        <f t="shared" si="195"/>
        <v>331</v>
      </c>
      <c r="Z97" s="641">
        <f t="shared" si="196"/>
        <v>1.021604938271605</v>
      </c>
      <c r="AA97" s="657">
        <f>'CEO II VG'!L12</f>
        <v>102</v>
      </c>
      <c r="AB97" s="623">
        <f t="shared" si="208"/>
        <v>0.94444444444444442</v>
      </c>
      <c r="AC97" s="657">
        <f>'CEO II VG'!M12</f>
        <v>110</v>
      </c>
      <c r="AD97" s="623">
        <f t="shared" si="209"/>
        <v>1.0185185185185186</v>
      </c>
      <c r="AE97" s="657">
        <f>'CEO II VG'!N12</f>
        <v>110</v>
      </c>
      <c r="AF97" s="623">
        <f t="shared" si="210"/>
        <v>1.0185185185185186</v>
      </c>
      <c r="AG97" s="108">
        <f t="shared" si="199"/>
        <v>322</v>
      </c>
      <c r="AH97" s="641">
        <f t="shared" si="200"/>
        <v>0.99382716049382713</v>
      </c>
    </row>
    <row r="98" spans="1:34" x14ac:dyDescent="0.25">
      <c r="A98" s="119" t="s">
        <v>56</v>
      </c>
      <c r="B98" s="603">
        <f>'CEO II VG'!B13</f>
        <v>80</v>
      </c>
      <c r="C98" s="106">
        <f>'CEO II VG'!C13</f>
        <v>313</v>
      </c>
      <c r="D98" s="19">
        <f t="shared" si="186"/>
        <v>3.9125000000000001</v>
      </c>
      <c r="E98" s="106">
        <f>'CEO II VG'!D13</f>
        <v>285</v>
      </c>
      <c r="F98" s="19">
        <f t="shared" si="201"/>
        <v>3.5625</v>
      </c>
      <c r="G98" s="106">
        <f>'CEO II VG'!E13</f>
        <v>381</v>
      </c>
      <c r="H98" s="19">
        <f t="shared" si="202"/>
        <v>4.7625000000000002</v>
      </c>
      <c r="I98" s="108">
        <f t="shared" si="187"/>
        <v>979</v>
      </c>
      <c r="J98" s="641">
        <f t="shared" si="188"/>
        <v>4.0791666666666666</v>
      </c>
      <c r="K98" s="657">
        <f>'CEO II VG'!F13</f>
        <v>385</v>
      </c>
      <c r="L98" s="623">
        <f t="shared" si="202"/>
        <v>4.8125</v>
      </c>
      <c r="M98" s="657">
        <f>'CEO II VG'!G13</f>
        <v>265</v>
      </c>
      <c r="N98" s="623">
        <f t="shared" si="203"/>
        <v>3.3125</v>
      </c>
      <c r="O98" s="657">
        <f>'CEO II VG'!H13</f>
        <v>301</v>
      </c>
      <c r="P98" s="623">
        <f t="shared" si="204"/>
        <v>3.7625000000000002</v>
      </c>
      <c r="Q98" s="108">
        <f t="shared" si="191"/>
        <v>951</v>
      </c>
      <c r="R98" s="641">
        <f t="shared" si="192"/>
        <v>3.9624999999999999</v>
      </c>
      <c r="S98" s="657">
        <f>'CEO II VG'!I13</f>
        <v>451</v>
      </c>
      <c r="T98" s="623">
        <f t="shared" si="205"/>
        <v>5.6375000000000002</v>
      </c>
      <c r="U98" s="657">
        <f>'CEO II VG'!J13</f>
        <v>468</v>
      </c>
      <c r="V98" s="623">
        <f t="shared" si="206"/>
        <v>5.85</v>
      </c>
      <c r="W98" s="657">
        <f>'CEO II VG'!K13</f>
        <v>217</v>
      </c>
      <c r="X98" s="623">
        <f t="shared" si="207"/>
        <v>2.7124999999999999</v>
      </c>
      <c r="Y98" s="108">
        <f t="shared" si="195"/>
        <v>1136</v>
      </c>
      <c r="Z98" s="641">
        <f t="shared" si="196"/>
        <v>4.7333333333333334</v>
      </c>
      <c r="AA98" s="657">
        <f>'CEO II VG'!L13</f>
        <v>410</v>
      </c>
      <c r="AB98" s="623">
        <f t="shared" si="208"/>
        <v>5.125</v>
      </c>
      <c r="AC98" s="657">
        <f>'CEO II VG'!M13</f>
        <v>416</v>
      </c>
      <c r="AD98" s="623">
        <f t="shared" si="209"/>
        <v>5.2</v>
      </c>
      <c r="AE98" s="657">
        <f>'CEO II VG'!N13</f>
        <v>339</v>
      </c>
      <c r="AF98" s="623">
        <f t="shared" si="210"/>
        <v>4.2374999999999998</v>
      </c>
      <c r="AG98" s="108">
        <f t="shared" si="199"/>
        <v>1165</v>
      </c>
      <c r="AH98" s="641">
        <f t="shared" si="200"/>
        <v>4.854166666666667</v>
      </c>
    </row>
    <row r="99" spans="1:34" x14ac:dyDescent="0.25">
      <c r="A99" s="161" t="s">
        <v>57</v>
      </c>
      <c r="B99" s="603">
        <f>'CEO II VG'!B15</f>
        <v>63</v>
      </c>
      <c r="C99" s="106">
        <f>'CEO II VG'!C15</f>
        <v>15</v>
      </c>
      <c r="D99" s="19">
        <f t="shared" si="186"/>
        <v>0.23809523809523808</v>
      </c>
      <c r="E99" s="106">
        <f>'CEO II VG'!D15</f>
        <v>34</v>
      </c>
      <c r="F99" s="19">
        <f t="shared" si="201"/>
        <v>0.53968253968253965</v>
      </c>
      <c r="G99" s="106">
        <f>'CEO II VG'!E15</f>
        <v>39</v>
      </c>
      <c r="H99" s="19">
        <f t="shared" si="202"/>
        <v>0.61904761904761907</v>
      </c>
      <c r="I99" s="108">
        <f t="shared" si="187"/>
        <v>88</v>
      </c>
      <c r="J99" s="641">
        <f t="shared" si="188"/>
        <v>0.46560846560846558</v>
      </c>
      <c r="K99" s="657">
        <f>'CEO II VG'!F15</f>
        <v>32</v>
      </c>
      <c r="L99" s="623">
        <f t="shared" si="202"/>
        <v>0.50793650793650791</v>
      </c>
      <c r="M99" s="657">
        <f>'CEO II VG'!G15</f>
        <v>42</v>
      </c>
      <c r="N99" s="623">
        <f t="shared" si="203"/>
        <v>0.66666666666666663</v>
      </c>
      <c r="O99" s="657">
        <f>'CEO II VG'!H15</f>
        <v>41</v>
      </c>
      <c r="P99" s="623">
        <f t="shared" si="204"/>
        <v>0.65079365079365081</v>
      </c>
      <c r="Q99" s="108">
        <f t="shared" si="191"/>
        <v>115</v>
      </c>
      <c r="R99" s="641">
        <f t="shared" si="192"/>
        <v>0.60846560846560849</v>
      </c>
      <c r="S99" s="657">
        <f>'CEO II VG'!I15</f>
        <v>35</v>
      </c>
      <c r="T99" s="623">
        <f t="shared" si="205"/>
        <v>0.55555555555555558</v>
      </c>
      <c r="U99" s="657">
        <f>'CEO II VG'!J15</f>
        <v>60</v>
      </c>
      <c r="V99" s="623">
        <f t="shared" si="206"/>
        <v>0.95238095238095233</v>
      </c>
      <c r="W99" s="657">
        <f>'CEO II VG'!K15</f>
        <v>62</v>
      </c>
      <c r="X99" s="623">
        <f t="shared" si="207"/>
        <v>0.98412698412698407</v>
      </c>
      <c r="Y99" s="108">
        <f t="shared" si="195"/>
        <v>157</v>
      </c>
      <c r="Z99" s="641">
        <f t="shared" si="196"/>
        <v>0.8306878306878307</v>
      </c>
      <c r="AA99" s="657">
        <f>'CEO II VG'!L15</f>
        <v>53</v>
      </c>
      <c r="AB99" s="623">
        <f t="shared" si="208"/>
        <v>0.84126984126984128</v>
      </c>
      <c r="AC99" s="657">
        <f>'CEO II VG'!M15</f>
        <v>52</v>
      </c>
      <c r="AD99" s="623">
        <f t="shared" si="209"/>
        <v>0.82539682539682535</v>
      </c>
      <c r="AE99" s="657">
        <f>'CEO II VG'!N15</f>
        <v>53</v>
      </c>
      <c r="AF99" s="623">
        <f t="shared" si="210"/>
        <v>0.84126984126984128</v>
      </c>
      <c r="AG99" s="108">
        <f t="shared" si="199"/>
        <v>158</v>
      </c>
      <c r="AH99" s="641">
        <f t="shared" si="200"/>
        <v>0.83597883597883593</v>
      </c>
    </row>
    <row r="100" spans="1:34" ht="24" x14ac:dyDescent="0.25">
      <c r="A100" s="161" t="s">
        <v>58</v>
      </c>
      <c r="B100" s="603">
        <f>'CEO II VG'!B16</f>
        <v>10</v>
      </c>
      <c r="C100" s="106">
        <f>'CEO II VG'!C16</f>
        <v>20</v>
      </c>
      <c r="D100" s="19">
        <f t="shared" si="186"/>
        <v>2</v>
      </c>
      <c r="E100" s="106">
        <f>'CEO II VG'!D16</f>
        <v>19</v>
      </c>
      <c r="F100" s="19">
        <f t="shared" si="201"/>
        <v>1.9</v>
      </c>
      <c r="G100" s="106">
        <f>'CEO II VG'!E16</f>
        <v>21</v>
      </c>
      <c r="H100" s="19">
        <f t="shared" si="202"/>
        <v>2.1</v>
      </c>
      <c r="I100" s="108">
        <f t="shared" si="187"/>
        <v>60</v>
      </c>
      <c r="J100" s="641">
        <f t="shared" si="188"/>
        <v>2</v>
      </c>
      <c r="K100" s="657">
        <f>'CEO II VG'!F16</f>
        <v>20</v>
      </c>
      <c r="L100" s="623">
        <f t="shared" si="202"/>
        <v>2</v>
      </c>
      <c r="M100" s="657">
        <f>'CEO II VG'!G16</f>
        <v>20</v>
      </c>
      <c r="N100" s="623">
        <f t="shared" si="203"/>
        <v>2</v>
      </c>
      <c r="O100" s="657">
        <f>'CEO II VG'!H16</f>
        <v>21</v>
      </c>
      <c r="P100" s="623">
        <f t="shared" si="204"/>
        <v>2.1</v>
      </c>
      <c r="Q100" s="108">
        <f t="shared" si="191"/>
        <v>61</v>
      </c>
      <c r="R100" s="641">
        <f t="shared" si="192"/>
        <v>2.0333333333333332</v>
      </c>
      <c r="S100" s="657">
        <f>'CEO II VG'!I16</f>
        <v>15</v>
      </c>
      <c r="T100" s="623">
        <f t="shared" si="205"/>
        <v>1.5</v>
      </c>
      <c r="U100" s="657">
        <f>'CEO II VG'!J16</f>
        <v>21</v>
      </c>
      <c r="V100" s="623">
        <f t="shared" si="206"/>
        <v>2.1</v>
      </c>
      <c r="W100" s="657">
        <f>'CEO II VG'!K16</f>
        <v>21</v>
      </c>
      <c r="X100" s="623">
        <f t="shared" si="207"/>
        <v>2.1</v>
      </c>
      <c r="Y100" s="108">
        <f t="shared" si="195"/>
        <v>57</v>
      </c>
      <c r="Z100" s="641">
        <f t="shared" si="196"/>
        <v>1.9</v>
      </c>
      <c r="AA100" s="657">
        <f>'CEO II VG'!L16</f>
        <v>21</v>
      </c>
      <c r="AB100" s="623">
        <f t="shared" si="208"/>
        <v>2.1</v>
      </c>
      <c r="AC100" s="657">
        <f>'CEO II VG'!M16</f>
        <v>20</v>
      </c>
      <c r="AD100" s="623">
        <f t="shared" si="209"/>
        <v>2</v>
      </c>
      <c r="AE100" s="657">
        <f>'CEO II VG'!N16</f>
        <v>10</v>
      </c>
      <c r="AF100" s="623">
        <f t="shared" si="210"/>
        <v>1</v>
      </c>
      <c r="AG100" s="108">
        <f t="shared" si="199"/>
        <v>51</v>
      </c>
      <c r="AH100" s="641">
        <f t="shared" si="200"/>
        <v>1.7</v>
      </c>
    </row>
    <row r="101" spans="1:34" ht="24.75" thickBot="1" x14ac:dyDescent="0.3">
      <c r="A101" s="120" t="s">
        <v>59</v>
      </c>
      <c r="B101" s="604" t="e">
        <f>'CEO II VG'!#REF!</f>
        <v>#REF!</v>
      </c>
      <c r="C101" s="111" t="e">
        <f>'CEO II VG'!#REF!</f>
        <v>#REF!</v>
      </c>
      <c r="D101" s="121" t="e">
        <f t="shared" si="186"/>
        <v>#REF!</v>
      </c>
      <c r="E101" s="111" t="e">
        <f>'CEO II VG'!#REF!</f>
        <v>#REF!</v>
      </c>
      <c r="F101" s="121" t="e">
        <f t="shared" si="201"/>
        <v>#REF!</v>
      </c>
      <c r="G101" s="111" t="e">
        <f>'CEO II VG'!#REF!</f>
        <v>#REF!</v>
      </c>
      <c r="H101" s="121" t="e">
        <f t="shared" si="202"/>
        <v>#REF!</v>
      </c>
      <c r="I101" s="113" t="e">
        <f t="shared" si="187"/>
        <v>#REF!</v>
      </c>
      <c r="J101" s="640" t="e">
        <f t="shared" si="188"/>
        <v>#REF!</v>
      </c>
      <c r="K101" s="658" t="e">
        <f>'CEO II VG'!#REF!</f>
        <v>#REF!</v>
      </c>
      <c r="L101" s="622" t="e">
        <f t="shared" si="202"/>
        <v>#REF!</v>
      </c>
      <c r="M101" s="658" t="e">
        <f>'CEO II VG'!#REF!</f>
        <v>#REF!</v>
      </c>
      <c r="N101" s="622" t="e">
        <f t="shared" si="203"/>
        <v>#REF!</v>
      </c>
      <c r="O101" s="658" t="e">
        <f>'CEO II VG'!#REF!</f>
        <v>#REF!</v>
      </c>
      <c r="P101" s="622" t="e">
        <f t="shared" si="204"/>
        <v>#REF!</v>
      </c>
      <c r="Q101" s="113" t="e">
        <f t="shared" si="191"/>
        <v>#REF!</v>
      </c>
      <c r="R101" s="640" t="e">
        <f t="shared" si="192"/>
        <v>#REF!</v>
      </c>
      <c r="S101" s="658" t="e">
        <f>'CEO II VG'!#REF!</f>
        <v>#REF!</v>
      </c>
      <c r="T101" s="622" t="e">
        <f t="shared" si="205"/>
        <v>#REF!</v>
      </c>
      <c r="U101" s="658" t="e">
        <f>'CEO II VG'!#REF!</f>
        <v>#REF!</v>
      </c>
      <c r="V101" s="622" t="e">
        <f t="shared" si="206"/>
        <v>#REF!</v>
      </c>
      <c r="W101" s="658" t="e">
        <f>'CEO II VG'!#REF!</f>
        <v>#REF!</v>
      </c>
      <c r="X101" s="622" t="e">
        <f t="shared" si="207"/>
        <v>#REF!</v>
      </c>
      <c r="Y101" s="113" t="e">
        <f t="shared" si="195"/>
        <v>#REF!</v>
      </c>
      <c r="Z101" s="640" t="e">
        <f t="shared" si="196"/>
        <v>#REF!</v>
      </c>
      <c r="AA101" s="658" t="e">
        <f>'CEO II VG'!#REF!</f>
        <v>#REF!</v>
      </c>
      <c r="AB101" s="622" t="e">
        <f t="shared" si="208"/>
        <v>#REF!</v>
      </c>
      <c r="AC101" s="658" t="e">
        <f>'CEO II VG'!#REF!</f>
        <v>#REF!</v>
      </c>
      <c r="AD101" s="622" t="e">
        <f t="shared" si="209"/>
        <v>#REF!</v>
      </c>
      <c r="AE101" s="658" t="e">
        <f>'CEO II VG'!#REF!</f>
        <v>#REF!</v>
      </c>
      <c r="AF101" s="622" t="e">
        <f t="shared" si="210"/>
        <v>#REF!</v>
      </c>
      <c r="AG101" s="113" t="e">
        <f t="shared" si="199"/>
        <v>#REF!</v>
      </c>
      <c r="AH101" s="640" t="e">
        <f t="shared" si="200"/>
        <v>#REF!</v>
      </c>
    </row>
    <row r="102" spans="1:34" ht="16.5" thickBot="1" x14ac:dyDescent="0.3">
      <c r="A102" s="6" t="s">
        <v>365</v>
      </c>
      <c r="B102" s="669" t="e">
        <f>SUM(B94:B101)</f>
        <v>#REF!</v>
      </c>
      <c r="C102" s="8" t="e">
        <f>SUM(C94:C101)</f>
        <v>#REF!</v>
      </c>
      <c r="D102" s="22" t="e">
        <f t="shared" si="186"/>
        <v>#REF!</v>
      </c>
      <c r="E102" s="8" t="e">
        <f>SUM(E94:E101)</f>
        <v>#REF!</v>
      </c>
      <c r="F102" s="22" t="e">
        <f t="shared" si="201"/>
        <v>#REF!</v>
      </c>
      <c r="G102" s="8" t="e">
        <f>SUM(G94:G101)</f>
        <v>#REF!</v>
      </c>
      <c r="H102" s="22" t="e">
        <f t="shared" si="202"/>
        <v>#REF!</v>
      </c>
      <c r="I102" s="80" t="e">
        <f t="shared" si="187"/>
        <v>#REF!</v>
      </c>
      <c r="J102" s="668" t="e">
        <f t="shared" si="188"/>
        <v>#REF!</v>
      </c>
      <c r="K102" s="652" t="e">
        <f>SUM(K94:K101)</f>
        <v>#REF!</v>
      </c>
      <c r="L102" s="667" t="e">
        <f t="shared" si="202"/>
        <v>#REF!</v>
      </c>
      <c r="M102" s="652" t="e">
        <f t="shared" ref="M102" si="211">SUM(M94:M101)</f>
        <v>#REF!</v>
      </c>
      <c r="N102" s="667" t="e">
        <f t="shared" si="203"/>
        <v>#REF!</v>
      </c>
      <c r="O102" s="652" t="e">
        <f t="shared" ref="O102" si="212">SUM(O94:O101)</f>
        <v>#REF!</v>
      </c>
      <c r="P102" s="667" t="e">
        <f t="shared" si="204"/>
        <v>#REF!</v>
      </c>
      <c r="Q102" s="80" t="e">
        <f t="shared" si="191"/>
        <v>#REF!</v>
      </c>
      <c r="R102" s="668" t="e">
        <f t="shared" si="192"/>
        <v>#REF!</v>
      </c>
      <c r="S102" s="652" t="e">
        <f>SUM(S94:S101)</f>
        <v>#REF!</v>
      </c>
      <c r="T102" s="667" t="e">
        <f t="shared" si="205"/>
        <v>#REF!</v>
      </c>
      <c r="U102" s="652" t="e">
        <f t="shared" ref="U102" si="213">SUM(U94:U101)</f>
        <v>#REF!</v>
      </c>
      <c r="V102" s="667" t="e">
        <f t="shared" si="206"/>
        <v>#REF!</v>
      </c>
      <c r="W102" s="652" t="e">
        <f t="shared" ref="W102" si="214">SUM(W94:W101)</f>
        <v>#REF!</v>
      </c>
      <c r="X102" s="667" t="e">
        <f t="shared" si="207"/>
        <v>#REF!</v>
      </c>
      <c r="Y102" s="80" t="e">
        <f t="shared" si="195"/>
        <v>#REF!</v>
      </c>
      <c r="Z102" s="668" t="e">
        <f t="shared" si="196"/>
        <v>#REF!</v>
      </c>
      <c r="AA102" s="652" t="e">
        <f>SUM(AA94:AA101)</f>
        <v>#REF!</v>
      </c>
      <c r="AB102" s="667" t="e">
        <f t="shared" si="208"/>
        <v>#REF!</v>
      </c>
      <c r="AC102" s="652" t="e">
        <f t="shared" ref="AC102" si="215">SUM(AC94:AC101)</f>
        <v>#REF!</v>
      </c>
      <c r="AD102" s="667" t="e">
        <f t="shared" si="209"/>
        <v>#REF!</v>
      </c>
      <c r="AE102" s="652" t="e">
        <f t="shared" ref="AE102" si="216">SUM(AE94:AE101)</f>
        <v>#REF!</v>
      </c>
      <c r="AF102" s="667" t="e">
        <f t="shared" si="210"/>
        <v>#REF!</v>
      </c>
      <c r="AG102" s="80" t="e">
        <f t="shared" si="199"/>
        <v>#REF!</v>
      </c>
      <c r="AH102" s="668" t="e">
        <f t="shared" si="200"/>
        <v>#REF!</v>
      </c>
    </row>
    <row r="104" spans="1:34" x14ac:dyDescent="0.25">
      <c r="A104" s="1057" t="s">
        <v>465</v>
      </c>
      <c r="B104" s="1022"/>
      <c r="C104" s="1022"/>
      <c r="D104" s="1022"/>
      <c r="E104" s="1022"/>
      <c r="F104" s="1022"/>
      <c r="G104" s="1022"/>
      <c r="H104" s="1022"/>
      <c r="I104" s="1022"/>
      <c r="J104" s="1022"/>
      <c r="K104" s="1022"/>
      <c r="L104" s="1022"/>
      <c r="M104" s="1022"/>
      <c r="N104" s="1022"/>
      <c r="O104" s="1022"/>
      <c r="P104" s="1022"/>
      <c r="Q104" s="1022"/>
      <c r="R104" s="1022"/>
      <c r="S104" s="1022"/>
      <c r="T104" s="1022"/>
      <c r="U104" s="1022"/>
      <c r="V104" s="1022"/>
      <c r="W104" s="1022"/>
      <c r="X104" s="1022"/>
      <c r="Y104" s="1022"/>
      <c r="Z104" s="1022"/>
    </row>
    <row r="105" spans="1:34" ht="24.75" thickBot="1" x14ac:dyDescent="0.3">
      <c r="A105" s="14" t="s">
        <v>14</v>
      </c>
      <c r="B105" s="12" t="s">
        <v>164</v>
      </c>
      <c r="C105" s="14" t="s">
        <v>446</v>
      </c>
      <c r="D105" s="15" t="s">
        <v>1</v>
      </c>
      <c r="E105" s="14" t="s">
        <v>447</v>
      </c>
      <c r="F105" s="15" t="s">
        <v>1</v>
      </c>
      <c r="G105" s="14" t="s">
        <v>448</v>
      </c>
      <c r="H105" s="15" t="s">
        <v>1</v>
      </c>
      <c r="I105" s="100" t="s">
        <v>426</v>
      </c>
      <c r="J105" s="13" t="s">
        <v>196</v>
      </c>
      <c r="K105" s="14" t="s">
        <v>449</v>
      </c>
      <c r="L105" s="15" t="s">
        <v>1</v>
      </c>
      <c r="M105" s="14" t="s">
        <v>450</v>
      </c>
      <c r="N105" s="15" t="s">
        <v>1</v>
      </c>
      <c r="O105" s="14" t="s">
        <v>451</v>
      </c>
      <c r="P105" s="15" t="s">
        <v>1</v>
      </c>
      <c r="Q105" s="100" t="s">
        <v>426</v>
      </c>
      <c r="R105" s="13" t="s">
        <v>196</v>
      </c>
      <c r="S105" s="14" t="s">
        <v>452</v>
      </c>
      <c r="T105" s="15" t="s">
        <v>1</v>
      </c>
      <c r="U105" s="14" t="s">
        <v>453</v>
      </c>
      <c r="V105" s="15" t="s">
        <v>1</v>
      </c>
      <c r="W105" s="14" t="s">
        <v>454</v>
      </c>
      <c r="X105" s="15" t="s">
        <v>1</v>
      </c>
      <c r="Y105" s="100" t="s">
        <v>426</v>
      </c>
      <c r="Z105" s="13" t="s">
        <v>196</v>
      </c>
      <c r="AA105" s="14" t="s">
        <v>455</v>
      </c>
      <c r="AB105" s="15" t="s">
        <v>1</v>
      </c>
      <c r="AC105" s="14" t="s">
        <v>456</v>
      </c>
      <c r="AD105" s="15" t="s">
        <v>1</v>
      </c>
      <c r="AE105" s="14" t="s">
        <v>457</v>
      </c>
      <c r="AF105" s="15" t="s">
        <v>1</v>
      </c>
      <c r="AG105" s="100" t="s">
        <v>426</v>
      </c>
      <c r="AH105" s="13" t="s">
        <v>196</v>
      </c>
    </row>
    <row r="106" spans="1:34" ht="16.5" thickTop="1" x14ac:dyDescent="0.25">
      <c r="A106" s="88" t="s">
        <v>8</v>
      </c>
      <c r="B106" s="602">
        <f>'AMA_UBS V Medeiros'!B9</f>
        <v>522</v>
      </c>
      <c r="C106" s="105">
        <f>'AMA_UBS V Medeiros'!C9</f>
        <v>554</v>
      </c>
      <c r="D106" s="19">
        <f t="shared" ref="D106:D112" si="217">C106/$B106</f>
        <v>1.0613026819923372</v>
      </c>
      <c r="E106" s="105">
        <f>'AMA_UBS V Medeiros'!D9</f>
        <v>540</v>
      </c>
      <c r="F106" s="19">
        <f t="shared" ref="F106:F112" si="218">E106/$B106</f>
        <v>1.0344827586206897</v>
      </c>
      <c r="G106" s="105">
        <f>'AMA_UBS V Medeiros'!E9</f>
        <v>537</v>
      </c>
      <c r="H106" s="19">
        <f t="shared" ref="H106:L112" si="219">G106/$B106</f>
        <v>1.0287356321839081</v>
      </c>
      <c r="I106" s="77">
        <f t="shared" ref="I106:I112" si="220">SUM(C106,E106,G106)</f>
        <v>1631</v>
      </c>
      <c r="J106" s="641">
        <f t="shared" ref="J106:J112" si="221">I106/($B106*3)</f>
        <v>1.041507024265645</v>
      </c>
      <c r="K106" s="656">
        <f>'AMA_UBS V Medeiros'!F9</f>
        <v>692</v>
      </c>
      <c r="L106" s="623">
        <f t="shared" si="219"/>
        <v>1.3256704980842913</v>
      </c>
      <c r="M106" s="656">
        <f>'AMA_UBS V Medeiros'!G9</f>
        <v>556</v>
      </c>
      <c r="N106" s="623">
        <f t="shared" ref="N106:N112" si="222">M106/$B106</f>
        <v>1.0651340996168583</v>
      </c>
      <c r="O106" s="656">
        <f>'AMA_UBS V Medeiros'!H9</f>
        <v>732</v>
      </c>
      <c r="P106" s="623">
        <f t="shared" ref="P106:P112" si="223">O106/$B106</f>
        <v>1.4022988505747127</v>
      </c>
      <c r="Q106" s="77">
        <f t="shared" ref="Q106:Q112" si="224">SUM(K106,M106,O106)</f>
        <v>1980</v>
      </c>
      <c r="R106" s="641">
        <f t="shared" ref="R106:R112" si="225">Q106/($B106*3)</f>
        <v>1.264367816091954</v>
      </c>
      <c r="S106" s="656">
        <f>'AMA_UBS V Medeiros'!I9</f>
        <v>721</v>
      </c>
      <c r="T106" s="623">
        <f t="shared" ref="T106:T112" si="226">S106/$B106</f>
        <v>1.3812260536398469</v>
      </c>
      <c r="U106" s="656">
        <f>'AMA_UBS V Medeiros'!J9</f>
        <v>689</v>
      </c>
      <c r="V106" s="623">
        <f t="shared" ref="V106:V112" si="227">U106/$B106</f>
        <v>1.3199233716475096</v>
      </c>
      <c r="W106" s="656">
        <f>'AMA_UBS V Medeiros'!K9</f>
        <v>675</v>
      </c>
      <c r="X106" s="623">
        <f t="shared" ref="X106:X112" si="228">W106/$B106</f>
        <v>1.2931034482758621</v>
      </c>
      <c r="Y106" s="77">
        <f t="shared" ref="Y106:Y112" si="229">SUM(S106,U106,W106)</f>
        <v>2085</v>
      </c>
      <c r="Z106" s="641">
        <f t="shared" ref="Z106:Z112" si="230">Y106/($B106*3)</f>
        <v>1.3314176245210727</v>
      </c>
      <c r="AA106" s="656">
        <f>'AMA_UBS V Medeiros'!L9</f>
        <v>634</v>
      </c>
      <c r="AB106" s="623">
        <f t="shared" ref="AB106:AB112" si="231">AA106/$B106</f>
        <v>1.2145593869731801</v>
      </c>
      <c r="AC106" s="656">
        <f>'AMA_UBS V Medeiros'!M9</f>
        <v>583</v>
      </c>
      <c r="AD106" s="623">
        <f t="shared" ref="AD106:AD112" si="232">AC106/$B106</f>
        <v>1.1168582375478928</v>
      </c>
      <c r="AE106" s="656">
        <f>'AMA_UBS V Medeiros'!N9</f>
        <v>560</v>
      </c>
      <c r="AF106" s="623">
        <f t="shared" ref="AF106:AF112" si="233">AE106/$B106</f>
        <v>1.0727969348659003</v>
      </c>
      <c r="AG106" s="77">
        <f t="shared" ref="AG106:AG112" si="234">SUM(AA106,AC106,AE106)</f>
        <v>1777</v>
      </c>
      <c r="AH106" s="641">
        <f t="shared" ref="AH106:AH112" si="235">AG106/($B106*3)</f>
        <v>1.1347381864623245</v>
      </c>
    </row>
    <row r="107" spans="1:34" x14ac:dyDescent="0.25">
      <c r="A107" s="88" t="s">
        <v>9</v>
      </c>
      <c r="B107" s="603">
        <f>'AMA_UBS V Medeiros'!B10</f>
        <v>78</v>
      </c>
      <c r="C107" s="106">
        <f>'AMA_UBS V Medeiros'!C10</f>
        <v>132</v>
      </c>
      <c r="D107" s="117">
        <f t="shared" si="217"/>
        <v>1.6923076923076923</v>
      </c>
      <c r="E107" s="106">
        <f>'AMA_UBS V Medeiros'!D10</f>
        <v>88</v>
      </c>
      <c r="F107" s="117">
        <f t="shared" si="218"/>
        <v>1.1282051282051282</v>
      </c>
      <c r="G107" s="106">
        <f>'AMA_UBS V Medeiros'!E10</f>
        <v>89</v>
      </c>
      <c r="H107" s="117">
        <f t="shared" si="219"/>
        <v>1.141025641025641</v>
      </c>
      <c r="I107" s="108">
        <f t="shared" si="220"/>
        <v>309</v>
      </c>
      <c r="J107" s="639">
        <f t="shared" si="221"/>
        <v>1.3205128205128205</v>
      </c>
      <c r="K107" s="657">
        <f>'AMA_UBS V Medeiros'!F10</f>
        <v>77</v>
      </c>
      <c r="L107" s="621">
        <f t="shared" si="219"/>
        <v>0.98717948717948723</v>
      </c>
      <c r="M107" s="657">
        <f>'AMA_UBS V Medeiros'!G10</f>
        <v>101</v>
      </c>
      <c r="N107" s="621">
        <f t="shared" si="222"/>
        <v>1.2948717948717949</v>
      </c>
      <c r="O107" s="657">
        <f>'AMA_UBS V Medeiros'!H10</f>
        <v>99</v>
      </c>
      <c r="P107" s="621">
        <f t="shared" si="223"/>
        <v>1.2692307692307692</v>
      </c>
      <c r="Q107" s="108">
        <f t="shared" si="224"/>
        <v>277</v>
      </c>
      <c r="R107" s="639">
        <f t="shared" si="225"/>
        <v>1.1837606837606838</v>
      </c>
      <c r="S107" s="657">
        <f>'AMA_UBS V Medeiros'!I10</f>
        <v>105</v>
      </c>
      <c r="T107" s="621">
        <f t="shared" si="226"/>
        <v>1.3461538461538463</v>
      </c>
      <c r="U107" s="657">
        <f>'AMA_UBS V Medeiros'!J10</f>
        <v>89</v>
      </c>
      <c r="V107" s="621">
        <f t="shared" si="227"/>
        <v>1.141025641025641</v>
      </c>
      <c r="W107" s="657">
        <f>'AMA_UBS V Medeiros'!K10</f>
        <v>94</v>
      </c>
      <c r="X107" s="621">
        <f t="shared" si="228"/>
        <v>1.2051282051282051</v>
      </c>
      <c r="Y107" s="108">
        <f t="shared" si="229"/>
        <v>288</v>
      </c>
      <c r="Z107" s="639">
        <f t="shared" si="230"/>
        <v>1.2307692307692308</v>
      </c>
      <c r="AA107" s="657">
        <f>'AMA_UBS V Medeiros'!L10</f>
        <v>89</v>
      </c>
      <c r="AB107" s="621">
        <f t="shared" si="231"/>
        <v>1.141025641025641</v>
      </c>
      <c r="AC107" s="657">
        <f>'AMA_UBS V Medeiros'!M10</f>
        <v>96</v>
      </c>
      <c r="AD107" s="621">
        <f t="shared" si="232"/>
        <v>1.2307692307692308</v>
      </c>
      <c r="AE107" s="657">
        <f>'AMA_UBS V Medeiros'!N10</f>
        <v>64</v>
      </c>
      <c r="AF107" s="621">
        <f t="shared" si="233"/>
        <v>0.82051282051282048</v>
      </c>
      <c r="AG107" s="108">
        <f t="shared" si="234"/>
        <v>249</v>
      </c>
      <c r="AH107" s="639">
        <f t="shared" si="235"/>
        <v>1.0641025641025641</v>
      </c>
    </row>
    <row r="108" spans="1:34" x14ac:dyDescent="0.25">
      <c r="A108" s="88" t="s">
        <v>10</v>
      </c>
      <c r="B108" s="603">
        <f>'AMA_UBS V Medeiros'!B12</f>
        <v>1320</v>
      </c>
      <c r="C108" s="106">
        <f>'AMA_UBS V Medeiros'!C12</f>
        <v>932</v>
      </c>
      <c r="D108" s="117">
        <f t="shared" si="217"/>
        <v>0.70606060606060606</v>
      </c>
      <c r="E108" s="106">
        <f>'AMA_UBS V Medeiros'!D12</f>
        <v>939</v>
      </c>
      <c r="F108" s="117">
        <f t="shared" si="218"/>
        <v>0.71136363636363631</v>
      </c>
      <c r="G108" s="106">
        <f>'AMA_UBS V Medeiros'!E12</f>
        <v>869</v>
      </c>
      <c r="H108" s="117">
        <f t="shared" si="219"/>
        <v>0.65833333333333333</v>
      </c>
      <c r="I108" s="108">
        <f t="shared" si="220"/>
        <v>2740</v>
      </c>
      <c r="J108" s="639">
        <f t="shared" si="221"/>
        <v>0.69191919191919193</v>
      </c>
      <c r="K108" s="657">
        <f>'AMA_UBS V Medeiros'!F12</f>
        <v>1078</v>
      </c>
      <c r="L108" s="621">
        <f t="shared" si="219"/>
        <v>0.81666666666666665</v>
      </c>
      <c r="M108" s="657">
        <f>'AMA_UBS V Medeiros'!G12</f>
        <v>980</v>
      </c>
      <c r="N108" s="621">
        <f t="shared" si="222"/>
        <v>0.74242424242424243</v>
      </c>
      <c r="O108" s="657">
        <f>'AMA_UBS V Medeiros'!H12</f>
        <v>782</v>
      </c>
      <c r="P108" s="621">
        <f t="shared" si="223"/>
        <v>0.59242424242424241</v>
      </c>
      <c r="Q108" s="108">
        <f t="shared" si="224"/>
        <v>2840</v>
      </c>
      <c r="R108" s="639">
        <f t="shared" si="225"/>
        <v>0.71717171717171713</v>
      </c>
      <c r="S108" s="657">
        <f>'AMA_UBS V Medeiros'!I12</f>
        <v>887</v>
      </c>
      <c r="T108" s="621">
        <f t="shared" si="226"/>
        <v>0.67196969696969699</v>
      </c>
      <c r="U108" s="657">
        <f>'AMA_UBS V Medeiros'!J12</f>
        <v>682</v>
      </c>
      <c r="V108" s="621">
        <f t="shared" si="227"/>
        <v>0.51666666666666672</v>
      </c>
      <c r="W108" s="657">
        <f>'AMA_UBS V Medeiros'!K12</f>
        <v>748</v>
      </c>
      <c r="X108" s="621">
        <f t="shared" si="228"/>
        <v>0.56666666666666665</v>
      </c>
      <c r="Y108" s="108">
        <f t="shared" si="229"/>
        <v>2317</v>
      </c>
      <c r="Z108" s="639">
        <f t="shared" si="230"/>
        <v>0.58510101010101012</v>
      </c>
      <c r="AA108" s="657">
        <f>'AMA_UBS V Medeiros'!L12</f>
        <v>1161</v>
      </c>
      <c r="AB108" s="621">
        <f t="shared" si="231"/>
        <v>0.87954545454545452</v>
      </c>
      <c r="AC108" s="657">
        <f>'AMA_UBS V Medeiros'!M12</f>
        <v>1023</v>
      </c>
      <c r="AD108" s="621">
        <f t="shared" si="232"/>
        <v>0.77500000000000002</v>
      </c>
      <c r="AE108" s="657">
        <f>'AMA_UBS V Medeiros'!N12</f>
        <v>630</v>
      </c>
      <c r="AF108" s="621">
        <f t="shared" si="233"/>
        <v>0.47727272727272729</v>
      </c>
      <c r="AG108" s="108">
        <f t="shared" si="234"/>
        <v>2814</v>
      </c>
      <c r="AH108" s="639">
        <f t="shared" si="235"/>
        <v>0.71060606060606057</v>
      </c>
    </row>
    <row r="109" spans="1:34" x14ac:dyDescent="0.25">
      <c r="A109" s="88" t="s">
        <v>11</v>
      </c>
      <c r="B109" s="603">
        <f>'AMA_UBS V Medeiros'!B13</f>
        <v>264</v>
      </c>
      <c r="C109" s="106">
        <f>'AMA_UBS V Medeiros'!C13</f>
        <v>0</v>
      </c>
      <c r="D109" s="117">
        <f t="shared" si="217"/>
        <v>0</v>
      </c>
      <c r="E109" s="106">
        <f>'AMA_UBS V Medeiros'!D13</f>
        <v>156</v>
      </c>
      <c r="F109" s="117">
        <f t="shared" si="218"/>
        <v>0.59090909090909094</v>
      </c>
      <c r="G109" s="106">
        <f>'AMA_UBS V Medeiros'!E13</f>
        <v>137</v>
      </c>
      <c r="H109" s="117">
        <f t="shared" si="219"/>
        <v>0.51893939393939392</v>
      </c>
      <c r="I109" s="108">
        <f t="shared" si="220"/>
        <v>293</v>
      </c>
      <c r="J109" s="639">
        <f t="shared" si="221"/>
        <v>0.36994949494949497</v>
      </c>
      <c r="K109" s="657">
        <f>'AMA_UBS V Medeiros'!F13</f>
        <v>187</v>
      </c>
      <c r="L109" s="621">
        <f t="shared" si="219"/>
        <v>0.70833333333333337</v>
      </c>
      <c r="M109" s="657">
        <f>'AMA_UBS V Medeiros'!G13</f>
        <v>188</v>
      </c>
      <c r="N109" s="621">
        <f t="shared" si="222"/>
        <v>0.71212121212121215</v>
      </c>
      <c r="O109" s="657">
        <f>'AMA_UBS V Medeiros'!H13</f>
        <v>166</v>
      </c>
      <c r="P109" s="621">
        <f t="shared" si="223"/>
        <v>0.62878787878787878</v>
      </c>
      <c r="Q109" s="108">
        <f t="shared" si="224"/>
        <v>541</v>
      </c>
      <c r="R109" s="639">
        <f t="shared" si="225"/>
        <v>0.68308080808080807</v>
      </c>
      <c r="S109" s="657">
        <f>'AMA_UBS V Medeiros'!I13</f>
        <v>191</v>
      </c>
      <c r="T109" s="621">
        <f t="shared" si="226"/>
        <v>0.72348484848484851</v>
      </c>
      <c r="U109" s="657">
        <f>'AMA_UBS V Medeiros'!J13</f>
        <v>282</v>
      </c>
      <c r="V109" s="621">
        <f t="shared" si="227"/>
        <v>1.0681818181818181</v>
      </c>
      <c r="W109" s="657">
        <f>'AMA_UBS V Medeiros'!K13</f>
        <v>244</v>
      </c>
      <c r="X109" s="621">
        <f t="shared" si="228"/>
        <v>0.9242424242424242</v>
      </c>
      <c r="Y109" s="108">
        <f t="shared" si="229"/>
        <v>717</v>
      </c>
      <c r="Z109" s="639">
        <f t="shared" si="230"/>
        <v>0.90530303030303028</v>
      </c>
      <c r="AA109" s="657">
        <f>'AMA_UBS V Medeiros'!L13</f>
        <v>266</v>
      </c>
      <c r="AB109" s="621">
        <f t="shared" si="231"/>
        <v>1.0075757575757576</v>
      </c>
      <c r="AC109" s="657">
        <f>'AMA_UBS V Medeiros'!M13</f>
        <v>212</v>
      </c>
      <c r="AD109" s="621">
        <f t="shared" si="232"/>
        <v>0.80303030303030298</v>
      </c>
      <c r="AE109" s="657">
        <f>'AMA_UBS V Medeiros'!N13</f>
        <v>210</v>
      </c>
      <c r="AF109" s="621">
        <f t="shared" si="233"/>
        <v>0.79545454545454541</v>
      </c>
      <c r="AG109" s="108">
        <f t="shared" si="234"/>
        <v>688</v>
      </c>
      <c r="AH109" s="639">
        <f t="shared" si="235"/>
        <v>0.86868686868686873</v>
      </c>
    </row>
    <row r="110" spans="1:34" x14ac:dyDescent="0.25">
      <c r="A110" s="88" t="s">
        <v>12</v>
      </c>
      <c r="B110" s="603">
        <f>'AMA_UBS V Medeiros'!B14</f>
        <v>320</v>
      </c>
      <c r="C110" s="106">
        <f>'AMA_UBS V Medeiros'!C14</f>
        <v>251</v>
      </c>
      <c r="D110" s="117">
        <f t="shared" si="217"/>
        <v>0.78437500000000004</v>
      </c>
      <c r="E110" s="106">
        <f>'AMA_UBS V Medeiros'!D14</f>
        <v>228</v>
      </c>
      <c r="F110" s="117">
        <f t="shared" si="218"/>
        <v>0.71250000000000002</v>
      </c>
      <c r="G110" s="106">
        <f>'AMA_UBS V Medeiros'!E14</f>
        <v>250</v>
      </c>
      <c r="H110" s="117">
        <f t="shared" si="219"/>
        <v>0.78125</v>
      </c>
      <c r="I110" s="108">
        <f t="shared" si="220"/>
        <v>729</v>
      </c>
      <c r="J110" s="639">
        <f t="shared" si="221"/>
        <v>0.75937500000000002</v>
      </c>
      <c r="K110" s="657">
        <f>'AMA_UBS V Medeiros'!F14</f>
        <v>274</v>
      </c>
      <c r="L110" s="621">
        <f t="shared" si="219"/>
        <v>0.85624999999999996</v>
      </c>
      <c r="M110" s="657">
        <f>'AMA_UBS V Medeiros'!G14</f>
        <v>235</v>
      </c>
      <c r="N110" s="621">
        <f t="shared" si="222"/>
        <v>0.734375</v>
      </c>
      <c r="O110" s="657">
        <f>'AMA_UBS V Medeiros'!H14</f>
        <v>271</v>
      </c>
      <c r="P110" s="621">
        <f t="shared" si="223"/>
        <v>0.84687500000000004</v>
      </c>
      <c r="Q110" s="108">
        <f t="shared" si="224"/>
        <v>780</v>
      </c>
      <c r="R110" s="639">
        <f t="shared" si="225"/>
        <v>0.8125</v>
      </c>
      <c r="S110" s="657">
        <f>'AMA_UBS V Medeiros'!I14</f>
        <v>232</v>
      </c>
      <c r="T110" s="621">
        <f t="shared" si="226"/>
        <v>0.72499999999999998</v>
      </c>
      <c r="U110" s="657">
        <f>'AMA_UBS V Medeiros'!J14</f>
        <v>243</v>
      </c>
      <c r="V110" s="621">
        <f t="shared" si="227"/>
        <v>0.75937500000000002</v>
      </c>
      <c r="W110" s="657">
        <f>'AMA_UBS V Medeiros'!K14</f>
        <v>266</v>
      </c>
      <c r="X110" s="621">
        <f t="shared" si="228"/>
        <v>0.83125000000000004</v>
      </c>
      <c r="Y110" s="108">
        <f t="shared" si="229"/>
        <v>741</v>
      </c>
      <c r="Z110" s="639">
        <f t="shared" si="230"/>
        <v>0.77187499999999998</v>
      </c>
      <c r="AA110" s="657">
        <f>'AMA_UBS V Medeiros'!L14</f>
        <v>167</v>
      </c>
      <c r="AB110" s="621">
        <f t="shared" si="231"/>
        <v>0.52187499999999998</v>
      </c>
      <c r="AC110" s="657">
        <f>'AMA_UBS V Medeiros'!M14</f>
        <v>93</v>
      </c>
      <c r="AD110" s="621">
        <f t="shared" si="232"/>
        <v>0.29062500000000002</v>
      </c>
      <c r="AE110" s="657">
        <f>'AMA_UBS V Medeiros'!N14</f>
        <v>214</v>
      </c>
      <c r="AF110" s="621">
        <f t="shared" si="233"/>
        <v>0.66874999999999996</v>
      </c>
      <c r="AG110" s="108">
        <f t="shared" si="234"/>
        <v>474</v>
      </c>
      <c r="AH110" s="639">
        <f t="shared" si="235"/>
        <v>0.49375000000000002</v>
      </c>
    </row>
    <row r="111" spans="1:34" ht="16.5" thickBot="1" x14ac:dyDescent="0.3">
      <c r="A111" s="110" t="s">
        <v>13</v>
      </c>
      <c r="B111" s="604">
        <f>'AMA_UBS V Medeiros'!B18</f>
        <v>792</v>
      </c>
      <c r="C111" s="111">
        <f>'AMA_UBS V Medeiros'!C18</f>
        <v>211</v>
      </c>
      <c r="D111" s="121">
        <f t="shared" si="217"/>
        <v>0.26641414141414144</v>
      </c>
      <c r="E111" s="111">
        <f>'AMA_UBS V Medeiros'!D18</f>
        <v>272</v>
      </c>
      <c r="F111" s="121">
        <f t="shared" si="218"/>
        <v>0.34343434343434343</v>
      </c>
      <c r="G111" s="111">
        <f>'AMA_UBS V Medeiros'!E18</f>
        <v>265</v>
      </c>
      <c r="H111" s="121">
        <f t="shared" si="219"/>
        <v>0.33459595959595961</v>
      </c>
      <c r="I111" s="113">
        <f t="shared" si="220"/>
        <v>748</v>
      </c>
      <c r="J111" s="640">
        <f t="shared" si="221"/>
        <v>0.31481481481481483</v>
      </c>
      <c r="K111" s="658">
        <f>'AMA_UBS V Medeiros'!F18</f>
        <v>367</v>
      </c>
      <c r="L111" s="622">
        <f t="shared" si="219"/>
        <v>0.4633838383838384</v>
      </c>
      <c r="M111" s="658">
        <f>'AMA_UBS V Medeiros'!G18</f>
        <v>376</v>
      </c>
      <c r="N111" s="622">
        <f t="shared" si="222"/>
        <v>0.47474747474747475</v>
      </c>
      <c r="O111" s="658">
        <f>'AMA_UBS V Medeiros'!H18</f>
        <v>147</v>
      </c>
      <c r="P111" s="622">
        <f t="shared" si="223"/>
        <v>0.18560606060606061</v>
      </c>
      <c r="Q111" s="113">
        <f t="shared" si="224"/>
        <v>890</v>
      </c>
      <c r="R111" s="640">
        <f t="shared" si="225"/>
        <v>0.37457912457912457</v>
      </c>
      <c r="S111" s="658">
        <f>'AMA_UBS V Medeiros'!I18</f>
        <v>267</v>
      </c>
      <c r="T111" s="622">
        <f t="shared" si="226"/>
        <v>0.3371212121212121</v>
      </c>
      <c r="U111" s="658">
        <f>'AMA_UBS V Medeiros'!J18</f>
        <v>425</v>
      </c>
      <c r="V111" s="622">
        <f t="shared" si="227"/>
        <v>0.53661616161616166</v>
      </c>
      <c r="W111" s="658">
        <f>'AMA_UBS V Medeiros'!K18</f>
        <v>330</v>
      </c>
      <c r="X111" s="622">
        <f t="shared" si="228"/>
        <v>0.41666666666666669</v>
      </c>
      <c r="Y111" s="113">
        <f t="shared" si="229"/>
        <v>1022</v>
      </c>
      <c r="Z111" s="640">
        <f t="shared" si="230"/>
        <v>0.43013468013468015</v>
      </c>
      <c r="AA111" s="658">
        <f>'AMA_UBS V Medeiros'!L18</f>
        <v>413</v>
      </c>
      <c r="AB111" s="622">
        <f t="shared" si="231"/>
        <v>0.52146464646464652</v>
      </c>
      <c r="AC111" s="658">
        <f>'AMA_UBS V Medeiros'!M18</f>
        <v>407</v>
      </c>
      <c r="AD111" s="622">
        <f t="shared" si="232"/>
        <v>0.51388888888888884</v>
      </c>
      <c r="AE111" s="658">
        <f>'AMA_UBS V Medeiros'!N18</f>
        <v>371</v>
      </c>
      <c r="AF111" s="622">
        <f t="shared" si="233"/>
        <v>0.46843434343434343</v>
      </c>
      <c r="AG111" s="113">
        <f t="shared" si="234"/>
        <v>1191</v>
      </c>
      <c r="AH111" s="640">
        <f t="shared" si="235"/>
        <v>0.5012626262626263</v>
      </c>
    </row>
    <row r="112" spans="1:34" ht="16.5" thickBot="1" x14ac:dyDescent="0.3">
      <c r="A112" s="6" t="s">
        <v>313</v>
      </c>
      <c r="B112" s="669">
        <f>SUM(B106:B111)</f>
        <v>3296</v>
      </c>
      <c r="C112" s="8">
        <f>SUM(C106:C111)</f>
        <v>2080</v>
      </c>
      <c r="D112" s="22">
        <f t="shared" si="217"/>
        <v>0.6310679611650486</v>
      </c>
      <c r="E112" s="8">
        <f>SUM(E106:E111)</f>
        <v>2223</v>
      </c>
      <c r="F112" s="22">
        <f t="shared" si="218"/>
        <v>0.67445388349514568</v>
      </c>
      <c r="G112" s="8">
        <f>SUM(G106:G111)</f>
        <v>2147</v>
      </c>
      <c r="H112" s="22">
        <f t="shared" si="219"/>
        <v>0.65139563106796117</v>
      </c>
      <c r="I112" s="80">
        <f t="shared" si="220"/>
        <v>6450</v>
      </c>
      <c r="J112" s="668">
        <f t="shared" si="221"/>
        <v>0.65230582524271841</v>
      </c>
      <c r="K112" s="652">
        <f>SUM(K106:K111)</f>
        <v>2675</v>
      </c>
      <c r="L112" s="667">
        <f t="shared" si="219"/>
        <v>0.81158980582524276</v>
      </c>
      <c r="M112" s="652">
        <f t="shared" ref="M112" si="236">SUM(M106:M111)</f>
        <v>2436</v>
      </c>
      <c r="N112" s="667">
        <f t="shared" si="222"/>
        <v>0.73907766990291257</v>
      </c>
      <c r="O112" s="652">
        <f t="shared" ref="O112" si="237">SUM(O106:O111)</f>
        <v>2197</v>
      </c>
      <c r="P112" s="667">
        <f t="shared" si="223"/>
        <v>0.66656553398058249</v>
      </c>
      <c r="Q112" s="80">
        <f t="shared" si="224"/>
        <v>7308</v>
      </c>
      <c r="R112" s="668">
        <f t="shared" si="225"/>
        <v>0.73907766990291257</v>
      </c>
      <c r="S112" s="652">
        <f>SUM(S106:S111)</f>
        <v>2403</v>
      </c>
      <c r="T112" s="667">
        <f t="shared" si="226"/>
        <v>0.72906553398058249</v>
      </c>
      <c r="U112" s="652">
        <f t="shared" ref="U112" si="238">SUM(U106:U111)</f>
        <v>2410</v>
      </c>
      <c r="V112" s="667">
        <f t="shared" si="227"/>
        <v>0.7311893203883495</v>
      </c>
      <c r="W112" s="652">
        <f t="shared" ref="W112" si="239">SUM(W106:W111)</f>
        <v>2357</v>
      </c>
      <c r="X112" s="667">
        <f t="shared" si="228"/>
        <v>0.71510922330097082</v>
      </c>
      <c r="Y112" s="80">
        <f t="shared" si="229"/>
        <v>7170</v>
      </c>
      <c r="Z112" s="668">
        <f t="shared" si="230"/>
        <v>0.72512135922330101</v>
      </c>
      <c r="AA112" s="652">
        <f>SUM(AA106:AA111)</f>
        <v>2730</v>
      </c>
      <c r="AB112" s="667">
        <f t="shared" si="231"/>
        <v>0.82827669902912626</v>
      </c>
      <c r="AC112" s="652">
        <f t="shared" ref="AC112" si="240">SUM(AC106:AC111)</f>
        <v>2414</v>
      </c>
      <c r="AD112" s="667">
        <f t="shared" si="232"/>
        <v>0.73240291262135926</v>
      </c>
      <c r="AE112" s="652">
        <f t="shared" ref="AE112" si="241">SUM(AE106:AE111)</f>
        <v>2049</v>
      </c>
      <c r="AF112" s="667">
        <f t="shared" si="233"/>
        <v>0.62166262135922334</v>
      </c>
      <c r="AG112" s="80">
        <f t="shared" si="234"/>
        <v>7193</v>
      </c>
      <c r="AH112" s="668">
        <f t="shared" si="235"/>
        <v>0.72744741100323629</v>
      </c>
    </row>
    <row r="114" spans="1:34" x14ac:dyDescent="0.25">
      <c r="A114" s="1057" t="s">
        <v>466</v>
      </c>
      <c r="B114" s="1022"/>
      <c r="C114" s="1022"/>
      <c r="D114" s="1022"/>
      <c r="E114" s="1022"/>
      <c r="F114" s="1022"/>
      <c r="G114" s="1022"/>
      <c r="H114" s="1022"/>
      <c r="I114" s="1022"/>
      <c r="J114" s="1022"/>
      <c r="K114" s="1022"/>
      <c r="L114" s="1022"/>
      <c r="M114" s="1022"/>
      <c r="N114" s="1022"/>
      <c r="O114" s="1022"/>
      <c r="P114" s="1022"/>
      <c r="Q114" s="1022"/>
      <c r="R114" s="1022"/>
      <c r="S114" s="1022"/>
      <c r="T114" s="1022"/>
      <c r="U114" s="1022"/>
      <c r="V114" s="1022"/>
      <c r="W114" s="1022"/>
      <c r="X114" s="1022"/>
      <c r="Y114" s="1022"/>
      <c r="Z114" s="1022"/>
    </row>
    <row r="115" spans="1:34" ht="24.75" thickBot="1" x14ac:dyDescent="0.3">
      <c r="A115" s="14" t="s">
        <v>14</v>
      </c>
      <c r="B115" s="12" t="s">
        <v>164</v>
      </c>
      <c r="C115" s="14" t="s">
        <v>446</v>
      </c>
      <c r="D115" s="15" t="s">
        <v>1</v>
      </c>
      <c r="E115" s="14" t="s">
        <v>447</v>
      </c>
      <c r="F115" s="15" t="s">
        <v>1</v>
      </c>
      <c r="G115" s="14" t="s">
        <v>448</v>
      </c>
      <c r="H115" s="15" t="s">
        <v>1</v>
      </c>
      <c r="I115" s="100" t="s">
        <v>426</v>
      </c>
      <c r="J115" s="13" t="s">
        <v>196</v>
      </c>
      <c r="K115" s="14" t="s">
        <v>449</v>
      </c>
      <c r="L115" s="15" t="s">
        <v>1</v>
      </c>
      <c r="M115" s="14" t="s">
        <v>450</v>
      </c>
      <c r="N115" s="15" t="s">
        <v>1</v>
      </c>
      <c r="O115" s="14" t="s">
        <v>451</v>
      </c>
      <c r="P115" s="15" t="s">
        <v>1</v>
      </c>
      <c r="Q115" s="100" t="s">
        <v>426</v>
      </c>
      <c r="R115" s="13" t="s">
        <v>196</v>
      </c>
      <c r="S115" s="14" t="s">
        <v>452</v>
      </c>
      <c r="T115" s="15" t="s">
        <v>1</v>
      </c>
      <c r="U115" s="14" t="s">
        <v>453</v>
      </c>
      <c r="V115" s="15" t="s">
        <v>1</v>
      </c>
      <c r="W115" s="14" t="s">
        <v>454</v>
      </c>
      <c r="X115" s="15" t="s">
        <v>1</v>
      </c>
      <c r="Y115" s="100" t="s">
        <v>426</v>
      </c>
      <c r="Z115" s="13" t="s">
        <v>196</v>
      </c>
      <c r="AA115" s="14" t="s">
        <v>455</v>
      </c>
      <c r="AB115" s="15" t="s">
        <v>1</v>
      </c>
      <c r="AC115" s="14" t="s">
        <v>456</v>
      </c>
      <c r="AD115" s="15" t="s">
        <v>1</v>
      </c>
      <c r="AE115" s="14" t="s">
        <v>457</v>
      </c>
      <c r="AF115" s="15" t="s">
        <v>1</v>
      </c>
      <c r="AG115" s="100" t="s">
        <v>426</v>
      </c>
      <c r="AH115" s="13" t="s">
        <v>196</v>
      </c>
    </row>
    <row r="116" spans="1:34" ht="16.5" thickTop="1" x14ac:dyDescent="0.25">
      <c r="A116" s="88" t="s">
        <v>8</v>
      </c>
      <c r="B116" s="602">
        <f>'UBS Izolina Mazzei'!B9</f>
        <v>783</v>
      </c>
      <c r="C116" s="105">
        <f>'UBS Izolina Mazzei'!C9</f>
        <v>683</v>
      </c>
      <c r="D116" s="19">
        <f t="shared" ref="D116:D124" si="242">C116/$B116</f>
        <v>0.8722860791826309</v>
      </c>
      <c r="E116" s="105">
        <f>'UBS Izolina Mazzei'!D9</f>
        <v>537</v>
      </c>
      <c r="F116" s="19">
        <f t="shared" ref="F116:F124" si="243">E116/$B116</f>
        <v>0.68582375478927204</v>
      </c>
      <c r="G116" s="105">
        <f>'UBS Izolina Mazzei'!E9</f>
        <v>743</v>
      </c>
      <c r="H116" s="19">
        <f t="shared" ref="H116:L124" si="244">G116/$B116</f>
        <v>0.94891443167305234</v>
      </c>
      <c r="I116" s="77">
        <f t="shared" ref="I116:I124" si="245">SUM(C116,E116,G116)</f>
        <v>1963</v>
      </c>
      <c r="J116" s="641">
        <f t="shared" ref="J116:J124" si="246">I116/($B116*3)</f>
        <v>0.83567475521498513</v>
      </c>
      <c r="K116" s="656">
        <f>'UBS Izolina Mazzei'!F9</f>
        <v>723</v>
      </c>
      <c r="L116" s="623">
        <f t="shared" si="244"/>
        <v>0.92337164750957856</v>
      </c>
      <c r="M116" s="656">
        <f>'UBS Izolina Mazzei'!G9</f>
        <v>704</v>
      </c>
      <c r="N116" s="623">
        <f t="shared" ref="N116:N124" si="247">M116/$B116</f>
        <v>0.89910600255427842</v>
      </c>
      <c r="O116" s="656">
        <f>'UBS Izolina Mazzei'!H9</f>
        <v>712</v>
      </c>
      <c r="P116" s="623">
        <f t="shared" ref="P116:P124" si="248">O116/$B116</f>
        <v>0.90932311621966799</v>
      </c>
      <c r="Q116" s="77">
        <f t="shared" ref="Q116:Q124" si="249">SUM(K116,M116,O116)</f>
        <v>2139</v>
      </c>
      <c r="R116" s="641">
        <f t="shared" ref="R116:R124" si="250">Q116/($B116*3)</f>
        <v>0.91060025542784162</v>
      </c>
      <c r="S116" s="656">
        <f>'UBS Izolina Mazzei'!I9</f>
        <v>889</v>
      </c>
      <c r="T116" s="623">
        <f t="shared" ref="T116:T124" si="251">S116/$B116</f>
        <v>1.1353767560664112</v>
      </c>
      <c r="U116" s="656">
        <f>'UBS Izolina Mazzei'!J9</f>
        <v>822</v>
      </c>
      <c r="V116" s="623">
        <f t="shared" ref="V116:V124" si="252">U116/$B116</f>
        <v>1.0498084291187739</v>
      </c>
      <c r="W116" s="656">
        <f>'UBS Izolina Mazzei'!K9</f>
        <v>857</v>
      </c>
      <c r="X116" s="623">
        <f t="shared" ref="X116:X124" si="253">W116/$B116</f>
        <v>1.0945083014048531</v>
      </c>
      <c r="Y116" s="77">
        <f t="shared" ref="Y116:Y124" si="254">SUM(S116,U116,W116)</f>
        <v>2568</v>
      </c>
      <c r="Z116" s="641">
        <f t="shared" ref="Z116:Z124" si="255">Y116/($B116*3)</f>
        <v>1.0932311621966795</v>
      </c>
      <c r="AA116" s="656">
        <f>'UBS Izolina Mazzei'!L9</f>
        <v>819</v>
      </c>
      <c r="AB116" s="623">
        <f t="shared" ref="AB116:AB124" si="256">AA116/$B116</f>
        <v>1.0459770114942528</v>
      </c>
      <c r="AC116" s="656">
        <f>'UBS Izolina Mazzei'!M9</f>
        <v>668</v>
      </c>
      <c r="AD116" s="623">
        <f t="shared" ref="AD116:AD124" si="257">AC116/$B116</f>
        <v>0.85312899106002549</v>
      </c>
      <c r="AE116" s="656">
        <f>'UBS Izolina Mazzei'!N9</f>
        <v>702</v>
      </c>
      <c r="AF116" s="623">
        <f t="shared" ref="AF116:AF124" si="258">AE116/$B116</f>
        <v>0.89655172413793105</v>
      </c>
      <c r="AG116" s="77">
        <f t="shared" ref="AG116:AG124" si="259">SUM(AA116,AC116,AE116)</f>
        <v>2189</v>
      </c>
      <c r="AH116" s="641">
        <f t="shared" ref="AH116:AH124" si="260">AG116/($B116*3)</f>
        <v>0.93188590889740319</v>
      </c>
    </row>
    <row r="117" spans="1:34" x14ac:dyDescent="0.25">
      <c r="A117" s="88" t="s">
        <v>9</v>
      </c>
      <c r="B117" s="603">
        <f>'UBS Izolina Mazzei'!B10</f>
        <v>117</v>
      </c>
      <c r="C117" s="106">
        <f>'UBS Izolina Mazzei'!C10</f>
        <v>158</v>
      </c>
      <c r="D117" s="117">
        <f t="shared" si="242"/>
        <v>1.3504273504273505</v>
      </c>
      <c r="E117" s="106">
        <f>'UBS Izolina Mazzei'!D10</f>
        <v>85</v>
      </c>
      <c r="F117" s="117">
        <f t="shared" si="243"/>
        <v>0.72649572649572647</v>
      </c>
      <c r="G117" s="106">
        <f>'UBS Izolina Mazzei'!E10</f>
        <v>86</v>
      </c>
      <c r="H117" s="117">
        <f t="shared" si="244"/>
        <v>0.7350427350427351</v>
      </c>
      <c r="I117" s="108">
        <f t="shared" si="245"/>
        <v>329</v>
      </c>
      <c r="J117" s="639">
        <f t="shared" si="246"/>
        <v>0.93732193732193736</v>
      </c>
      <c r="K117" s="657">
        <f>'UBS Izolina Mazzei'!F10</f>
        <v>68</v>
      </c>
      <c r="L117" s="621">
        <f t="shared" si="244"/>
        <v>0.58119658119658124</v>
      </c>
      <c r="M117" s="657">
        <f>'UBS Izolina Mazzei'!G10</f>
        <v>130</v>
      </c>
      <c r="N117" s="621">
        <f t="shared" si="247"/>
        <v>1.1111111111111112</v>
      </c>
      <c r="O117" s="657">
        <f>'UBS Izolina Mazzei'!H10</f>
        <v>147</v>
      </c>
      <c r="P117" s="621">
        <f t="shared" si="248"/>
        <v>1.2564102564102564</v>
      </c>
      <c r="Q117" s="108">
        <f t="shared" si="249"/>
        <v>345</v>
      </c>
      <c r="R117" s="639">
        <f t="shared" si="250"/>
        <v>0.98290598290598286</v>
      </c>
      <c r="S117" s="657">
        <f>'UBS Izolina Mazzei'!I10</f>
        <v>162</v>
      </c>
      <c r="T117" s="621">
        <f t="shared" si="251"/>
        <v>1.3846153846153846</v>
      </c>
      <c r="U117" s="657">
        <f>'UBS Izolina Mazzei'!J10</f>
        <v>157</v>
      </c>
      <c r="V117" s="621">
        <f t="shared" si="252"/>
        <v>1.3418803418803418</v>
      </c>
      <c r="W117" s="657">
        <f>'UBS Izolina Mazzei'!K10</f>
        <v>164</v>
      </c>
      <c r="X117" s="621">
        <f t="shared" si="253"/>
        <v>1.4017094017094016</v>
      </c>
      <c r="Y117" s="108">
        <f t="shared" si="254"/>
        <v>483</v>
      </c>
      <c r="Z117" s="639">
        <f t="shared" si="255"/>
        <v>1.3760683760683761</v>
      </c>
      <c r="AA117" s="657">
        <f>'UBS Izolina Mazzei'!L10</f>
        <v>126</v>
      </c>
      <c r="AB117" s="621">
        <f t="shared" si="256"/>
        <v>1.0769230769230769</v>
      </c>
      <c r="AC117" s="657">
        <f>'UBS Izolina Mazzei'!M10</f>
        <v>123</v>
      </c>
      <c r="AD117" s="621">
        <f t="shared" si="257"/>
        <v>1.0512820512820513</v>
      </c>
      <c r="AE117" s="657">
        <f>'UBS Izolina Mazzei'!N10</f>
        <v>123</v>
      </c>
      <c r="AF117" s="621">
        <f t="shared" si="258"/>
        <v>1.0512820512820513</v>
      </c>
      <c r="AG117" s="108">
        <f t="shared" si="259"/>
        <v>372</v>
      </c>
      <c r="AH117" s="639">
        <f t="shared" si="260"/>
        <v>1.0598290598290598</v>
      </c>
    </row>
    <row r="118" spans="1:34" x14ac:dyDescent="0.25">
      <c r="A118" s="88" t="s">
        <v>10</v>
      </c>
      <c r="B118" s="603">
        <f>'UBS Izolina Mazzei'!B12</f>
        <v>1056</v>
      </c>
      <c r="C118" s="106">
        <f>'UBS Izolina Mazzei'!C12</f>
        <v>472</v>
      </c>
      <c r="D118" s="117">
        <f t="shared" si="242"/>
        <v>0.44696969696969696</v>
      </c>
      <c r="E118" s="106">
        <f>'UBS Izolina Mazzei'!D12</f>
        <v>1013</v>
      </c>
      <c r="F118" s="117">
        <f t="shared" si="243"/>
        <v>0.95928030303030298</v>
      </c>
      <c r="G118" s="106">
        <f>'UBS Izolina Mazzei'!E12</f>
        <v>737</v>
      </c>
      <c r="H118" s="117">
        <f t="shared" si="244"/>
        <v>0.69791666666666663</v>
      </c>
      <c r="I118" s="108">
        <f t="shared" si="245"/>
        <v>2222</v>
      </c>
      <c r="J118" s="639">
        <f t="shared" si="246"/>
        <v>0.70138888888888884</v>
      </c>
      <c r="K118" s="657">
        <f>'UBS Izolina Mazzei'!F12</f>
        <v>818</v>
      </c>
      <c r="L118" s="621">
        <f t="shared" si="244"/>
        <v>0.77462121212121215</v>
      </c>
      <c r="M118" s="657">
        <f>'UBS Izolina Mazzei'!G12</f>
        <v>834</v>
      </c>
      <c r="N118" s="621">
        <f t="shared" si="247"/>
        <v>0.78977272727272729</v>
      </c>
      <c r="O118" s="657">
        <f>'UBS Izolina Mazzei'!H12</f>
        <v>937</v>
      </c>
      <c r="P118" s="621">
        <f t="shared" si="248"/>
        <v>0.88731060606060608</v>
      </c>
      <c r="Q118" s="108">
        <f t="shared" si="249"/>
        <v>2589</v>
      </c>
      <c r="R118" s="639">
        <f t="shared" si="250"/>
        <v>0.81723484848484851</v>
      </c>
      <c r="S118" s="657">
        <f>'UBS Izolina Mazzei'!I12</f>
        <v>1096</v>
      </c>
      <c r="T118" s="621">
        <f t="shared" si="251"/>
        <v>1.0378787878787878</v>
      </c>
      <c r="U118" s="657">
        <f>'UBS Izolina Mazzei'!J12</f>
        <v>1158</v>
      </c>
      <c r="V118" s="621">
        <f t="shared" si="252"/>
        <v>1.0965909090909092</v>
      </c>
      <c r="W118" s="657">
        <f>'UBS Izolina Mazzei'!K12</f>
        <v>886</v>
      </c>
      <c r="X118" s="621">
        <f t="shared" si="253"/>
        <v>0.83901515151515149</v>
      </c>
      <c r="Y118" s="108">
        <f t="shared" si="254"/>
        <v>3140</v>
      </c>
      <c r="Z118" s="639">
        <f t="shared" si="255"/>
        <v>0.99116161616161613</v>
      </c>
      <c r="AA118" s="657">
        <f>'UBS Izolina Mazzei'!L12</f>
        <v>1124</v>
      </c>
      <c r="AB118" s="621">
        <f t="shared" si="256"/>
        <v>1.0643939393939394</v>
      </c>
      <c r="AC118" s="657">
        <f>'UBS Izolina Mazzei'!M12</f>
        <v>922</v>
      </c>
      <c r="AD118" s="621">
        <f t="shared" si="257"/>
        <v>0.87310606060606055</v>
      </c>
      <c r="AE118" s="657">
        <f>'UBS Izolina Mazzei'!N12</f>
        <v>957</v>
      </c>
      <c r="AF118" s="621">
        <f t="shared" si="258"/>
        <v>0.90625</v>
      </c>
      <c r="AG118" s="108">
        <f t="shared" si="259"/>
        <v>3003</v>
      </c>
      <c r="AH118" s="639">
        <f t="shared" si="260"/>
        <v>0.94791666666666663</v>
      </c>
    </row>
    <row r="119" spans="1:34" x14ac:dyDescent="0.25">
      <c r="A119" s="88" t="s">
        <v>42</v>
      </c>
      <c r="B119" s="603">
        <f>'UBS Izolina Mazzei'!B13</f>
        <v>528</v>
      </c>
      <c r="C119" s="106">
        <f>'UBS Izolina Mazzei'!C13</f>
        <v>296</v>
      </c>
      <c r="D119" s="117">
        <f t="shared" si="242"/>
        <v>0.56060606060606055</v>
      </c>
      <c r="E119" s="106">
        <f>'UBS Izolina Mazzei'!D13</f>
        <v>276</v>
      </c>
      <c r="F119" s="117">
        <f t="shared" si="243"/>
        <v>0.52272727272727271</v>
      </c>
      <c r="G119" s="106">
        <f>'UBS Izolina Mazzei'!E13</f>
        <v>330</v>
      </c>
      <c r="H119" s="117">
        <f t="shared" si="244"/>
        <v>0.625</v>
      </c>
      <c r="I119" s="108">
        <f t="shared" si="245"/>
        <v>902</v>
      </c>
      <c r="J119" s="639">
        <f t="shared" si="246"/>
        <v>0.56944444444444442</v>
      </c>
      <c r="K119" s="657">
        <f>'UBS Izolina Mazzei'!F13</f>
        <v>375</v>
      </c>
      <c r="L119" s="621">
        <f t="shared" si="244"/>
        <v>0.71022727272727271</v>
      </c>
      <c r="M119" s="657">
        <f>'UBS Izolina Mazzei'!G13</f>
        <v>271</v>
      </c>
      <c r="N119" s="621">
        <f t="shared" si="247"/>
        <v>0.5132575757575758</v>
      </c>
      <c r="O119" s="657">
        <f>'UBS Izolina Mazzei'!H13</f>
        <v>301</v>
      </c>
      <c r="P119" s="621">
        <f t="shared" si="248"/>
        <v>0.57007575757575757</v>
      </c>
      <c r="Q119" s="108">
        <f t="shared" si="249"/>
        <v>947</v>
      </c>
      <c r="R119" s="639">
        <f t="shared" si="250"/>
        <v>0.59785353535353536</v>
      </c>
      <c r="S119" s="657">
        <f>'UBS Izolina Mazzei'!I13</f>
        <v>219</v>
      </c>
      <c r="T119" s="621">
        <f t="shared" si="251"/>
        <v>0.41477272727272729</v>
      </c>
      <c r="U119" s="657">
        <f>'UBS Izolina Mazzei'!J13</f>
        <v>0</v>
      </c>
      <c r="V119" s="621">
        <f t="shared" si="252"/>
        <v>0</v>
      </c>
      <c r="W119" s="657">
        <f>'UBS Izolina Mazzei'!K13</f>
        <v>0</v>
      </c>
      <c r="X119" s="621">
        <f t="shared" si="253"/>
        <v>0</v>
      </c>
      <c r="Y119" s="108">
        <f t="shared" si="254"/>
        <v>219</v>
      </c>
      <c r="Z119" s="639">
        <f t="shared" si="255"/>
        <v>0.13825757575757575</v>
      </c>
      <c r="AA119" s="657">
        <f>'UBS Izolina Mazzei'!L13</f>
        <v>230</v>
      </c>
      <c r="AB119" s="621">
        <f t="shared" si="256"/>
        <v>0.43560606060606061</v>
      </c>
      <c r="AC119" s="657">
        <f>'UBS Izolina Mazzei'!M13</f>
        <v>231</v>
      </c>
      <c r="AD119" s="621">
        <f t="shared" si="257"/>
        <v>0.4375</v>
      </c>
      <c r="AE119" s="657">
        <f>'UBS Izolina Mazzei'!N13</f>
        <v>257</v>
      </c>
      <c r="AF119" s="621">
        <f t="shared" si="258"/>
        <v>0.48674242424242425</v>
      </c>
      <c r="AG119" s="108">
        <f t="shared" si="259"/>
        <v>718</v>
      </c>
      <c r="AH119" s="639">
        <f t="shared" si="260"/>
        <v>0.45328282828282829</v>
      </c>
    </row>
    <row r="120" spans="1:34" x14ac:dyDescent="0.25">
      <c r="A120" s="63" t="s">
        <v>185</v>
      </c>
      <c r="B120" s="606">
        <f>'UBS Izolina Mazzei'!B14</f>
        <v>125</v>
      </c>
      <c r="C120" s="115">
        <f>'UBS Izolina Mazzei'!C14</f>
        <v>100</v>
      </c>
      <c r="D120" s="66">
        <f t="shared" si="242"/>
        <v>0.8</v>
      </c>
      <c r="E120" s="115">
        <f>'UBS Izolina Mazzei'!D14</f>
        <v>94</v>
      </c>
      <c r="F120" s="66">
        <f t="shared" si="243"/>
        <v>0.752</v>
      </c>
      <c r="G120" s="115">
        <f>'UBS Izolina Mazzei'!E14</f>
        <v>118</v>
      </c>
      <c r="H120" s="66">
        <f t="shared" si="244"/>
        <v>0.94399999999999995</v>
      </c>
      <c r="I120" s="130">
        <f t="shared" si="245"/>
        <v>312</v>
      </c>
      <c r="J120" s="642">
        <f t="shared" si="246"/>
        <v>0.83199999999999996</v>
      </c>
      <c r="K120" s="660">
        <f>'UBS Izolina Mazzei'!F14</f>
        <v>143</v>
      </c>
      <c r="L120" s="624">
        <f t="shared" si="244"/>
        <v>1.1439999999999999</v>
      </c>
      <c r="M120" s="660">
        <f>'UBS Izolina Mazzei'!G14</f>
        <v>124</v>
      </c>
      <c r="N120" s="624">
        <f t="shared" si="247"/>
        <v>0.99199999999999999</v>
      </c>
      <c r="O120" s="660">
        <f>'UBS Izolina Mazzei'!H14</f>
        <v>127</v>
      </c>
      <c r="P120" s="624">
        <f t="shared" si="248"/>
        <v>1.016</v>
      </c>
      <c r="Q120" s="130">
        <f t="shared" si="249"/>
        <v>394</v>
      </c>
      <c r="R120" s="642">
        <f t="shared" si="250"/>
        <v>1.0506666666666666</v>
      </c>
      <c r="S120" s="660">
        <f>'UBS Izolina Mazzei'!I14</f>
        <v>111</v>
      </c>
      <c r="T120" s="624">
        <f t="shared" si="251"/>
        <v>0.88800000000000001</v>
      </c>
      <c r="U120" s="660">
        <f>'UBS Izolina Mazzei'!J14</f>
        <v>79</v>
      </c>
      <c r="V120" s="624">
        <f t="shared" si="252"/>
        <v>0.63200000000000001</v>
      </c>
      <c r="W120" s="660">
        <f>'UBS Izolina Mazzei'!K14</f>
        <v>135</v>
      </c>
      <c r="X120" s="624">
        <f t="shared" si="253"/>
        <v>1.08</v>
      </c>
      <c r="Y120" s="130">
        <f t="shared" si="254"/>
        <v>325</v>
      </c>
      <c r="Z120" s="642">
        <f t="shared" si="255"/>
        <v>0.8666666666666667</v>
      </c>
      <c r="AA120" s="660">
        <f>'UBS Izolina Mazzei'!L14</f>
        <v>161</v>
      </c>
      <c r="AB120" s="624">
        <f t="shared" si="256"/>
        <v>1.288</v>
      </c>
      <c r="AC120" s="660">
        <f>'UBS Izolina Mazzei'!M14</f>
        <v>123</v>
      </c>
      <c r="AD120" s="624">
        <f t="shared" si="257"/>
        <v>0.98399999999999999</v>
      </c>
      <c r="AE120" s="660">
        <f>'UBS Izolina Mazzei'!N14</f>
        <v>116</v>
      </c>
      <c r="AF120" s="624">
        <f t="shared" si="258"/>
        <v>0.92800000000000005</v>
      </c>
      <c r="AG120" s="130">
        <f t="shared" si="259"/>
        <v>400</v>
      </c>
      <c r="AH120" s="642">
        <f t="shared" si="260"/>
        <v>1.0666666666666667</v>
      </c>
    </row>
    <row r="121" spans="1:34" x14ac:dyDescent="0.25">
      <c r="A121" s="194" t="s">
        <v>13</v>
      </c>
      <c r="B121" s="607">
        <f>'UBS Izolina Mazzei'!B15</f>
        <v>662</v>
      </c>
      <c r="C121" s="196">
        <f>'UBS Izolina Mazzei'!C15</f>
        <v>353</v>
      </c>
      <c r="D121" s="197">
        <f t="shared" si="242"/>
        <v>0.53323262839879149</v>
      </c>
      <c r="E121" s="196">
        <f>'UBS Izolina Mazzei'!D15</f>
        <v>390</v>
      </c>
      <c r="F121" s="197">
        <f t="shared" si="243"/>
        <v>0.58912386706948638</v>
      </c>
      <c r="G121" s="196">
        <f>'UBS Izolina Mazzei'!E15</f>
        <v>484</v>
      </c>
      <c r="H121" s="197">
        <f t="shared" si="244"/>
        <v>0.73111782477341392</v>
      </c>
      <c r="I121" s="198">
        <f t="shared" si="245"/>
        <v>1227</v>
      </c>
      <c r="J121" s="643">
        <f t="shared" si="246"/>
        <v>0.6178247734138973</v>
      </c>
      <c r="K121" s="661">
        <f>'UBS Izolina Mazzei'!F15</f>
        <v>422</v>
      </c>
      <c r="L121" s="625">
        <f t="shared" si="244"/>
        <v>0.63746223564954685</v>
      </c>
      <c r="M121" s="661">
        <f>'UBS Izolina Mazzei'!G15</f>
        <v>540</v>
      </c>
      <c r="N121" s="625">
        <f t="shared" si="247"/>
        <v>0.81570996978851962</v>
      </c>
      <c r="O121" s="661">
        <f>'UBS Izolina Mazzei'!H15</f>
        <v>542</v>
      </c>
      <c r="P121" s="625">
        <f t="shared" si="248"/>
        <v>0.81873111782477337</v>
      </c>
      <c r="Q121" s="198">
        <f t="shared" si="249"/>
        <v>1504</v>
      </c>
      <c r="R121" s="643">
        <f t="shared" si="250"/>
        <v>0.75730110775427995</v>
      </c>
      <c r="S121" s="661">
        <f>'UBS Izolina Mazzei'!I15</f>
        <v>437</v>
      </c>
      <c r="T121" s="625">
        <f t="shared" si="251"/>
        <v>0.66012084592145015</v>
      </c>
      <c r="U121" s="661">
        <f>'UBS Izolina Mazzei'!J15</f>
        <v>554</v>
      </c>
      <c r="V121" s="625">
        <f t="shared" si="252"/>
        <v>0.8368580060422961</v>
      </c>
      <c r="W121" s="661">
        <f>'UBS Izolina Mazzei'!K15</f>
        <v>607</v>
      </c>
      <c r="X121" s="625">
        <f t="shared" si="253"/>
        <v>0.91691842900302112</v>
      </c>
      <c r="Y121" s="198">
        <f t="shared" si="254"/>
        <v>1598</v>
      </c>
      <c r="Z121" s="643">
        <f t="shared" si="255"/>
        <v>0.80463242698892246</v>
      </c>
      <c r="AA121" s="661">
        <f>'UBS Izolina Mazzei'!L15</f>
        <v>607</v>
      </c>
      <c r="AB121" s="625">
        <f t="shared" si="256"/>
        <v>0.91691842900302112</v>
      </c>
      <c r="AC121" s="661">
        <f>'UBS Izolina Mazzei'!M15</f>
        <v>576</v>
      </c>
      <c r="AD121" s="625">
        <f t="shared" si="257"/>
        <v>0.87009063444108758</v>
      </c>
      <c r="AE121" s="661">
        <f>'UBS Izolina Mazzei'!N15</f>
        <v>410</v>
      </c>
      <c r="AF121" s="625">
        <f t="shared" si="258"/>
        <v>0.61933534743202412</v>
      </c>
      <c r="AG121" s="198">
        <f t="shared" si="259"/>
        <v>1593</v>
      </c>
      <c r="AH121" s="643">
        <f t="shared" si="260"/>
        <v>0.80211480362537768</v>
      </c>
    </row>
    <row r="122" spans="1:34" x14ac:dyDescent="0.25">
      <c r="A122" s="88" t="s">
        <v>427</v>
      </c>
      <c r="B122" s="607">
        <f>'AMA_UBS V Medeiros'!B16</f>
        <v>64</v>
      </c>
      <c r="C122" s="196">
        <f>'AMA_UBS V Medeiros'!C16</f>
        <v>214</v>
      </c>
      <c r="D122" s="197">
        <f t="shared" ref="D122:D123" si="261">C122/$B122</f>
        <v>3.34375</v>
      </c>
      <c r="E122" s="196">
        <f>'AMA_UBS V Medeiros'!D16</f>
        <v>141</v>
      </c>
      <c r="F122" s="197">
        <f t="shared" ref="F122:F123" si="262">E122/$B122</f>
        <v>2.203125</v>
      </c>
      <c r="G122" s="196">
        <f>'AMA_UBS V Medeiros'!E16</f>
        <v>150</v>
      </c>
      <c r="H122" s="197">
        <f t="shared" ref="H122:H123" si="263">G122/$B122</f>
        <v>2.34375</v>
      </c>
      <c r="I122" s="198">
        <f t="shared" ref="I122:I123" si="264">SUM(C122,E122,G122)</f>
        <v>505</v>
      </c>
      <c r="J122" s="643">
        <f t="shared" ref="J122:J123" si="265">I122/($B122*3)</f>
        <v>2.6302083333333335</v>
      </c>
      <c r="K122" s="661">
        <f>'AMA_UBS V Medeiros'!F16</f>
        <v>170</v>
      </c>
      <c r="L122" s="625">
        <f t="shared" ref="L122:L123" si="266">K122/$B122</f>
        <v>2.65625</v>
      </c>
      <c r="M122" s="661">
        <f>'AMA_UBS V Medeiros'!G16</f>
        <v>139</v>
      </c>
      <c r="N122" s="625">
        <f t="shared" ref="N122:N123" si="267">M122/$B122</f>
        <v>2.171875</v>
      </c>
      <c r="O122" s="661">
        <f>'AMA_UBS V Medeiros'!H16</f>
        <v>159</v>
      </c>
      <c r="P122" s="625">
        <f t="shared" ref="P122:P123" si="268">O122/$B122</f>
        <v>2.484375</v>
      </c>
      <c r="Q122" s="198">
        <f t="shared" ref="Q122:Q123" si="269">SUM(K122,M122,O122)</f>
        <v>468</v>
      </c>
      <c r="R122" s="643">
        <f t="shared" ref="R122:R123" si="270">Q122/($B122*3)</f>
        <v>2.4375</v>
      </c>
      <c r="S122" s="661">
        <f>'AMA_UBS V Medeiros'!I16</f>
        <v>3</v>
      </c>
      <c r="T122" s="625">
        <f t="shared" si="251"/>
        <v>4.6875E-2</v>
      </c>
      <c r="U122" s="661">
        <f>'AMA_UBS V Medeiros'!J16</f>
        <v>131</v>
      </c>
      <c r="V122" s="625">
        <f t="shared" si="252"/>
        <v>2.046875</v>
      </c>
      <c r="W122" s="661">
        <f>'AMA_UBS V Medeiros'!K16</f>
        <v>109</v>
      </c>
      <c r="X122" s="625">
        <f t="shared" si="253"/>
        <v>1.703125</v>
      </c>
      <c r="Y122" s="198">
        <f t="shared" si="254"/>
        <v>243</v>
      </c>
      <c r="Z122" s="643">
        <f t="shared" si="255"/>
        <v>1.265625</v>
      </c>
      <c r="AA122" s="661">
        <f>'AMA_UBS V Medeiros'!L16</f>
        <v>62</v>
      </c>
      <c r="AB122" s="625">
        <f t="shared" si="256"/>
        <v>0.96875</v>
      </c>
      <c r="AC122" s="661">
        <f>'AMA_UBS V Medeiros'!M16</f>
        <v>141</v>
      </c>
      <c r="AD122" s="625">
        <f t="shared" si="257"/>
        <v>2.203125</v>
      </c>
      <c r="AE122" s="661">
        <f>'AMA_UBS V Medeiros'!N16</f>
        <v>66</v>
      </c>
      <c r="AF122" s="625">
        <f t="shared" si="258"/>
        <v>1.03125</v>
      </c>
      <c r="AG122" s="198">
        <f t="shared" si="259"/>
        <v>269</v>
      </c>
      <c r="AH122" s="643">
        <f t="shared" si="260"/>
        <v>1.4010416666666667</v>
      </c>
    </row>
    <row r="123" spans="1:34" x14ac:dyDescent="0.25">
      <c r="A123" s="88" t="s">
        <v>428</v>
      </c>
      <c r="B123" s="607" t="str">
        <f>'AMA_UBS V Medeiros'!B17</f>
        <v>s/ meta</v>
      </c>
      <c r="C123" s="196">
        <f>'AMA_UBS V Medeiros'!C17</f>
        <v>130</v>
      </c>
      <c r="D123" s="197" t="e">
        <f t="shared" si="261"/>
        <v>#VALUE!</v>
      </c>
      <c r="E123" s="196">
        <f>'AMA_UBS V Medeiros'!D17</f>
        <v>60</v>
      </c>
      <c r="F123" s="197" t="e">
        <f t="shared" si="262"/>
        <v>#VALUE!</v>
      </c>
      <c r="G123" s="196">
        <f>'AMA_UBS V Medeiros'!E17</f>
        <v>159</v>
      </c>
      <c r="H123" s="197" t="e">
        <f t="shared" si="263"/>
        <v>#VALUE!</v>
      </c>
      <c r="I123" s="198">
        <f t="shared" si="264"/>
        <v>349</v>
      </c>
      <c r="J123" s="643" t="e">
        <f t="shared" si="265"/>
        <v>#VALUE!</v>
      </c>
      <c r="K123" s="661">
        <f>'AMA_UBS V Medeiros'!F17</f>
        <v>158</v>
      </c>
      <c r="L123" s="625" t="e">
        <f t="shared" si="266"/>
        <v>#VALUE!</v>
      </c>
      <c r="M123" s="661">
        <f>'AMA_UBS V Medeiros'!G17</f>
        <v>148</v>
      </c>
      <c r="N123" s="625" t="e">
        <f t="shared" si="267"/>
        <v>#VALUE!</v>
      </c>
      <c r="O123" s="661">
        <f>'AMA_UBS V Medeiros'!H17</f>
        <v>137</v>
      </c>
      <c r="P123" s="625" t="e">
        <f t="shared" si="268"/>
        <v>#VALUE!</v>
      </c>
      <c r="Q123" s="198">
        <f t="shared" si="269"/>
        <v>443</v>
      </c>
      <c r="R123" s="643" t="e">
        <f t="shared" si="270"/>
        <v>#VALUE!</v>
      </c>
      <c r="S123" s="661">
        <f>'AMA_UBS V Medeiros'!I17</f>
        <v>112</v>
      </c>
      <c r="T123" s="625" t="e">
        <f t="shared" si="251"/>
        <v>#VALUE!</v>
      </c>
      <c r="U123" s="661">
        <f>'AMA_UBS V Medeiros'!J17</f>
        <v>142</v>
      </c>
      <c r="V123" s="625" t="e">
        <f t="shared" si="252"/>
        <v>#VALUE!</v>
      </c>
      <c r="W123" s="661">
        <f>'AMA_UBS V Medeiros'!K17</f>
        <v>171</v>
      </c>
      <c r="X123" s="625" t="e">
        <f t="shared" si="253"/>
        <v>#VALUE!</v>
      </c>
      <c r="Y123" s="198">
        <f t="shared" si="254"/>
        <v>425</v>
      </c>
      <c r="Z123" s="643" t="e">
        <f t="shared" si="255"/>
        <v>#VALUE!</v>
      </c>
      <c r="AA123" s="661">
        <f>'AMA_UBS V Medeiros'!L17</f>
        <v>173</v>
      </c>
      <c r="AB123" s="625" t="e">
        <f t="shared" si="256"/>
        <v>#VALUE!</v>
      </c>
      <c r="AC123" s="661">
        <f>'AMA_UBS V Medeiros'!M17</f>
        <v>144</v>
      </c>
      <c r="AD123" s="625" t="e">
        <f t="shared" si="257"/>
        <v>#VALUE!</v>
      </c>
      <c r="AE123" s="661">
        <f>'AMA_UBS V Medeiros'!N17</f>
        <v>171</v>
      </c>
      <c r="AF123" s="625" t="e">
        <f t="shared" si="258"/>
        <v>#VALUE!</v>
      </c>
      <c r="AG123" s="198">
        <f t="shared" si="259"/>
        <v>488</v>
      </c>
      <c r="AH123" s="643" t="e">
        <f t="shared" si="260"/>
        <v>#VALUE!</v>
      </c>
    </row>
    <row r="124" spans="1:34" ht="16.5" thickBot="1" x14ac:dyDescent="0.3">
      <c r="A124" s="6" t="s">
        <v>366</v>
      </c>
      <c r="B124" s="669">
        <f>SUM(B116:B121)</f>
        <v>3271</v>
      </c>
      <c r="C124" s="8">
        <f>SUM(C116:C121)</f>
        <v>2062</v>
      </c>
      <c r="D124" s="22">
        <f t="shared" si="242"/>
        <v>0.63038826047080398</v>
      </c>
      <c r="E124" s="8">
        <f>SUM(E116:E121)</f>
        <v>2395</v>
      </c>
      <c r="F124" s="22">
        <f t="shared" si="243"/>
        <v>0.73219199021705905</v>
      </c>
      <c r="G124" s="8">
        <f>SUM(G116:G121)</f>
        <v>2498</v>
      </c>
      <c r="H124" s="22">
        <f t="shared" si="244"/>
        <v>0.76368083154998467</v>
      </c>
      <c r="I124" s="80">
        <f t="shared" si="245"/>
        <v>6955</v>
      </c>
      <c r="J124" s="668">
        <f t="shared" si="246"/>
        <v>0.70875369407928257</v>
      </c>
      <c r="K124" s="652">
        <f>SUM(K116:K121)</f>
        <v>2549</v>
      </c>
      <c r="L124" s="667">
        <f t="shared" si="244"/>
        <v>0.77927239376337509</v>
      </c>
      <c r="M124" s="652">
        <f t="shared" ref="M124" si="271">SUM(M116:M121)</f>
        <v>2603</v>
      </c>
      <c r="N124" s="667">
        <f t="shared" si="247"/>
        <v>0.79578110669520019</v>
      </c>
      <c r="O124" s="652">
        <f t="shared" ref="O124" si="272">SUM(O116:O121)</f>
        <v>2766</v>
      </c>
      <c r="P124" s="667">
        <f t="shared" si="248"/>
        <v>0.84561296239682049</v>
      </c>
      <c r="Q124" s="80">
        <f t="shared" si="249"/>
        <v>7918</v>
      </c>
      <c r="R124" s="668">
        <f t="shared" si="250"/>
        <v>0.80688882095179859</v>
      </c>
      <c r="S124" s="652">
        <f>SUM(S116:S121)</f>
        <v>2914</v>
      </c>
      <c r="T124" s="667">
        <f t="shared" si="251"/>
        <v>0.89085906450626717</v>
      </c>
      <c r="U124" s="652">
        <f t="shared" ref="U124" si="273">SUM(U116:U121)</f>
        <v>2770</v>
      </c>
      <c r="V124" s="667">
        <f t="shared" si="252"/>
        <v>0.84683583002140017</v>
      </c>
      <c r="W124" s="652">
        <f t="shared" ref="W124" si="274">SUM(W116:W121)</f>
        <v>2649</v>
      </c>
      <c r="X124" s="667">
        <f t="shared" si="253"/>
        <v>0.80984408437786615</v>
      </c>
      <c r="Y124" s="80">
        <f t="shared" si="254"/>
        <v>8333</v>
      </c>
      <c r="Z124" s="668">
        <f t="shared" si="255"/>
        <v>0.84917965963517783</v>
      </c>
      <c r="AA124" s="652">
        <f>SUM(AA116:AA121)</f>
        <v>3067</v>
      </c>
      <c r="AB124" s="667">
        <f t="shared" si="256"/>
        <v>0.93763375114643843</v>
      </c>
      <c r="AC124" s="652">
        <f t="shared" ref="AC124" si="275">SUM(AC116:AC121)</f>
        <v>2643</v>
      </c>
      <c r="AD124" s="667">
        <f t="shared" si="257"/>
        <v>0.80800978294099668</v>
      </c>
      <c r="AE124" s="652">
        <f t="shared" ref="AE124" si="276">SUM(AE116:AE121)</f>
        <v>2565</v>
      </c>
      <c r="AF124" s="667">
        <f t="shared" si="258"/>
        <v>0.78416386426169371</v>
      </c>
      <c r="AG124" s="80">
        <f t="shared" si="259"/>
        <v>8275</v>
      </c>
      <c r="AH124" s="668">
        <f t="shared" si="260"/>
        <v>0.84326913278304294</v>
      </c>
    </row>
    <row r="126" spans="1:34" x14ac:dyDescent="0.25">
      <c r="A126" s="1057" t="s">
        <v>458</v>
      </c>
      <c r="B126" s="1022"/>
      <c r="C126" s="1022"/>
      <c r="D126" s="1022"/>
      <c r="E126" s="1022"/>
      <c r="F126" s="1022"/>
      <c r="G126" s="1022"/>
      <c r="H126" s="1022"/>
      <c r="I126" s="1022"/>
      <c r="J126" s="1022"/>
      <c r="K126" s="1022"/>
      <c r="L126" s="1022"/>
      <c r="M126" s="1022"/>
      <c r="N126" s="1022"/>
      <c r="O126" s="1022"/>
      <c r="P126" s="1022"/>
      <c r="Q126" s="1022"/>
      <c r="R126" s="1022"/>
      <c r="S126" s="1022"/>
      <c r="T126" s="1022"/>
      <c r="U126" s="1022"/>
      <c r="V126" s="1022"/>
      <c r="W126" s="1022"/>
      <c r="X126" s="1022"/>
      <c r="Y126" s="1022"/>
      <c r="Z126" s="1022"/>
    </row>
    <row r="127" spans="1:34" ht="24.75" thickBot="1" x14ac:dyDescent="0.3">
      <c r="A127" s="14" t="s">
        <v>14</v>
      </c>
      <c r="B127" s="12" t="s">
        <v>164</v>
      </c>
      <c r="C127" s="14" t="s">
        <v>446</v>
      </c>
      <c r="D127" s="15" t="s">
        <v>1</v>
      </c>
      <c r="E127" s="14" t="s">
        <v>447</v>
      </c>
      <c r="F127" s="15" t="s">
        <v>1</v>
      </c>
      <c r="G127" s="14" t="s">
        <v>448</v>
      </c>
      <c r="H127" s="15" t="s">
        <v>1</v>
      </c>
      <c r="I127" s="100" t="s">
        <v>426</v>
      </c>
      <c r="J127" s="13" t="s">
        <v>196</v>
      </c>
      <c r="K127" s="14" t="s">
        <v>449</v>
      </c>
      <c r="L127" s="15" t="s">
        <v>1</v>
      </c>
      <c r="M127" s="14" t="s">
        <v>450</v>
      </c>
      <c r="N127" s="15" t="s">
        <v>1</v>
      </c>
      <c r="O127" s="14" t="s">
        <v>451</v>
      </c>
      <c r="P127" s="15" t="s">
        <v>1</v>
      </c>
      <c r="Q127" s="100" t="s">
        <v>426</v>
      </c>
      <c r="R127" s="13" t="s">
        <v>196</v>
      </c>
      <c r="S127" s="14" t="s">
        <v>452</v>
      </c>
      <c r="T127" s="15" t="s">
        <v>1</v>
      </c>
      <c r="U127" s="14" t="s">
        <v>453</v>
      </c>
      <c r="V127" s="15" t="s">
        <v>1</v>
      </c>
      <c r="W127" s="14" t="s">
        <v>454</v>
      </c>
      <c r="X127" s="15" t="s">
        <v>1</v>
      </c>
      <c r="Y127" s="100" t="s">
        <v>426</v>
      </c>
      <c r="Z127" s="13" t="s">
        <v>196</v>
      </c>
      <c r="AA127" s="14" t="s">
        <v>455</v>
      </c>
      <c r="AB127" s="15" t="s">
        <v>1</v>
      </c>
      <c r="AC127" s="14" t="s">
        <v>456</v>
      </c>
      <c r="AD127" s="15" t="s">
        <v>1</v>
      </c>
      <c r="AE127" s="14" t="s">
        <v>457</v>
      </c>
      <c r="AF127" s="15" t="s">
        <v>1</v>
      </c>
      <c r="AG127" s="100" t="s">
        <v>426</v>
      </c>
      <c r="AH127" s="13" t="s">
        <v>196</v>
      </c>
    </row>
    <row r="128" spans="1:34" thickTop="1" x14ac:dyDescent="0.25">
      <c r="A128" s="42" t="s">
        <v>429</v>
      </c>
      <c r="B128" s="43" t="str">
        <f>SADT!B21</f>
        <v>s/ meta</v>
      </c>
      <c r="C128" s="44">
        <f>SADT!C21</f>
        <v>794</v>
      </c>
      <c r="D128" s="45" t="e">
        <f t="shared" ref="D128:D134" si="277">C128/$B128</f>
        <v>#VALUE!</v>
      </c>
      <c r="E128" s="44">
        <f>SADT!D21</f>
        <v>917</v>
      </c>
      <c r="F128" s="45" t="e">
        <f t="shared" ref="F128:F135" si="278">E128/$B128</f>
        <v>#VALUE!</v>
      </c>
      <c r="G128" s="44">
        <f>SADT!E21</f>
        <v>1068</v>
      </c>
      <c r="H128" s="45" t="e">
        <f t="shared" ref="H128:H135" si="279">G128/$B128</f>
        <v>#VALUE!</v>
      </c>
      <c r="I128" s="132">
        <f>SUM(C128,E128,G128)</f>
        <v>2779</v>
      </c>
      <c r="J128" s="133" t="e">
        <f>I128/($B128*3)</f>
        <v>#VALUE!</v>
      </c>
      <c r="K128" s="44">
        <f>SADT!F21</f>
        <v>1044</v>
      </c>
      <c r="L128" s="45" t="e">
        <f t="shared" ref="L128:L135" si="280">K128/$B128</f>
        <v>#VALUE!</v>
      </c>
      <c r="M128" s="44">
        <f>SADT!G21</f>
        <v>978</v>
      </c>
      <c r="N128" s="45" t="e">
        <f t="shared" ref="N128:N135" si="281">M128/$B128</f>
        <v>#VALUE!</v>
      </c>
      <c r="O128" s="44">
        <f>SADT!H21</f>
        <v>862</v>
      </c>
      <c r="P128" s="45" t="e">
        <f t="shared" ref="P128:P135" si="282">O128/$B128</f>
        <v>#VALUE!</v>
      </c>
      <c r="Q128" s="132">
        <f>SUM(K128,M128,O128)</f>
        <v>2884</v>
      </c>
      <c r="R128" s="133" t="e">
        <f>Q128/($B128*3)</f>
        <v>#VALUE!</v>
      </c>
      <c r="S128" s="44">
        <f>SADT!I21</f>
        <v>75</v>
      </c>
      <c r="T128" s="45" t="e">
        <f t="shared" ref="T128:T131" si="283">S128/$B128</f>
        <v>#VALUE!</v>
      </c>
      <c r="U128" s="44">
        <f>SADT!J21</f>
        <v>704</v>
      </c>
      <c r="V128" s="45" t="e">
        <f t="shared" ref="V128:V131" si="284">U128/$B128</f>
        <v>#VALUE!</v>
      </c>
      <c r="W128" s="44">
        <f>SADT!K21</f>
        <v>922</v>
      </c>
      <c r="X128" s="45" t="e">
        <f t="shared" ref="X128:X131" si="285">W128/$B128</f>
        <v>#VALUE!</v>
      </c>
      <c r="Y128" s="132">
        <f>SUM(S128,U128,W128)</f>
        <v>1701</v>
      </c>
      <c r="Z128" s="133" t="e">
        <f>Y128/($B128*3)</f>
        <v>#VALUE!</v>
      </c>
      <c r="AA128" s="44">
        <f>SADT!L21</f>
        <v>925</v>
      </c>
      <c r="AB128" s="45" t="e">
        <f t="shared" ref="AB128:AB132" si="286">AA128/$B128</f>
        <v>#VALUE!</v>
      </c>
      <c r="AC128" s="44">
        <f>SADT!M21</f>
        <v>817</v>
      </c>
      <c r="AD128" s="45" t="e">
        <f t="shared" ref="AD128:AD132" si="287">AC128/$B128</f>
        <v>#VALUE!</v>
      </c>
      <c r="AE128" s="44">
        <f>SADT!N21</f>
        <v>743</v>
      </c>
      <c r="AF128" s="45" t="e">
        <f t="shared" ref="AF128:AF132" si="288">AE128/$B128</f>
        <v>#VALUE!</v>
      </c>
      <c r="AG128" s="132">
        <f>SUM(AA128,AC128,AE128)</f>
        <v>2485</v>
      </c>
      <c r="AH128" s="133" t="e">
        <f>AG128/($B128*3)</f>
        <v>#VALUE!</v>
      </c>
    </row>
    <row r="129" spans="1:34" ht="15" x14ac:dyDescent="0.25">
      <c r="A129" s="36" t="s">
        <v>430</v>
      </c>
      <c r="B129" s="25">
        <f>SADT!B22</f>
        <v>420</v>
      </c>
      <c r="C129" s="706">
        <f>SADT!C22</f>
        <v>387</v>
      </c>
      <c r="D129" s="45">
        <f t="shared" si="277"/>
        <v>0.92142857142857137</v>
      </c>
      <c r="E129" s="26">
        <f>SADT!D22</f>
        <v>367</v>
      </c>
      <c r="F129" s="45">
        <f t="shared" si="278"/>
        <v>0.87380952380952381</v>
      </c>
      <c r="G129" s="26">
        <f>SADT!E22</f>
        <v>219</v>
      </c>
      <c r="H129" s="45">
        <f t="shared" si="279"/>
        <v>0.52142857142857146</v>
      </c>
      <c r="I129" s="188">
        <f t="shared" ref="I129:I134" si="289">SUM(C129,E129,G129)</f>
        <v>973</v>
      </c>
      <c r="J129" s="133">
        <f t="shared" ref="J129:J134" si="290">I129/($B129*3)</f>
        <v>0.77222222222222225</v>
      </c>
      <c r="K129" s="26">
        <f>SADT!F22</f>
        <v>423</v>
      </c>
      <c r="L129" s="45">
        <f t="shared" si="280"/>
        <v>1.0071428571428571</v>
      </c>
      <c r="M129" s="26">
        <f>SADT!G22</f>
        <v>391</v>
      </c>
      <c r="N129" s="45">
        <f t="shared" si="281"/>
        <v>0.93095238095238098</v>
      </c>
      <c r="O129" s="26">
        <f>SADT!H22</f>
        <v>363</v>
      </c>
      <c r="P129" s="45">
        <f t="shared" si="282"/>
        <v>0.86428571428571432</v>
      </c>
      <c r="Q129" s="188">
        <f t="shared" ref="Q129:Q135" si="291">SUM(K129,M129,O129)</f>
        <v>1177</v>
      </c>
      <c r="R129" s="133">
        <f t="shared" ref="R129:R135" si="292">Q129/($B129*3)</f>
        <v>0.93412698412698414</v>
      </c>
      <c r="S129" s="26">
        <f>SADT!I22</f>
        <v>591</v>
      </c>
      <c r="T129" s="45">
        <f t="shared" si="283"/>
        <v>1.4071428571428573</v>
      </c>
      <c r="U129" s="26">
        <f>SADT!J22</f>
        <v>558</v>
      </c>
      <c r="V129" s="45">
        <f t="shared" si="284"/>
        <v>1.3285714285714285</v>
      </c>
      <c r="W129" s="26">
        <f>SADT!K22</f>
        <v>547</v>
      </c>
      <c r="X129" s="45">
        <f t="shared" si="285"/>
        <v>1.3023809523809524</v>
      </c>
      <c r="Y129" s="188">
        <f t="shared" ref="Y129:Y131" si="293">SUM(S129,U129,W129)</f>
        <v>1696</v>
      </c>
      <c r="Z129" s="133">
        <f t="shared" ref="Z129:Z131" si="294">Y129/($B129*3)</f>
        <v>1.3460317460317461</v>
      </c>
      <c r="AA129" s="26">
        <f>SADT!L22</f>
        <v>484</v>
      </c>
      <c r="AB129" s="45">
        <f t="shared" si="286"/>
        <v>1.1523809523809523</v>
      </c>
      <c r="AC129" s="26">
        <f>SADT!M22</f>
        <v>470</v>
      </c>
      <c r="AD129" s="45">
        <f t="shared" si="287"/>
        <v>1.1190476190476191</v>
      </c>
      <c r="AE129" s="26">
        <f>SADT!N22</f>
        <v>455</v>
      </c>
      <c r="AF129" s="45">
        <f t="shared" si="288"/>
        <v>1.0833333333333333</v>
      </c>
      <c r="AG129" s="188">
        <f t="shared" ref="AG129:AG132" si="295">SUM(AA129,AC129,AE129)</f>
        <v>1409</v>
      </c>
      <c r="AH129" s="133">
        <f t="shared" ref="AH129:AH132" si="296">AG129/($B129*3)</f>
        <v>1.1182539682539683</v>
      </c>
    </row>
    <row r="130" spans="1:34" ht="15" x14ac:dyDescent="0.25">
      <c r="A130" s="36" t="s">
        <v>431</v>
      </c>
      <c r="B130" s="25">
        <f>SADT!B23</f>
        <v>44</v>
      </c>
      <c r="C130" s="706">
        <f>SADT!C23</f>
        <v>52</v>
      </c>
      <c r="D130" s="45">
        <f t="shared" si="277"/>
        <v>1.1818181818181819</v>
      </c>
      <c r="E130" s="26">
        <f>SADT!D23</f>
        <v>44</v>
      </c>
      <c r="F130" s="45">
        <f t="shared" si="278"/>
        <v>1</v>
      </c>
      <c r="G130" s="26">
        <f>SADT!E23</f>
        <v>45</v>
      </c>
      <c r="H130" s="45">
        <f t="shared" si="279"/>
        <v>1.0227272727272727</v>
      </c>
      <c r="I130" s="188">
        <f t="shared" si="289"/>
        <v>141</v>
      </c>
      <c r="J130" s="133">
        <f t="shared" si="290"/>
        <v>1.0681818181818181</v>
      </c>
      <c r="K130" s="26">
        <f>SADT!F23</f>
        <v>50</v>
      </c>
      <c r="L130" s="45">
        <f t="shared" si="280"/>
        <v>1.1363636363636365</v>
      </c>
      <c r="M130" s="26">
        <f>SADT!G23</f>
        <v>52</v>
      </c>
      <c r="N130" s="45">
        <f t="shared" si="281"/>
        <v>1.1818181818181819</v>
      </c>
      <c r="O130" s="26">
        <f>SADT!H23</f>
        <v>14</v>
      </c>
      <c r="P130" s="45">
        <f t="shared" si="282"/>
        <v>0.31818181818181818</v>
      </c>
      <c r="Q130" s="188">
        <f t="shared" si="291"/>
        <v>116</v>
      </c>
      <c r="R130" s="133">
        <f t="shared" si="292"/>
        <v>0.87878787878787878</v>
      </c>
      <c r="S130" s="26">
        <f>SADT!I23</f>
        <v>54</v>
      </c>
      <c r="T130" s="45">
        <f t="shared" si="283"/>
        <v>1.2272727272727273</v>
      </c>
      <c r="U130" s="26">
        <f>SADT!J23</f>
        <v>58</v>
      </c>
      <c r="V130" s="45">
        <f t="shared" si="284"/>
        <v>1.3181818181818181</v>
      </c>
      <c r="W130" s="26">
        <f>SADT!K23</f>
        <v>66</v>
      </c>
      <c r="X130" s="45">
        <f t="shared" si="285"/>
        <v>1.5</v>
      </c>
      <c r="Y130" s="188">
        <f t="shared" si="293"/>
        <v>178</v>
      </c>
      <c r="Z130" s="133">
        <f t="shared" si="294"/>
        <v>1.3484848484848484</v>
      </c>
      <c r="AA130" s="26">
        <f>SADT!L23</f>
        <v>59</v>
      </c>
      <c r="AB130" s="45">
        <f t="shared" si="286"/>
        <v>1.3409090909090908</v>
      </c>
      <c r="AC130" s="26">
        <f>SADT!M23</f>
        <v>50</v>
      </c>
      <c r="AD130" s="45">
        <f t="shared" si="287"/>
        <v>1.1363636363636365</v>
      </c>
      <c r="AE130" s="26">
        <f>SADT!N23</f>
        <v>56</v>
      </c>
      <c r="AF130" s="45">
        <f t="shared" si="288"/>
        <v>1.2727272727272727</v>
      </c>
      <c r="AG130" s="188">
        <f t="shared" si="295"/>
        <v>165</v>
      </c>
      <c r="AH130" s="133">
        <f t="shared" si="296"/>
        <v>1.25</v>
      </c>
    </row>
    <row r="131" spans="1:34" ht="15" x14ac:dyDescent="0.25">
      <c r="A131" s="36" t="s">
        <v>432</v>
      </c>
      <c r="B131" s="95">
        <f>SADT!B24</f>
        <v>80</v>
      </c>
      <c r="C131" s="706">
        <f>SADT!C24</f>
        <v>160</v>
      </c>
      <c r="D131" s="135">
        <f t="shared" si="277"/>
        <v>2</v>
      </c>
      <c r="E131" s="706">
        <f>SADT!D24</f>
        <v>94</v>
      </c>
      <c r="F131" s="135">
        <f t="shared" si="278"/>
        <v>1.175</v>
      </c>
      <c r="G131" s="706">
        <f>SADT!E24</f>
        <v>94</v>
      </c>
      <c r="H131" s="135">
        <f t="shared" si="279"/>
        <v>1.175</v>
      </c>
      <c r="I131" s="821">
        <f t="shared" si="289"/>
        <v>348</v>
      </c>
      <c r="J131" s="136">
        <f t="shared" si="290"/>
        <v>1.45</v>
      </c>
      <c r="K131" s="706">
        <f>SADT!F24</f>
        <v>138</v>
      </c>
      <c r="L131" s="135">
        <f t="shared" si="280"/>
        <v>1.7250000000000001</v>
      </c>
      <c r="M131" s="706">
        <f>SADT!G24</f>
        <v>62</v>
      </c>
      <c r="N131" s="135">
        <f t="shared" si="281"/>
        <v>0.77500000000000002</v>
      </c>
      <c r="O131" s="706">
        <f>SADT!H24</f>
        <v>133</v>
      </c>
      <c r="P131" s="135">
        <f t="shared" si="282"/>
        <v>1.6625000000000001</v>
      </c>
      <c r="Q131" s="821">
        <f t="shared" si="291"/>
        <v>333</v>
      </c>
      <c r="R131" s="136">
        <f t="shared" si="292"/>
        <v>1.3875</v>
      </c>
      <c r="S131" s="706">
        <f>SADT!I24</f>
        <v>95</v>
      </c>
      <c r="T131" s="135">
        <f t="shared" si="283"/>
        <v>1.1875</v>
      </c>
      <c r="U131" s="706">
        <f>SADT!J24</f>
        <v>136</v>
      </c>
      <c r="V131" s="135">
        <f t="shared" si="284"/>
        <v>1.7</v>
      </c>
      <c r="W131" s="706">
        <f>SADT!K24</f>
        <v>114</v>
      </c>
      <c r="X131" s="135">
        <f t="shared" si="285"/>
        <v>1.425</v>
      </c>
      <c r="Y131" s="821">
        <f t="shared" si="293"/>
        <v>345</v>
      </c>
      <c r="Z131" s="136">
        <f t="shared" si="294"/>
        <v>1.4375</v>
      </c>
      <c r="AA131" s="706">
        <f>SADT!L24</f>
        <v>159</v>
      </c>
      <c r="AB131" s="135">
        <f t="shared" si="286"/>
        <v>1.9875</v>
      </c>
      <c r="AC131" s="706">
        <f>SADT!M24</f>
        <v>125</v>
      </c>
      <c r="AD131" s="135">
        <f t="shared" si="287"/>
        <v>1.5625</v>
      </c>
      <c r="AE131" s="706">
        <f>SADT!N24</f>
        <v>96</v>
      </c>
      <c r="AF131" s="135">
        <f t="shared" si="288"/>
        <v>1.2</v>
      </c>
      <c r="AG131" s="821">
        <f t="shared" si="295"/>
        <v>380</v>
      </c>
      <c r="AH131" s="136">
        <f t="shared" si="296"/>
        <v>1.5833333333333333</v>
      </c>
    </row>
    <row r="132" spans="1:34" ht="15" x14ac:dyDescent="0.25">
      <c r="A132" s="1055" t="s">
        <v>445</v>
      </c>
      <c r="B132" s="1087">
        <f>SADT!B25</f>
        <v>48</v>
      </c>
      <c r="C132" s="1053">
        <f>SADT!C25</f>
        <v>89</v>
      </c>
      <c r="D132" s="1051">
        <f t="shared" si="277"/>
        <v>1.8541666666666667</v>
      </c>
      <c r="E132" s="1053">
        <f>SADT!D25</f>
        <v>49</v>
      </c>
      <c r="F132" s="1051">
        <f t="shared" ref="F132" si="297">E132/$B132</f>
        <v>1.0208333333333333</v>
      </c>
      <c r="G132" s="1053">
        <f>SADT!E25</f>
        <v>33</v>
      </c>
      <c r="H132" s="1051">
        <f t="shared" ref="H132" si="298">G132/$B132</f>
        <v>0.6875</v>
      </c>
      <c r="I132" s="1060">
        <f t="shared" ref="I132" si="299">SUM(C132,E132,G132)</f>
        <v>171</v>
      </c>
      <c r="J132" s="1085">
        <f t="shared" ref="J132" si="300">I132/($B132*3)</f>
        <v>1.1875</v>
      </c>
      <c r="K132" s="1053">
        <f>SADT!F25</f>
        <v>91</v>
      </c>
      <c r="L132" s="1051">
        <f t="shared" ref="L132" si="301">K132/$B132</f>
        <v>1.8958333333333333</v>
      </c>
      <c r="M132" s="1053">
        <f>SADT!G25</f>
        <v>71</v>
      </c>
      <c r="N132" s="1051">
        <f t="shared" ref="N132" si="302">M132/$B132</f>
        <v>1.4791666666666667</v>
      </c>
      <c r="O132" s="1053">
        <f>SADT!H25</f>
        <v>72</v>
      </c>
      <c r="P132" s="1051">
        <f t="shared" ref="P132" si="303">O132/$B132</f>
        <v>1.5</v>
      </c>
      <c r="Q132" s="1060">
        <f t="shared" ref="Q132" si="304">SUM(K132,M132,O132)</f>
        <v>234</v>
      </c>
      <c r="R132" s="1085">
        <f t="shared" ref="R132" si="305">Q132/($B132*3)</f>
        <v>1.625</v>
      </c>
      <c r="S132" s="1053">
        <f>SADT!I25</f>
        <v>51</v>
      </c>
      <c r="T132" s="1051">
        <f t="shared" ref="T132" si="306">S132/$B132</f>
        <v>1.0625</v>
      </c>
      <c r="U132" s="1053">
        <f>SADT!J25</f>
        <v>88</v>
      </c>
      <c r="V132" s="1051">
        <f t="shared" ref="V132" si="307">U132/$B132</f>
        <v>1.8333333333333333</v>
      </c>
      <c r="W132" s="1053">
        <f>SADT!K25</f>
        <v>70</v>
      </c>
      <c r="X132" s="1051">
        <f t="shared" ref="X132" si="308">W132/$B132</f>
        <v>1.4583333333333333</v>
      </c>
      <c r="Y132" s="1060">
        <f t="shared" ref="Y132" si="309">SUM(S132,U132,W132)</f>
        <v>209</v>
      </c>
      <c r="Z132" s="1085">
        <f t="shared" ref="Z132" si="310">Y132/($B132*3)</f>
        <v>1.4513888888888888</v>
      </c>
      <c r="AA132" s="1053">
        <f>SADT!L25</f>
        <v>88</v>
      </c>
      <c r="AB132" s="1051">
        <f t="shared" si="286"/>
        <v>1.8333333333333333</v>
      </c>
      <c r="AC132" s="1053">
        <f>SADT!M25</f>
        <v>74</v>
      </c>
      <c r="AD132" s="1051">
        <f t="shared" si="287"/>
        <v>1.5416666666666667</v>
      </c>
      <c r="AE132" s="1053">
        <f>SADT!N25</f>
        <v>60</v>
      </c>
      <c r="AF132" s="1051">
        <f t="shared" si="288"/>
        <v>1.25</v>
      </c>
      <c r="AG132" s="1060">
        <f t="shared" si="295"/>
        <v>222</v>
      </c>
      <c r="AH132" s="1085">
        <f t="shared" si="296"/>
        <v>1.5416666666666667</v>
      </c>
    </row>
    <row r="133" spans="1:34" ht="15" x14ac:dyDescent="0.25">
      <c r="A133" s="1056"/>
      <c r="B133" s="1088"/>
      <c r="C133" s="1054"/>
      <c r="D133" s="1052"/>
      <c r="E133" s="1054"/>
      <c r="F133" s="1052"/>
      <c r="G133" s="1054"/>
      <c r="H133" s="1052"/>
      <c r="I133" s="1061"/>
      <c r="J133" s="1086"/>
      <c r="K133" s="1054"/>
      <c r="L133" s="1052"/>
      <c r="M133" s="1054"/>
      <c r="N133" s="1052"/>
      <c r="O133" s="1054"/>
      <c r="P133" s="1052"/>
      <c r="Q133" s="1061"/>
      <c r="R133" s="1086"/>
      <c r="S133" s="1054"/>
      <c r="T133" s="1052"/>
      <c r="U133" s="1054"/>
      <c r="V133" s="1052"/>
      <c r="W133" s="1054"/>
      <c r="X133" s="1052"/>
      <c r="Y133" s="1061"/>
      <c r="Z133" s="1086"/>
      <c r="AA133" s="1054"/>
      <c r="AB133" s="1052"/>
      <c r="AC133" s="1054"/>
      <c r="AD133" s="1052"/>
      <c r="AE133" s="1054"/>
      <c r="AF133" s="1052"/>
      <c r="AG133" s="1061"/>
      <c r="AH133" s="1086"/>
    </row>
    <row r="134" spans="1:34" thickBot="1" x14ac:dyDescent="0.3">
      <c r="A134" s="36" t="s">
        <v>433</v>
      </c>
      <c r="B134" s="25">
        <f>SADT!B26</f>
        <v>75</v>
      </c>
      <c r="C134" s="707">
        <f>SADT!C26</f>
        <v>87</v>
      </c>
      <c r="D134" s="37">
        <f t="shared" si="277"/>
        <v>1.1599999999999999</v>
      </c>
      <c r="E134" s="26">
        <f>SADT!D26</f>
        <v>69</v>
      </c>
      <c r="F134" s="37">
        <f t="shared" si="278"/>
        <v>0.92</v>
      </c>
      <c r="G134" s="26">
        <f>SADT!E26</f>
        <v>69</v>
      </c>
      <c r="H134" s="37">
        <f t="shared" si="279"/>
        <v>0.92</v>
      </c>
      <c r="I134" s="188">
        <f t="shared" si="289"/>
        <v>225</v>
      </c>
      <c r="J134" s="192">
        <f t="shared" si="290"/>
        <v>1</v>
      </c>
      <c r="K134" s="26">
        <f>SADT!F26</f>
        <v>79</v>
      </c>
      <c r="L134" s="37">
        <f t="shared" si="280"/>
        <v>1.0533333333333332</v>
      </c>
      <c r="M134" s="26">
        <f>SADT!G26</f>
        <v>94</v>
      </c>
      <c r="N134" s="37">
        <f t="shared" si="281"/>
        <v>1.2533333333333334</v>
      </c>
      <c r="O134" s="26">
        <f>SADT!H26</f>
        <v>92</v>
      </c>
      <c r="P134" s="37">
        <f t="shared" si="282"/>
        <v>1.2266666666666666</v>
      </c>
      <c r="Q134" s="188">
        <f t="shared" si="291"/>
        <v>265</v>
      </c>
      <c r="R134" s="192">
        <f t="shared" si="292"/>
        <v>1.1777777777777778</v>
      </c>
      <c r="S134" s="26">
        <f>SADT!I26</f>
        <v>99</v>
      </c>
      <c r="T134" s="37">
        <f t="shared" ref="T134:T135" si="311">S134/$B134</f>
        <v>1.32</v>
      </c>
      <c r="U134" s="26">
        <f>SADT!J26</f>
        <v>95</v>
      </c>
      <c r="V134" s="37">
        <f t="shared" ref="V134:V135" si="312">U134/$B134</f>
        <v>1.2666666666666666</v>
      </c>
      <c r="W134" s="26">
        <f>SADT!K26</f>
        <v>81</v>
      </c>
      <c r="X134" s="37">
        <f t="shared" ref="X134:X135" si="313">W134/$B134</f>
        <v>1.08</v>
      </c>
      <c r="Y134" s="188">
        <f t="shared" ref="Y134:Y135" si="314">SUM(S134,U134,W134)</f>
        <v>275</v>
      </c>
      <c r="Z134" s="192">
        <f t="shared" ref="Z134:Z135" si="315">Y134/($B134*3)</f>
        <v>1.2222222222222223</v>
      </c>
      <c r="AA134" s="26">
        <f>SADT!L26</f>
        <v>66</v>
      </c>
      <c r="AB134" s="37">
        <f t="shared" ref="AB134:AB135" si="316">AA134/$B134</f>
        <v>0.88</v>
      </c>
      <c r="AC134" s="26">
        <f>SADT!M26</f>
        <v>29</v>
      </c>
      <c r="AD134" s="37">
        <f t="shared" ref="AD134:AD135" si="317">AC134/$B134</f>
        <v>0.38666666666666666</v>
      </c>
      <c r="AE134" s="26">
        <f>SADT!N26</f>
        <v>70</v>
      </c>
      <c r="AF134" s="37">
        <f t="shared" ref="AF134:AF135" si="318">AE134/$B134</f>
        <v>0.93333333333333335</v>
      </c>
      <c r="AG134" s="188">
        <f t="shared" ref="AG134:AG135" si="319">SUM(AA134,AC134,AE134)</f>
        <v>165</v>
      </c>
      <c r="AH134" s="192">
        <f t="shared" ref="AH134:AH135" si="320">AG134/($B134*3)</f>
        <v>0.73333333333333328</v>
      </c>
    </row>
    <row r="135" spans="1:34" thickBot="1" x14ac:dyDescent="0.3">
      <c r="A135" s="38" t="s">
        <v>7</v>
      </c>
      <c r="B135" s="39">
        <f>SUM(B128:B134)</f>
        <v>667</v>
      </c>
      <c r="C135" s="40">
        <f>SUM(C128:C134)</f>
        <v>1569</v>
      </c>
      <c r="D135" s="102">
        <f>C135/$B135</f>
        <v>2.3523238380809595</v>
      </c>
      <c r="E135" s="40">
        <f>SUM(E128:E134)</f>
        <v>1540</v>
      </c>
      <c r="F135" s="102">
        <f t="shared" si="278"/>
        <v>2.3088455772113945</v>
      </c>
      <c r="G135" s="40">
        <f>SUM(G128:G134)</f>
        <v>1528</v>
      </c>
      <c r="H135" s="102">
        <f t="shared" si="279"/>
        <v>2.2908545727136431</v>
      </c>
      <c r="I135" s="150">
        <f>SUM(C135,E135,G135)</f>
        <v>4637</v>
      </c>
      <c r="J135" s="193">
        <f>I135/($B135*3)</f>
        <v>2.3173413293353322</v>
      </c>
      <c r="K135" s="40">
        <f>SUM(K128:K134)</f>
        <v>1825</v>
      </c>
      <c r="L135" s="102">
        <f t="shared" si="280"/>
        <v>2.7361319340329837</v>
      </c>
      <c r="M135" s="40">
        <f t="shared" ref="M135" si="321">SUM(M128:M134)</f>
        <v>1648</v>
      </c>
      <c r="N135" s="102">
        <f t="shared" si="281"/>
        <v>2.4707646176911546</v>
      </c>
      <c r="O135" s="40">
        <f t="shared" ref="O135" si="322">SUM(O128:O134)</f>
        <v>1536</v>
      </c>
      <c r="P135" s="102">
        <f t="shared" si="282"/>
        <v>2.3028485757121437</v>
      </c>
      <c r="Q135" s="150">
        <f t="shared" si="291"/>
        <v>5009</v>
      </c>
      <c r="R135" s="193">
        <f t="shared" si="292"/>
        <v>2.503248375812094</v>
      </c>
      <c r="S135" s="40">
        <f>SUM(S128:S134)</f>
        <v>965</v>
      </c>
      <c r="T135" s="102">
        <f t="shared" si="311"/>
        <v>1.4467766116941529</v>
      </c>
      <c r="U135" s="40">
        <f t="shared" ref="U135" si="323">SUM(U128:U134)</f>
        <v>1639</v>
      </c>
      <c r="V135" s="102">
        <f t="shared" si="312"/>
        <v>2.4572713643178412</v>
      </c>
      <c r="W135" s="40">
        <f t="shared" ref="W135" si="324">SUM(W128:W134)</f>
        <v>1800</v>
      </c>
      <c r="X135" s="102">
        <f t="shared" si="313"/>
        <v>2.6986506746626686</v>
      </c>
      <c r="Y135" s="150">
        <f t="shared" si="314"/>
        <v>4404</v>
      </c>
      <c r="Z135" s="193">
        <f t="shared" si="315"/>
        <v>2.2008995502248876</v>
      </c>
      <c r="AA135" s="40">
        <f>SUM(AA128:AA134)</f>
        <v>1781</v>
      </c>
      <c r="AB135" s="102">
        <f t="shared" si="316"/>
        <v>2.6701649175412294</v>
      </c>
      <c r="AC135" s="40">
        <f t="shared" ref="AC135" si="325">SUM(AC128:AC134)</f>
        <v>1565</v>
      </c>
      <c r="AD135" s="102">
        <f t="shared" si="317"/>
        <v>2.3463268365817092</v>
      </c>
      <c r="AE135" s="40">
        <f t="shared" ref="AE135" si="326">SUM(AE128:AE134)</f>
        <v>1480</v>
      </c>
      <c r="AF135" s="102">
        <f t="shared" si="318"/>
        <v>2.2188905547226385</v>
      </c>
      <c r="AG135" s="150">
        <f t="shared" si="319"/>
        <v>4826</v>
      </c>
      <c r="AH135" s="193">
        <f t="shared" si="320"/>
        <v>2.4117941029485257</v>
      </c>
    </row>
    <row r="136" spans="1:34" ht="15" x14ac:dyDescent="0.25">
      <c r="B136"/>
      <c r="D136"/>
      <c r="F136"/>
      <c r="H136"/>
      <c r="J136"/>
      <c r="K136"/>
      <c r="L136"/>
      <c r="M136"/>
      <c r="N136"/>
      <c r="O136"/>
      <c r="P136"/>
      <c r="R136"/>
    </row>
    <row r="137" spans="1:34" x14ac:dyDescent="0.25">
      <c r="A137" s="1057" t="s">
        <v>467</v>
      </c>
      <c r="B137" s="1022"/>
      <c r="C137" s="1022"/>
      <c r="D137" s="1022"/>
      <c r="E137" s="1022"/>
      <c r="F137" s="1022"/>
      <c r="G137" s="1022"/>
      <c r="H137" s="1022"/>
      <c r="I137" s="1022"/>
      <c r="J137" s="1022"/>
      <c r="K137" s="1022"/>
      <c r="L137" s="1022"/>
      <c r="M137" s="1022"/>
      <c r="N137" s="1022"/>
      <c r="O137" s="1022"/>
      <c r="P137" s="1022"/>
      <c r="Q137" s="1022"/>
      <c r="R137" s="1022"/>
      <c r="S137" s="1022"/>
      <c r="T137" s="1022"/>
      <c r="U137" s="1022"/>
      <c r="V137" s="1022"/>
      <c r="W137" s="1022"/>
      <c r="X137" s="1022"/>
      <c r="Y137" s="1022"/>
      <c r="Z137" s="1022"/>
    </row>
    <row r="138" spans="1:34" ht="24.75" thickBot="1" x14ac:dyDescent="0.3">
      <c r="A138" s="14" t="s">
        <v>14</v>
      </c>
      <c r="B138" s="12" t="s">
        <v>164</v>
      </c>
      <c r="C138" s="14" t="s">
        <v>446</v>
      </c>
      <c r="D138" s="15" t="s">
        <v>1</v>
      </c>
      <c r="E138" s="14" t="s">
        <v>447</v>
      </c>
      <c r="F138" s="15" t="s">
        <v>1</v>
      </c>
      <c r="G138" s="14" t="s">
        <v>448</v>
      </c>
      <c r="H138" s="15" t="s">
        <v>1</v>
      </c>
      <c r="I138" s="100" t="s">
        <v>426</v>
      </c>
      <c r="J138" s="13" t="s">
        <v>196</v>
      </c>
      <c r="K138" s="14" t="s">
        <v>449</v>
      </c>
      <c r="L138" s="15" t="s">
        <v>1</v>
      </c>
      <c r="M138" s="14" t="s">
        <v>450</v>
      </c>
      <c r="N138" s="15" t="s">
        <v>1</v>
      </c>
      <c r="O138" s="14" t="s">
        <v>451</v>
      </c>
      <c r="P138" s="15" t="s">
        <v>1</v>
      </c>
      <c r="Q138" s="100" t="s">
        <v>426</v>
      </c>
      <c r="R138" s="13" t="s">
        <v>196</v>
      </c>
      <c r="S138" s="14" t="s">
        <v>452</v>
      </c>
      <c r="T138" s="15" t="s">
        <v>1</v>
      </c>
      <c r="U138" s="14" t="s">
        <v>453</v>
      </c>
      <c r="V138" s="15" t="s">
        <v>1</v>
      </c>
      <c r="W138" s="14" t="s">
        <v>454</v>
      </c>
      <c r="X138" s="15" t="s">
        <v>1</v>
      </c>
      <c r="Y138" s="100" t="s">
        <v>426</v>
      </c>
      <c r="Z138" s="13" t="s">
        <v>196</v>
      </c>
      <c r="AA138" s="14" t="s">
        <v>455</v>
      </c>
      <c r="AB138" s="15" t="s">
        <v>1</v>
      </c>
      <c r="AC138" s="14" t="s">
        <v>456</v>
      </c>
      <c r="AD138" s="15" t="s">
        <v>1</v>
      </c>
      <c r="AE138" s="14" t="s">
        <v>457</v>
      </c>
      <c r="AF138" s="15" t="s">
        <v>1</v>
      </c>
      <c r="AG138" s="100" t="s">
        <v>426</v>
      </c>
      <c r="AH138" s="13" t="s">
        <v>196</v>
      </c>
    </row>
    <row r="139" spans="1:34" ht="16.5" thickTop="1" x14ac:dyDescent="0.25">
      <c r="A139" s="88" t="s">
        <v>8</v>
      </c>
      <c r="B139" s="602">
        <f>'UBS Jardim Japão'!B9</f>
        <v>522</v>
      </c>
      <c r="C139" s="105">
        <f>'UBS Jardim Japão'!C9</f>
        <v>677</v>
      </c>
      <c r="D139" s="19">
        <f t="shared" ref="D139:D144" si="327">C139/$B139</f>
        <v>1.2969348659003832</v>
      </c>
      <c r="E139" s="105">
        <f>'UBS Jardim Japão'!D9</f>
        <v>624</v>
      </c>
      <c r="F139" s="19">
        <f t="shared" ref="F139:F144" si="328">E139/$B139</f>
        <v>1.1954022988505748</v>
      </c>
      <c r="G139" s="105">
        <f>'UBS Jardim Japão'!E9</f>
        <v>711</v>
      </c>
      <c r="H139" s="19">
        <f t="shared" ref="H139:L144" si="329">G139/$B139</f>
        <v>1.3620689655172413</v>
      </c>
      <c r="I139" s="77">
        <f t="shared" ref="I139:I144" si="330">SUM(C139,E139,G139)</f>
        <v>2012</v>
      </c>
      <c r="J139" s="641">
        <f t="shared" ref="J139:J144" si="331">I139/($B139*3)</f>
        <v>1.2848020434227332</v>
      </c>
      <c r="K139" s="656">
        <f>'UBS Jardim Japão'!F9</f>
        <v>692</v>
      </c>
      <c r="L139" s="623">
        <f t="shared" si="329"/>
        <v>1.3256704980842913</v>
      </c>
      <c r="M139" s="656">
        <f>'UBS Jardim Japão'!G9</f>
        <v>557</v>
      </c>
      <c r="N139" s="623">
        <f t="shared" ref="N139:N144" si="332">M139/$B139</f>
        <v>1.0670498084291187</v>
      </c>
      <c r="O139" s="656">
        <f>'UBS Jardim Japão'!H9</f>
        <v>625</v>
      </c>
      <c r="P139" s="623">
        <f t="shared" ref="P139:P144" si="333">O139/$B139</f>
        <v>1.1973180076628354</v>
      </c>
      <c r="Q139" s="77">
        <f t="shared" ref="Q139:Q144" si="334">SUM(K139,M139,O139)</f>
        <v>1874</v>
      </c>
      <c r="R139" s="641">
        <f t="shared" ref="R139:R144" si="335">Q139/($B139*3)</f>
        <v>1.1966794380587484</v>
      </c>
      <c r="S139" s="656">
        <f>'UBS Jardim Japão'!I9</f>
        <v>733</v>
      </c>
      <c r="T139" s="623">
        <f t="shared" ref="T139:T144" si="336">S139/$B139</f>
        <v>1.4042145593869733</v>
      </c>
      <c r="U139" s="656">
        <f>'UBS Jardim Japão'!J9</f>
        <v>701</v>
      </c>
      <c r="V139" s="623">
        <f t="shared" ref="V139:V144" si="337">U139/$B139</f>
        <v>1.342911877394636</v>
      </c>
      <c r="W139" s="656">
        <f>'UBS Jardim Japão'!K9</f>
        <v>665</v>
      </c>
      <c r="X139" s="623">
        <f t="shared" ref="X139:X144" si="338">W139/$B139</f>
        <v>1.2739463601532568</v>
      </c>
      <c r="Y139" s="77">
        <f t="shared" ref="Y139:Y144" si="339">SUM(S139,U139,W139)</f>
        <v>2099</v>
      </c>
      <c r="Z139" s="641">
        <f t="shared" ref="Z139:Z144" si="340">Y139/($B139*3)</f>
        <v>1.3403575989782885</v>
      </c>
      <c r="AA139" s="656">
        <f>'UBS Jardim Japão'!L9</f>
        <v>711</v>
      </c>
      <c r="AB139" s="623">
        <f t="shared" ref="AB139:AB144" si="341">AA139/$B139</f>
        <v>1.3620689655172413</v>
      </c>
      <c r="AC139" s="656">
        <f>'UBS Jardim Japão'!M9</f>
        <v>614</v>
      </c>
      <c r="AD139" s="623">
        <f t="shared" ref="AD139:AD144" si="342">AC139/$B139</f>
        <v>1.1762452107279693</v>
      </c>
      <c r="AE139" s="656">
        <f>'UBS Jardim Japão'!N9</f>
        <v>568</v>
      </c>
      <c r="AF139" s="623">
        <f t="shared" ref="AF139:AF144" si="343">AE139/$B139</f>
        <v>1.0881226053639848</v>
      </c>
      <c r="AG139" s="77">
        <f t="shared" ref="AG139:AG144" si="344">SUM(AA139,AC139,AE139)</f>
        <v>1893</v>
      </c>
      <c r="AH139" s="641">
        <f t="shared" ref="AH139:AH144" si="345">AG139/($B139*3)</f>
        <v>1.2088122605363985</v>
      </c>
    </row>
    <row r="140" spans="1:34" x14ac:dyDescent="0.25">
      <c r="A140" s="88" t="s">
        <v>9</v>
      </c>
      <c r="B140" s="603">
        <f>'UBS Jardim Japão'!B10</f>
        <v>78</v>
      </c>
      <c r="C140" s="106">
        <f>'UBS Jardim Japão'!C10</f>
        <v>276</v>
      </c>
      <c r="D140" s="117">
        <f t="shared" si="327"/>
        <v>3.5384615384615383</v>
      </c>
      <c r="E140" s="106">
        <f>'UBS Jardim Japão'!D10</f>
        <v>145</v>
      </c>
      <c r="F140" s="117">
        <f t="shared" si="328"/>
        <v>1.858974358974359</v>
      </c>
      <c r="G140" s="106">
        <f>'UBS Jardim Japão'!E10</f>
        <v>136</v>
      </c>
      <c r="H140" s="117">
        <f t="shared" si="329"/>
        <v>1.7435897435897436</v>
      </c>
      <c r="I140" s="108">
        <f t="shared" si="330"/>
        <v>557</v>
      </c>
      <c r="J140" s="639">
        <f t="shared" si="331"/>
        <v>2.3803418803418803</v>
      </c>
      <c r="K140" s="657">
        <f>'UBS Jardim Japão'!F10</f>
        <v>146</v>
      </c>
      <c r="L140" s="621">
        <f t="shared" si="329"/>
        <v>1.8717948717948718</v>
      </c>
      <c r="M140" s="657">
        <f>'UBS Jardim Japão'!G10</f>
        <v>114</v>
      </c>
      <c r="N140" s="621">
        <f t="shared" si="332"/>
        <v>1.4615384615384615</v>
      </c>
      <c r="O140" s="657">
        <f>'UBS Jardim Japão'!H10</f>
        <v>127</v>
      </c>
      <c r="P140" s="621">
        <f t="shared" si="333"/>
        <v>1.6282051282051282</v>
      </c>
      <c r="Q140" s="108">
        <f t="shared" si="334"/>
        <v>387</v>
      </c>
      <c r="R140" s="639">
        <f t="shared" si="335"/>
        <v>1.6538461538461537</v>
      </c>
      <c r="S140" s="657">
        <f>'UBS Jardim Japão'!I10</f>
        <v>150</v>
      </c>
      <c r="T140" s="621">
        <f t="shared" si="336"/>
        <v>1.9230769230769231</v>
      </c>
      <c r="U140" s="657">
        <f>'UBS Jardim Japão'!J10</f>
        <v>141</v>
      </c>
      <c r="V140" s="621">
        <f t="shared" si="337"/>
        <v>1.8076923076923077</v>
      </c>
      <c r="W140" s="657">
        <f>'UBS Jardim Japão'!K10</f>
        <v>150</v>
      </c>
      <c r="X140" s="621">
        <f t="shared" si="338"/>
        <v>1.9230769230769231</v>
      </c>
      <c r="Y140" s="108">
        <f t="shared" si="339"/>
        <v>441</v>
      </c>
      <c r="Z140" s="639">
        <f t="shared" si="340"/>
        <v>1.8846153846153846</v>
      </c>
      <c r="AA140" s="657">
        <f>'UBS Jardim Japão'!L10</f>
        <v>163</v>
      </c>
      <c r="AB140" s="621">
        <f t="shared" si="341"/>
        <v>2.0897435897435899</v>
      </c>
      <c r="AC140" s="657">
        <f>'UBS Jardim Japão'!M10</f>
        <v>115</v>
      </c>
      <c r="AD140" s="621">
        <f t="shared" si="342"/>
        <v>1.4743589743589745</v>
      </c>
      <c r="AE140" s="657">
        <f>'UBS Jardim Japão'!N10</f>
        <v>103</v>
      </c>
      <c r="AF140" s="621">
        <f t="shared" si="343"/>
        <v>1.3205128205128205</v>
      </c>
      <c r="AG140" s="108">
        <f t="shared" si="344"/>
        <v>381</v>
      </c>
      <c r="AH140" s="639">
        <f t="shared" si="345"/>
        <v>1.6282051282051282</v>
      </c>
    </row>
    <row r="141" spans="1:34" x14ac:dyDescent="0.25">
      <c r="A141" s="88" t="s">
        <v>10</v>
      </c>
      <c r="B141" s="603">
        <f>'UBS Jardim Japão'!B12</f>
        <v>1056</v>
      </c>
      <c r="C141" s="106">
        <f>'UBS Jardim Japão'!C12</f>
        <v>968</v>
      </c>
      <c r="D141" s="117">
        <f t="shared" si="327"/>
        <v>0.91666666666666663</v>
      </c>
      <c r="E141" s="106">
        <f>'UBS Jardim Japão'!D12</f>
        <v>831</v>
      </c>
      <c r="F141" s="117">
        <f t="shared" si="328"/>
        <v>0.78693181818181823</v>
      </c>
      <c r="G141" s="106">
        <f>'UBS Jardim Japão'!E12</f>
        <v>1092</v>
      </c>
      <c r="H141" s="117">
        <f t="shared" si="329"/>
        <v>1.0340909090909092</v>
      </c>
      <c r="I141" s="108">
        <f t="shared" si="330"/>
        <v>2891</v>
      </c>
      <c r="J141" s="639">
        <f t="shared" si="331"/>
        <v>0.91256313131313127</v>
      </c>
      <c r="K141" s="657">
        <f>'UBS Jardim Japão'!F12</f>
        <v>979</v>
      </c>
      <c r="L141" s="621">
        <f t="shared" si="329"/>
        <v>0.92708333333333337</v>
      </c>
      <c r="M141" s="657">
        <f>'UBS Jardim Japão'!G12</f>
        <v>800</v>
      </c>
      <c r="N141" s="621">
        <f t="shared" si="332"/>
        <v>0.75757575757575757</v>
      </c>
      <c r="O141" s="657">
        <f>'UBS Jardim Japão'!H12</f>
        <v>1116</v>
      </c>
      <c r="P141" s="621">
        <f t="shared" si="333"/>
        <v>1.0568181818181819</v>
      </c>
      <c r="Q141" s="108">
        <f t="shared" si="334"/>
        <v>2895</v>
      </c>
      <c r="R141" s="639">
        <f t="shared" si="335"/>
        <v>0.91382575757575757</v>
      </c>
      <c r="S141" s="657">
        <f>'UBS Jardim Japão'!I12</f>
        <v>859</v>
      </c>
      <c r="T141" s="621">
        <f t="shared" si="336"/>
        <v>0.81344696969696972</v>
      </c>
      <c r="U141" s="657">
        <f>'UBS Jardim Japão'!J12</f>
        <v>773</v>
      </c>
      <c r="V141" s="621">
        <f t="shared" si="337"/>
        <v>0.7320075757575758</v>
      </c>
      <c r="W141" s="657">
        <f>'UBS Jardim Japão'!K12</f>
        <v>850</v>
      </c>
      <c r="X141" s="621">
        <f t="shared" si="338"/>
        <v>0.80492424242424243</v>
      </c>
      <c r="Y141" s="108">
        <f t="shared" si="339"/>
        <v>2482</v>
      </c>
      <c r="Z141" s="639">
        <f t="shared" si="340"/>
        <v>0.78345959595959591</v>
      </c>
      <c r="AA141" s="657">
        <f>'UBS Jardim Japão'!L12</f>
        <v>1210</v>
      </c>
      <c r="AB141" s="621">
        <f t="shared" si="341"/>
        <v>1.1458333333333333</v>
      </c>
      <c r="AC141" s="657">
        <f>'UBS Jardim Japão'!M12</f>
        <v>875</v>
      </c>
      <c r="AD141" s="621">
        <f t="shared" si="342"/>
        <v>0.82859848484848486</v>
      </c>
      <c r="AE141" s="657">
        <f>'UBS Jardim Japão'!N12</f>
        <v>773</v>
      </c>
      <c r="AF141" s="621">
        <f t="shared" si="343"/>
        <v>0.7320075757575758</v>
      </c>
      <c r="AG141" s="108">
        <f t="shared" si="344"/>
        <v>2858</v>
      </c>
      <c r="AH141" s="639">
        <f t="shared" si="345"/>
        <v>0.90214646464646464</v>
      </c>
    </row>
    <row r="142" spans="1:34" x14ac:dyDescent="0.25">
      <c r="A142" s="88" t="s">
        <v>42</v>
      </c>
      <c r="B142" s="603">
        <f>'UBS Jardim Japão'!B13</f>
        <v>528</v>
      </c>
      <c r="C142" s="106">
        <f>'UBS Jardim Japão'!C13</f>
        <v>286</v>
      </c>
      <c r="D142" s="117">
        <f t="shared" si="327"/>
        <v>0.54166666666666663</v>
      </c>
      <c r="E142" s="106">
        <f>'UBS Jardim Japão'!D13</f>
        <v>457</v>
      </c>
      <c r="F142" s="117">
        <f t="shared" si="328"/>
        <v>0.86553030303030298</v>
      </c>
      <c r="G142" s="106">
        <f>'UBS Jardim Japão'!E13</f>
        <v>532</v>
      </c>
      <c r="H142" s="117">
        <f t="shared" si="329"/>
        <v>1.0075757575757576</v>
      </c>
      <c r="I142" s="108">
        <f t="shared" si="330"/>
        <v>1275</v>
      </c>
      <c r="J142" s="639">
        <f t="shared" si="331"/>
        <v>0.80492424242424243</v>
      </c>
      <c r="K142" s="657">
        <f>'UBS Jardim Japão'!F13</f>
        <v>604</v>
      </c>
      <c r="L142" s="621">
        <f t="shared" si="329"/>
        <v>1.143939393939394</v>
      </c>
      <c r="M142" s="657">
        <f>'UBS Jardim Japão'!G13</f>
        <v>627</v>
      </c>
      <c r="N142" s="621">
        <f t="shared" si="332"/>
        <v>1.1875</v>
      </c>
      <c r="O142" s="657">
        <f>'UBS Jardim Japão'!H13</f>
        <v>545</v>
      </c>
      <c r="P142" s="621">
        <f t="shared" si="333"/>
        <v>1.0321969696969697</v>
      </c>
      <c r="Q142" s="108">
        <f t="shared" si="334"/>
        <v>1776</v>
      </c>
      <c r="R142" s="639">
        <f t="shared" si="335"/>
        <v>1.1212121212121211</v>
      </c>
      <c r="S142" s="657">
        <f>'UBS Jardim Japão'!I13</f>
        <v>351</v>
      </c>
      <c r="T142" s="621">
        <f t="shared" si="336"/>
        <v>0.66477272727272729</v>
      </c>
      <c r="U142" s="657">
        <f>'UBS Jardim Japão'!J13</f>
        <v>591</v>
      </c>
      <c r="V142" s="621">
        <f t="shared" si="337"/>
        <v>1.1193181818181819</v>
      </c>
      <c r="W142" s="657">
        <f>'UBS Jardim Japão'!K13</f>
        <v>503</v>
      </c>
      <c r="X142" s="621">
        <f t="shared" si="338"/>
        <v>0.95265151515151514</v>
      </c>
      <c r="Y142" s="108">
        <f t="shared" si="339"/>
        <v>1445</v>
      </c>
      <c r="Z142" s="639">
        <f t="shared" si="340"/>
        <v>0.9122474747474747</v>
      </c>
      <c r="AA142" s="657">
        <f>'UBS Jardim Japão'!L13</f>
        <v>563</v>
      </c>
      <c r="AB142" s="621">
        <f t="shared" si="341"/>
        <v>1.0662878787878789</v>
      </c>
      <c r="AC142" s="657">
        <f>'UBS Jardim Japão'!M13</f>
        <v>519</v>
      </c>
      <c r="AD142" s="621">
        <f t="shared" si="342"/>
        <v>0.98295454545454541</v>
      </c>
      <c r="AE142" s="657">
        <f>'UBS Jardim Japão'!N13</f>
        <v>399</v>
      </c>
      <c r="AF142" s="621">
        <f t="shared" si="343"/>
        <v>0.75568181818181823</v>
      </c>
      <c r="AG142" s="108">
        <f t="shared" si="344"/>
        <v>1481</v>
      </c>
      <c r="AH142" s="639">
        <f t="shared" si="345"/>
        <v>0.93497474747474751</v>
      </c>
    </row>
    <row r="143" spans="1:34" ht="16.5" thickBot="1" x14ac:dyDescent="0.3">
      <c r="A143" s="110" t="s">
        <v>13</v>
      </c>
      <c r="B143" s="604">
        <f>'UBS Jardim Japão'!B15</f>
        <v>792</v>
      </c>
      <c r="C143" s="111">
        <f>'UBS Jardim Japão'!C15</f>
        <v>535</v>
      </c>
      <c r="D143" s="121">
        <f t="shared" si="327"/>
        <v>0.6755050505050505</v>
      </c>
      <c r="E143" s="111">
        <f>'UBS Jardim Japão'!D15</f>
        <v>610</v>
      </c>
      <c r="F143" s="121">
        <f t="shared" si="328"/>
        <v>0.77020202020202022</v>
      </c>
      <c r="G143" s="111">
        <f>'UBS Jardim Japão'!E15</f>
        <v>804</v>
      </c>
      <c r="H143" s="121">
        <f t="shared" si="329"/>
        <v>1.0151515151515151</v>
      </c>
      <c r="I143" s="113">
        <f t="shared" si="330"/>
        <v>1949</v>
      </c>
      <c r="J143" s="640">
        <f t="shared" si="331"/>
        <v>0.82028619528619529</v>
      </c>
      <c r="K143" s="658">
        <f>'UBS Jardim Japão'!F15</f>
        <v>681</v>
      </c>
      <c r="L143" s="622">
        <f t="shared" si="329"/>
        <v>0.85984848484848486</v>
      </c>
      <c r="M143" s="658">
        <f>'UBS Jardim Japão'!G15</f>
        <v>804</v>
      </c>
      <c r="N143" s="622">
        <f t="shared" si="332"/>
        <v>1.0151515151515151</v>
      </c>
      <c r="O143" s="658">
        <f>'UBS Jardim Japão'!H15</f>
        <v>831</v>
      </c>
      <c r="P143" s="622">
        <f t="shared" si="333"/>
        <v>1.0492424242424243</v>
      </c>
      <c r="Q143" s="113">
        <f t="shared" si="334"/>
        <v>2316</v>
      </c>
      <c r="R143" s="640">
        <f t="shared" si="335"/>
        <v>0.9747474747474747</v>
      </c>
      <c r="S143" s="658">
        <f>'UBS Jardim Japão'!I15</f>
        <v>578</v>
      </c>
      <c r="T143" s="622">
        <f t="shared" si="336"/>
        <v>0.72979797979797978</v>
      </c>
      <c r="U143" s="658">
        <f>'UBS Jardim Japão'!J15</f>
        <v>674</v>
      </c>
      <c r="V143" s="622">
        <f t="shared" si="337"/>
        <v>0.85101010101010099</v>
      </c>
      <c r="W143" s="658">
        <f>'UBS Jardim Japão'!K15</f>
        <v>739</v>
      </c>
      <c r="X143" s="622">
        <f t="shared" si="338"/>
        <v>0.93308080808080807</v>
      </c>
      <c r="Y143" s="113">
        <f t="shared" si="339"/>
        <v>1991</v>
      </c>
      <c r="Z143" s="640">
        <f t="shared" si="340"/>
        <v>0.83796296296296291</v>
      </c>
      <c r="AA143" s="658">
        <f>'UBS Jardim Japão'!L15</f>
        <v>810</v>
      </c>
      <c r="AB143" s="622">
        <f t="shared" si="341"/>
        <v>1.0227272727272727</v>
      </c>
      <c r="AC143" s="658">
        <f>'UBS Jardim Japão'!M15</f>
        <v>607</v>
      </c>
      <c r="AD143" s="622">
        <f t="shared" si="342"/>
        <v>0.76641414141414144</v>
      </c>
      <c r="AE143" s="658">
        <f>'UBS Jardim Japão'!N15</f>
        <v>603</v>
      </c>
      <c r="AF143" s="622">
        <f t="shared" si="343"/>
        <v>0.76136363636363635</v>
      </c>
      <c r="AG143" s="113">
        <f t="shared" si="344"/>
        <v>2020</v>
      </c>
      <c r="AH143" s="640">
        <f t="shared" si="345"/>
        <v>0.85016835016835013</v>
      </c>
    </row>
    <row r="144" spans="1:34" ht="16.5" thickBot="1" x14ac:dyDescent="0.3">
      <c r="A144" s="6" t="s">
        <v>315</v>
      </c>
      <c r="B144" s="669">
        <f>SUM(B139:B143)</f>
        <v>2976</v>
      </c>
      <c r="C144" s="8">
        <f>SUM(C139:C143)</f>
        <v>2742</v>
      </c>
      <c r="D144" s="22">
        <f t="shared" si="327"/>
        <v>0.9213709677419355</v>
      </c>
      <c r="E144" s="8">
        <f>SUM(E139:E143)</f>
        <v>2667</v>
      </c>
      <c r="F144" s="22">
        <f t="shared" si="328"/>
        <v>0.89616935483870963</v>
      </c>
      <c r="G144" s="8">
        <f>SUM(G139:G143)</f>
        <v>3275</v>
      </c>
      <c r="H144" s="22">
        <f t="shared" si="329"/>
        <v>1.100470430107527</v>
      </c>
      <c r="I144" s="80">
        <f t="shared" si="330"/>
        <v>8684</v>
      </c>
      <c r="J144" s="668">
        <f t="shared" si="331"/>
        <v>0.9726702508960573</v>
      </c>
      <c r="K144" s="652">
        <f>SUM(K139:K143)</f>
        <v>3102</v>
      </c>
      <c r="L144" s="667">
        <f t="shared" si="329"/>
        <v>1.0423387096774193</v>
      </c>
      <c r="M144" s="652">
        <f t="shared" ref="M144" si="346">SUM(M139:M143)</f>
        <v>2902</v>
      </c>
      <c r="N144" s="667">
        <f t="shared" si="332"/>
        <v>0.9751344086021505</v>
      </c>
      <c r="O144" s="652">
        <f t="shared" ref="O144" si="347">SUM(O139:O143)</f>
        <v>3244</v>
      </c>
      <c r="P144" s="667">
        <f t="shared" si="333"/>
        <v>1.0900537634408602</v>
      </c>
      <c r="Q144" s="80">
        <f t="shared" si="334"/>
        <v>9248</v>
      </c>
      <c r="R144" s="668">
        <f t="shared" si="335"/>
        <v>1.0358422939068099</v>
      </c>
      <c r="S144" s="652">
        <f>SUM(S139:S143)</f>
        <v>2671</v>
      </c>
      <c r="T144" s="667">
        <f t="shared" si="336"/>
        <v>0.89751344086021501</v>
      </c>
      <c r="U144" s="652">
        <f t="shared" ref="U144" si="348">SUM(U139:U143)</f>
        <v>2880</v>
      </c>
      <c r="V144" s="667">
        <f t="shared" si="337"/>
        <v>0.967741935483871</v>
      </c>
      <c r="W144" s="652">
        <f t="shared" ref="W144" si="349">SUM(W139:W143)</f>
        <v>2907</v>
      </c>
      <c r="X144" s="667">
        <f t="shared" si="338"/>
        <v>0.97681451612903225</v>
      </c>
      <c r="Y144" s="80">
        <f t="shared" si="339"/>
        <v>8458</v>
      </c>
      <c r="Z144" s="668">
        <f t="shared" si="340"/>
        <v>0.94735663082437271</v>
      </c>
      <c r="AA144" s="652">
        <f>SUM(AA139:AA143)</f>
        <v>3457</v>
      </c>
      <c r="AB144" s="667">
        <f t="shared" si="341"/>
        <v>1.1616263440860215</v>
      </c>
      <c r="AC144" s="652">
        <f t="shared" ref="AC144" si="350">SUM(AC139:AC143)</f>
        <v>2730</v>
      </c>
      <c r="AD144" s="667">
        <f t="shared" si="342"/>
        <v>0.91733870967741937</v>
      </c>
      <c r="AE144" s="652">
        <f t="shared" ref="AE144" si="351">SUM(AE139:AE143)</f>
        <v>2446</v>
      </c>
      <c r="AF144" s="667">
        <f t="shared" si="343"/>
        <v>0.82190860215053763</v>
      </c>
      <c r="AG144" s="80">
        <f t="shared" si="344"/>
        <v>8633</v>
      </c>
      <c r="AH144" s="668">
        <f t="shared" si="345"/>
        <v>0.96695788530465954</v>
      </c>
    </row>
    <row r="146" spans="1:34" x14ac:dyDescent="0.25">
      <c r="A146" s="1057" t="s">
        <v>468</v>
      </c>
      <c r="B146" s="1022"/>
      <c r="C146" s="1022"/>
      <c r="D146" s="1022"/>
      <c r="E146" s="1022"/>
      <c r="F146" s="1022"/>
      <c r="G146" s="1022"/>
      <c r="H146" s="1022"/>
      <c r="I146" s="1022"/>
      <c r="J146" s="1022"/>
      <c r="K146" s="1022"/>
      <c r="L146" s="1022"/>
      <c r="M146" s="1022"/>
      <c r="N146" s="1022"/>
      <c r="O146" s="1022"/>
      <c r="P146" s="1022"/>
      <c r="Q146" s="1022"/>
      <c r="R146" s="1022"/>
      <c r="S146" s="1022"/>
      <c r="T146" s="1022"/>
      <c r="U146" s="1022"/>
      <c r="V146" s="1022"/>
      <c r="W146" s="1022"/>
      <c r="X146" s="1022"/>
      <c r="Y146" s="1022"/>
      <c r="Z146" s="1022"/>
    </row>
    <row r="147" spans="1:34" ht="24.75" thickBot="1" x14ac:dyDescent="0.3">
      <c r="A147" s="14" t="s">
        <v>14</v>
      </c>
      <c r="B147" s="12" t="s">
        <v>164</v>
      </c>
      <c r="C147" s="14" t="s">
        <v>446</v>
      </c>
      <c r="D147" s="15" t="s">
        <v>1</v>
      </c>
      <c r="E147" s="14" t="s">
        <v>447</v>
      </c>
      <c r="F147" s="15" t="s">
        <v>1</v>
      </c>
      <c r="G147" s="14" t="s">
        <v>448</v>
      </c>
      <c r="H147" s="15" t="s">
        <v>1</v>
      </c>
      <c r="I147" s="100" t="s">
        <v>426</v>
      </c>
      <c r="J147" s="13" t="s">
        <v>196</v>
      </c>
      <c r="K147" s="14" t="s">
        <v>449</v>
      </c>
      <c r="L147" s="15" t="s">
        <v>1</v>
      </c>
      <c r="M147" s="14" t="s">
        <v>450</v>
      </c>
      <c r="N147" s="15" t="s">
        <v>1</v>
      </c>
      <c r="O147" s="14" t="s">
        <v>451</v>
      </c>
      <c r="P147" s="15" t="s">
        <v>1</v>
      </c>
      <c r="Q147" s="100" t="s">
        <v>426</v>
      </c>
      <c r="R147" s="13" t="s">
        <v>196</v>
      </c>
      <c r="S147" s="14" t="s">
        <v>452</v>
      </c>
      <c r="T147" s="15" t="s">
        <v>1</v>
      </c>
      <c r="U147" s="14" t="s">
        <v>453</v>
      </c>
      <c r="V147" s="15" t="s">
        <v>1</v>
      </c>
      <c r="W147" s="14" t="s">
        <v>454</v>
      </c>
      <c r="X147" s="15" t="s">
        <v>1</v>
      </c>
      <c r="Y147" s="100" t="s">
        <v>426</v>
      </c>
      <c r="Z147" s="13" t="s">
        <v>196</v>
      </c>
      <c r="AA147" s="14" t="s">
        <v>455</v>
      </c>
      <c r="AB147" s="15" t="s">
        <v>1</v>
      </c>
      <c r="AC147" s="14" t="s">
        <v>456</v>
      </c>
      <c r="AD147" s="15" t="s">
        <v>1</v>
      </c>
      <c r="AE147" s="14" t="s">
        <v>457</v>
      </c>
      <c r="AF147" s="15" t="s">
        <v>1</v>
      </c>
      <c r="AG147" s="100" t="s">
        <v>426</v>
      </c>
      <c r="AH147" s="13" t="s">
        <v>196</v>
      </c>
    </row>
    <row r="148" spans="1:34" ht="15.75" customHeight="1" thickTop="1" x14ac:dyDescent="0.25">
      <c r="A148" s="9" t="s">
        <v>150</v>
      </c>
      <c r="B148" s="1082">
        <f>'EMAD na UBS JD JAPÃO'!$B$9</f>
        <v>220</v>
      </c>
      <c r="C148" s="1073">
        <f>'EMAD na UBS JD JAPÃO'!$C$9</f>
        <v>226</v>
      </c>
      <c r="D148" s="1076">
        <f t="shared" ref="D148" si="352">C148/$B148</f>
        <v>1.0272727272727273</v>
      </c>
      <c r="E148" s="1073">
        <f>'EMAD na UBS JD JAPÃO'!$D$9</f>
        <v>242</v>
      </c>
      <c r="F148" s="1076">
        <f t="shared" ref="F148" si="353">E148/$B148</f>
        <v>1.1000000000000001</v>
      </c>
      <c r="G148" s="1073">
        <f>'EMAD na UBS JD JAPÃO'!$E$9</f>
        <v>254</v>
      </c>
      <c r="H148" s="1076">
        <f t="shared" ref="H148:L148" si="354">G148/$B148</f>
        <v>1.1545454545454545</v>
      </c>
      <c r="I148" s="1079">
        <f>SUM(C148,E148,G148)</f>
        <v>722</v>
      </c>
      <c r="J148" s="1067">
        <f>I148/($B148*3)</f>
        <v>1.093939393939394</v>
      </c>
      <c r="K148" s="1064">
        <f>'EMAD na UBS JD JAPÃO'!$F$9</f>
        <v>230</v>
      </c>
      <c r="L148" s="1070">
        <f t="shared" si="354"/>
        <v>1.0454545454545454</v>
      </c>
      <c r="M148" s="1064">
        <f>'EMAD na UBS JD JAPÃO'!$G$9</f>
        <v>236</v>
      </c>
      <c r="N148" s="1070">
        <f t="shared" ref="N148" si="355">M148/$B148</f>
        <v>1.0727272727272728</v>
      </c>
      <c r="O148" s="1064">
        <f>'EMAD na UBS JD JAPÃO'!$H$9</f>
        <v>226</v>
      </c>
      <c r="P148" s="1070">
        <f t="shared" ref="P148" si="356">O148/$B148</f>
        <v>1.0272727272727273</v>
      </c>
      <c r="Q148" s="1079">
        <f>SUM(K148,M148,O148)</f>
        <v>692</v>
      </c>
      <c r="R148" s="1067">
        <f>Q148/($B148*3)</f>
        <v>1.0484848484848486</v>
      </c>
      <c r="S148" s="1064">
        <f>'EMAD na UBS JD JAPÃO'!$I$9</f>
        <v>269</v>
      </c>
      <c r="T148" s="1070">
        <f t="shared" ref="T148" si="357">S148/$B148</f>
        <v>1.2227272727272727</v>
      </c>
      <c r="U148" s="1064">
        <f>'EMAD na UBS JD JAPÃO'!$J$9</f>
        <v>305</v>
      </c>
      <c r="V148" s="1070">
        <f t="shared" ref="V148" si="358">U148/$B148</f>
        <v>1.3863636363636365</v>
      </c>
      <c r="W148" s="1064">
        <f>'EMAD na UBS JD JAPÃO'!$K$9</f>
        <v>267</v>
      </c>
      <c r="X148" s="1070">
        <f t="shared" ref="X148" si="359">W148/$B148</f>
        <v>1.2136363636363636</v>
      </c>
      <c r="Y148" s="1079">
        <f>SUM(S148,U148,W148)</f>
        <v>841</v>
      </c>
      <c r="Z148" s="1067">
        <f>Y148/($B148*3)</f>
        <v>1.2742424242424242</v>
      </c>
      <c r="AA148" s="1064">
        <f>'EMAD na UBS JD JAPÃO'!$I$9</f>
        <v>269</v>
      </c>
      <c r="AB148" s="1070">
        <f t="shared" ref="AB148" si="360">AA148/$B148</f>
        <v>1.2227272727272727</v>
      </c>
      <c r="AC148" s="1064">
        <f>'EMAD na UBS JD JAPÃO'!$J$9</f>
        <v>305</v>
      </c>
      <c r="AD148" s="1070">
        <f t="shared" ref="AD148" si="361">AC148/$B148</f>
        <v>1.3863636363636365</v>
      </c>
      <c r="AE148" s="1064">
        <f>'EMAD na UBS JD JAPÃO'!$K$9</f>
        <v>267</v>
      </c>
      <c r="AF148" s="1070">
        <f t="shared" ref="AF148" si="362">AE148/$B148</f>
        <v>1.2136363636363636</v>
      </c>
      <c r="AG148" s="1079">
        <f>SUM(AA148,AC148,AE148)</f>
        <v>841</v>
      </c>
      <c r="AH148" s="1067">
        <f>AG148/($B148*3)</f>
        <v>1.2742424242424242</v>
      </c>
    </row>
    <row r="149" spans="1:34" ht="15" customHeight="1" x14ac:dyDescent="0.25">
      <c r="A149" s="9" t="s">
        <v>151</v>
      </c>
      <c r="B149" s="1083"/>
      <c r="C149" s="1074"/>
      <c r="D149" s="1077"/>
      <c r="E149" s="1074"/>
      <c r="F149" s="1077"/>
      <c r="G149" s="1074"/>
      <c r="H149" s="1077"/>
      <c r="I149" s="1080"/>
      <c r="J149" s="1068"/>
      <c r="K149" s="1065"/>
      <c r="L149" s="1071"/>
      <c r="M149" s="1065"/>
      <c r="N149" s="1071"/>
      <c r="O149" s="1065"/>
      <c r="P149" s="1071"/>
      <c r="Q149" s="1080"/>
      <c r="R149" s="1068"/>
      <c r="S149" s="1065"/>
      <c r="T149" s="1071"/>
      <c r="U149" s="1065"/>
      <c r="V149" s="1071"/>
      <c r="W149" s="1065"/>
      <c r="X149" s="1071"/>
      <c r="Y149" s="1080"/>
      <c r="Z149" s="1068"/>
      <c r="AA149" s="1065"/>
      <c r="AB149" s="1071"/>
      <c r="AC149" s="1065"/>
      <c r="AD149" s="1071"/>
      <c r="AE149" s="1065"/>
      <c r="AF149" s="1071"/>
      <c r="AG149" s="1080"/>
      <c r="AH149" s="1068"/>
    </row>
    <row r="150" spans="1:34" ht="15" customHeight="1" x14ac:dyDescent="0.25">
      <c r="A150" s="9" t="s">
        <v>154</v>
      </c>
      <c r="B150" s="1083"/>
      <c r="C150" s="1074"/>
      <c r="D150" s="1077"/>
      <c r="E150" s="1074"/>
      <c r="F150" s="1077"/>
      <c r="G150" s="1074"/>
      <c r="H150" s="1077"/>
      <c r="I150" s="1080"/>
      <c r="J150" s="1068"/>
      <c r="K150" s="1065"/>
      <c r="L150" s="1071"/>
      <c r="M150" s="1065"/>
      <c r="N150" s="1071"/>
      <c r="O150" s="1065"/>
      <c r="P150" s="1071"/>
      <c r="Q150" s="1080"/>
      <c r="R150" s="1068"/>
      <c r="S150" s="1065"/>
      <c r="T150" s="1071"/>
      <c r="U150" s="1065"/>
      <c r="V150" s="1071"/>
      <c r="W150" s="1065"/>
      <c r="X150" s="1071"/>
      <c r="Y150" s="1080"/>
      <c r="Z150" s="1068"/>
      <c r="AA150" s="1065"/>
      <c r="AB150" s="1071"/>
      <c r="AC150" s="1065"/>
      <c r="AD150" s="1071"/>
      <c r="AE150" s="1065"/>
      <c r="AF150" s="1071"/>
      <c r="AG150" s="1080"/>
      <c r="AH150" s="1068"/>
    </row>
    <row r="151" spans="1:34" ht="15.75" customHeight="1" thickBot="1" x14ac:dyDescent="0.3">
      <c r="A151" s="110" t="s">
        <v>152</v>
      </c>
      <c r="B151" s="1084"/>
      <c r="C151" s="1075"/>
      <c r="D151" s="1078"/>
      <c r="E151" s="1075"/>
      <c r="F151" s="1078"/>
      <c r="G151" s="1075"/>
      <c r="H151" s="1078"/>
      <c r="I151" s="1081"/>
      <c r="J151" s="1069"/>
      <c r="K151" s="1066"/>
      <c r="L151" s="1072"/>
      <c r="M151" s="1066"/>
      <c r="N151" s="1072"/>
      <c r="O151" s="1066"/>
      <c r="P151" s="1072"/>
      <c r="Q151" s="1081"/>
      <c r="R151" s="1069"/>
      <c r="S151" s="1066"/>
      <c r="T151" s="1072"/>
      <c r="U151" s="1066"/>
      <c r="V151" s="1072"/>
      <c r="W151" s="1066"/>
      <c r="X151" s="1072"/>
      <c r="Y151" s="1081"/>
      <c r="Z151" s="1069"/>
      <c r="AA151" s="1066"/>
      <c r="AB151" s="1072"/>
      <c r="AC151" s="1066"/>
      <c r="AD151" s="1072"/>
      <c r="AE151" s="1066"/>
      <c r="AF151" s="1072"/>
      <c r="AG151" s="1081"/>
      <c r="AH151" s="1069"/>
    </row>
    <row r="152" spans="1:34" ht="16.5" thickBot="1" x14ac:dyDescent="0.3">
      <c r="A152" s="6" t="s">
        <v>367</v>
      </c>
      <c r="B152" s="669">
        <f>SUM(B148:B151)</f>
        <v>220</v>
      </c>
      <c r="C152" s="8">
        <f>SUM(C148:C151)</f>
        <v>226</v>
      </c>
      <c r="D152" s="22">
        <f>C152/$B148</f>
        <v>1.0272727272727273</v>
      </c>
      <c r="E152" s="8">
        <f>SUM(E148:E151)</f>
        <v>242</v>
      </c>
      <c r="F152" s="22">
        <f>E152/$B148</f>
        <v>1.1000000000000001</v>
      </c>
      <c r="G152" s="8">
        <f>SUM(G148:G151)</f>
        <v>254</v>
      </c>
      <c r="H152" s="22">
        <f>G152/$B148</f>
        <v>1.1545454545454545</v>
      </c>
      <c r="I152" s="80">
        <f>SUM(C152,E152,G152)</f>
        <v>722</v>
      </c>
      <c r="J152" s="668">
        <f>I152/($B152*3)</f>
        <v>1.093939393939394</v>
      </c>
      <c r="K152" s="653">
        <f>SUM(K148:K151)</f>
        <v>230</v>
      </c>
      <c r="L152" s="667">
        <f>K152/$B148</f>
        <v>1.0454545454545454</v>
      </c>
      <c r="M152" s="653">
        <f t="shared" ref="M152" si="363">SUM(M148:M151)</f>
        <v>236</v>
      </c>
      <c r="N152" s="667">
        <f>M152/$B148</f>
        <v>1.0727272727272728</v>
      </c>
      <c r="O152" s="653">
        <f t="shared" ref="O152" si="364">SUM(O148:O151)</f>
        <v>226</v>
      </c>
      <c r="P152" s="667">
        <f>O152/$B148</f>
        <v>1.0272727272727273</v>
      </c>
      <c r="Q152" s="33">
        <f>SUM(K152,M152,O152)</f>
        <v>692</v>
      </c>
      <c r="R152" s="668">
        <f>Q152/($B152*3)</f>
        <v>1.0484848484848486</v>
      </c>
      <c r="S152" s="653">
        <f>SUM(S148:S151)</f>
        <v>269</v>
      </c>
      <c r="T152" s="667">
        <f>S152/$B148</f>
        <v>1.2227272727272727</v>
      </c>
      <c r="U152" s="653">
        <f t="shared" ref="U152" si="365">SUM(U148:U151)</f>
        <v>305</v>
      </c>
      <c r="V152" s="667">
        <f>U152/$B148</f>
        <v>1.3863636363636365</v>
      </c>
      <c r="W152" s="653">
        <f t="shared" ref="W152" si="366">SUM(W148:W151)</f>
        <v>267</v>
      </c>
      <c r="X152" s="667">
        <f>W152/$B148</f>
        <v>1.2136363636363636</v>
      </c>
      <c r="Y152" s="33">
        <f>SUM(S152,U152,W152)</f>
        <v>841</v>
      </c>
      <c r="Z152" s="668">
        <f>Y152/($B152*3)</f>
        <v>1.2742424242424242</v>
      </c>
      <c r="AA152" s="653">
        <f>SUM(AA148:AA151)</f>
        <v>269</v>
      </c>
      <c r="AB152" s="667">
        <f>AA152/$B148</f>
        <v>1.2227272727272727</v>
      </c>
      <c r="AC152" s="653">
        <f t="shared" ref="AC152" si="367">SUM(AC148:AC151)</f>
        <v>305</v>
      </c>
      <c r="AD152" s="667">
        <f>AC152/$B148</f>
        <v>1.3863636363636365</v>
      </c>
      <c r="AE152" s="653">
        <f t="shared" ref="AE152" si="368">SUM(AE148:AE151)</f>
        <v>267</v>
      </c>
      <c r="AF152" s="667">
        <f>AE152/$B148</f>
        <v>1.2136363636363636</v>
      </c>
      <c r="AG152" s="33">
        <f>SUM(AA152,AC152,AE152)</f>
        <v>841</v>
      </c>
      <c r="AH152" s="668">
        <f>AG152/($B152*3)</f>
        <v>1.2742424242424242</v>
      </c>
    </row>
    <row r="154" spans="1:34" x14ac:dyDescent="0.25">
      <c r="A154" s="1057" t="s">
        <v>469</v>
      </c>
      <c r="B154" s="1022"/>
      <c r="C154" s="1022"/>
      <c r="D154" s="1022"/>
      <c r="E154" s="1022"/>
      <c r="F154" s="1022"/>
      <c r="G154" s="1022"/>
      <c r="H154" s="1022"/>
      <c r="I154" s="1022"/>
      <c r="J154" s="1022"/>
      <c r="K154" s="1022"/>
      <c r="L154" s="1022"/>
      <c r="M154" s="1022"/>
      <c r="N154" s="1022"/>
      <c r="O154" s="1022"/>
      <c r="P154" s="1022"/>
      <c r="Q154" s="1022"/>
      <c r="R154" s="1022"/>
      <c r="S154" s="1022"/>
      <c r="T154" s="1022"/>
      <c r="U154" s="1022"/>
      <c r="V154" s="1022"/>
      <c r="W154" s="1022"/>
      <c r="X154" s="1022"/>
      <c r="Y154" s="1022"/>
      <c r="Z154" s="1022"/>
    </row>
    <row r="155" spans="1:34" ht="24.75" thickBot="1" x14ac:dyDescent="0.3">
      <c r="A155" s="14" t="s">
        <v>14</v>
      </c>
      <c r="B155" s="12" t="s">
        <v>164</v>
      </c>
      <c r="C155" s="14" t="s">
        <v>446</v>
      </c>
      <c r="D155" s="15" t="s">
        <v>1</v>
      </c>
      <c r="E155" s="14" t="s">
        <v>447</v>
      </c>
      <c r="F155" s="15" t="s">
        <v>1</v>
      </c>
      <c r="G155" s="14" t="s">
        <v>448</v>
      </c>
      <c r="H155" s="15" t="s">
        <v>1</v>
      </c>
      <c r="I155" s="100" t="s">
        <v>426</v>
      </c>
      <c r="J155" s="13" t="s">
        <v>196</v>
      </c>
      <c r="K155" s="14" t="s">
        <v>449</v>
      </c>
      <c r="L155" s="15" t="s">
        <v>1</v>
      </c>
      <c r="M155" s="14" t="s">
        <v>450</v>
      </c>
      <c r="N155" s="15" t="s">
        <v>1</v>
      </c>
      <c r="O155" s="14" t="s">
        <v>451</v>
      </c>
      <c r="P155" s="15" t="s">
        <v>1</v>
      </c>
      <c r="Q155" s="100" t="s">
        <v>426</v>
      </c>
      <c r="R155" s="13" t="s">
        <v>196</v>
      </c>
      <c r="S155" s="14" t="s">
        <v>452</v>
      </c>
      <c r="T155" s="15" t="s">
        <v>1</v>
      </c>
      <c r="U155" s="14" t="s">
        <v>453</v>
      </c>
      <c r="V155" s="15" t="s">
        <v>1</v>
      </c>
      <c r="W155" s="14" t="s">
        <v>454</v>
      </c>
      <c r="X155" s="15" t="s">
        <v>1</v>
      </c>
      <c r="Y155" s="100" t="s">
        <v>426</v>
      </c>
      <c r="Z155" s="13" t="s">
        <v>196</v>
      </c>
      <c r="AA155" s="14" t="s">
        <v>455</v>
      </c>
      <c r="AB155" s="15" t="s">
        <v>1</v>
      </c>
      <c r="AC155" s="14" t="s">
        <v>456</v>
      </c>
      <c r="AD155" s="15" t="s">
        <v>1</v>
      </c>
      <c r="AE155" s="14" t="s">
        <v>457</v>
      </c>
      <c r="AF155" s="15" t="s">
        <v>1</v>
      </c>
      <c r="AG155" s="100" t="s">
        <v>426</v>
      </c>
      <c r="AH155" s="13" t="s">
        <v>196</v>
      </c>
    </row>
    <row r="156" spans="1:34" ht="16.5" thickTop="1" x14ac:dyDescent="0.25">
      <c r="A156" s="88" t="s">
        <v>8</v>
      </c>
      <c r="B156" s="602">
        <f>'UBS Vila Ede'!B9</f>
        <v>783</v>
      </c>
      <c r="C156" s="105">
        <f>'UBS Vila Ede'!C9</f>
        <v>919</v>
      </c>
      <c r="D156" s="19">
        <f t="shared" ref="D156:D162" si="369">C156/$B156</f>
        <v>1.173690932311622</v>
      </c>
      <c r="E156" s="105">
        <f>'UBS Vila Ede'!D9</f>
        <v>670</v>
      </c>
      <c r="F156" s="19">
        <f t="shared" ref="F156:F162" si="370">E156/$B156</f>
        <v>0.85568326947637297</v>
      </c>
      <c r="G156" s="105">
        <f>'UBS Vila Ede'!E9</f>
        <v>662</v>
      </c>
      <c r="H156" s="19">
        <f t="shared" ref="H156:L162" si="371">G156/$B156</f>
        <v>0.84546615581098339</v>
      </c>
      <c r="I156" s="77">
        <f t="shared" ref="I156:I162" si="372">SUM(C156,E156,G156)</f>
        <v>2251</v>
      </c>
      <c r="J156" s="641">
        <f t="shared" ref="J156:J162" si="373">I156/($B156*3)</f>
        <v>0.95828011919965939</v>
      </c>
      <c r="K156" s="656">
        <f>'UBS Vila Ede'!F9</f>
        <v>645</v>
      </c>
      <c r="L156" s="623">
        <f t="shared" si="371"/>
        <v>0.82375478927203061</v>
      </c>
      <c r="M156" s="656">
        <f>'UBS Vila Ede'!G9</f>
        <v>756</v>
      </c>
      <c r="N156" s="623">
        <f t="shared" ref="N156:N162" si="374">M156/$B156</f>
        <v>0.96551724137931039</v>
      </c>
      <c r="O156" s="656">
        <f>'UBS Vila Ede'!H9</f>
        <v>716</v>
      </c>
      <c r="P156" s="623">
        <f t="shared" ref="P156:P162" si="375">O156/$B156</f>
        <v>0.91443167305236273</v>
      </c>
      <c r="Q156" s="77">
        <f t="shared" ref="Q156:Q162" si="376">SUM(K156,M156,O156)</f>
        <v>2117</v>
      </c>
      <c r="R156" s="641">
        <f t="shared" ref="R156:R162" si="377">Q156/($B156*3)</f>
        <v>0.90123456790123457</v>
      </c>
      <c r="S156" s="656">
        <f>'UBS Vila Ede'!I9</f>
        <v>854</v>
      </c>
      <c r="T156" s="623">
        <f t="shared" ref="T156:T162" si="378">S156/$B156</f>
        <v>1.090676883780332</v>
      </c>
      <c r="U156" s="656">
        <f>'UBS Vila Ede'!J9</f>
        <v>729</v>
      </c>
      <c r="V156" s="623">
        <f t="shared" ref="V156:V162" si="379">U156/$B156</f>
        <v>0.93103448275862066</v>
      </c>
      <c r="W156" s="656">
        <f>'UBS Vila Ede'!K9</f>
        <v>726</v>
      </c>
      <c r="X156" s="623">
        <f t="shared" ref="X156:X162" si="380">W156/$B156</f>
        <v>0.92720306513409967</v>
      </c>
      <c r="Y156" s="77">
        <f t="shared" ref="Y156:Y162" si="381">SUM(S156,U156,W156)</f>
        <v>2309</v>
      </c>
      <c r="Z156" s="641">
        <f t="shared" ref="Z156:Z162" si="382">Y156/($B156*3)</f>
        <v>0.98297147722435074</v>
      </c>
      <c r="AA156" s="656">
        <f>'UBS Vila Ede'!L9</f>
        <v>618</v>
      </c>
      <c r="AB156" s="623">
        <f t="shared" ref="AB156:AB162" si="383">AA156/$B156</f>
        <v>0.78927203065134099</v>
      </c>
      <c r="AC156" s="656">
        <f>'UBS Vila Ede'!M9</f>
        <v>650</v>
      </c>
      <c r="AD156" s="623">
        <f t="shared" ref="AD156:AD162" si="384">AC156/$B156</f>
        <v>0.83014048531289908</v>
      </c>
      <c r="AE156" s="656">
        <f>'UBS Vila Ede'!N9</f>
        <v>646</v>
      </c>
      <c r="AF156" s="623">
        <f t="shared" ref="AF156:AF162" si="385">AE156/$B156</f>
        <v>0.82503192848020435</v>
      </c>
      <c r="AG156" s="77">
        <f t="shared" ref="AG156:AG162" si="386">SUM(AA156,AC156,AE156)</f>
        <v>1914</v>
      </c>
      <c r="AH156" s="641">
        <f t="shared" ref="AH156:AH162" si="387">AG156/($B156*3)</f>
        <v>0.81481481481481477</v>
      </c>
    </row>
    <row r="157" spans="1:34" x14ac:dyDescent="0.25">
      <c r="A157" s="88" t="s">
        <v>9</v>
      </c>
      <c r="B157" s="603">
        <f>'UBS Vila Ede'!B10</f>
        <v>117</v>
      </c>
      <c r="C157" s="106">
        <f>'UBS Vila Ede'!C10</f>
        <v>114</v>
      </c>
      <c r="D157" s="117">
        <f t="shared" si="369"/>
        <v>0.97435897435897434</v>
      </c>
      <c r="E157" s="106">
        <f>'UBS Vila Ede'!D10</f>
        <v>103</v>
      </c>
      <c r="F157" s="117">
        <f t="shared" si="370"/>
        <v>0.88034188034188032</v>
      </c>
      <c r="G157" s="106">
        <f>'UBS Vila Ede'!E10</f>
        <v>33</v>
      </c>
      <c r="H157" s="117">
        <f t="shared" si="371"/>
        <v>0.28205128205128205</v>
      </c>
      <c r="I157" s="108">
        <f t="shared" si="372"/>
        <v>250</v>
      </c>
      <c r="J157" s="639">
        <f t="shared" si="373"/>
        <v>0.71225071225071224</v>
      </c>
      <c r="K157" s="657">
        <f>'UBS Vila Ede'!F10</f>
        <v>33</v>
      </c>
      <c r="L157" s="621">
        <f t="shared" si="371"/>
        <v>0.28205128205128205</v>
      </c>
      <c r="M157" s="657">
        <f>'UBS Vila Ede'!G10</f>
        <v>41</v>
      </c>
      <c r="N157" s="621">
        <f t="shared" si="374"/>
        <v>0.3504273504273504</v>
      </c>
      <c r="O157" s="657">
        <f>'UBS Vila Ede'!H10</f>
        <v>120</v>
      </c>
      <c r="P157" s="621">
        <f t="shared" si="375"/>
        <v>1.0256410256410255</v>
      </c>
      <c r="Q157" s="108">
        <f t="shared" si="376"/>
        <v>194</v>
      </c>
      <c r="R157" s="639">
        <f t="shared" si="377"/>
        <v>0.55270655270655267</v>
      </c>
      <c r="S157" s="657">
        <f>'UBS Vila Ede'!I10</f>
        <v>150</v>
      </c>
      <c r="T157" s="621">
        <f t="shared" si="378"/>
        <v>1.2820512820512822</v>
      </c>
      <c r="U157" s="657">
        <f>'UBS Vila Ede'!J10</f>
        <v>128</v>
      </c>
      <c r="V157" s="621">
        <f t="shared" si="379"/>
        <v>1.0940170940170941</v>
      </c>
      <c r="W157" s="657">
        <f>'UBS Vila Ede'!K10</f>
        <v>137</v>
      </c>
      <c r="X157" s="621">
        <f t="shared" si="380"/>
        <v>1.170940170940171</v>
      </c>
      <c r="Y157" s="108">
        <f t="shared" si="381"/>
        <v>415</v>
      </c>
      <c r="Z157" s="639">
        <f t="shared" si="382"/>
        <v>1.1823361823361824</v>
      </c>
      <c r="AA157" s="657">
        <f>'UBS Vila Ede'!L10</f>
        <v>86</v>
      </c>
      <c r="AB157" s="621">
        <f t="shared" si="383"/>
        <v>0.7350427350427351</v>
      </c>
      <c r="AC157" s="657">
        <f>'UBS Vila Ede'!M10</f>
        <v>107</v>
      </c>
      <c r="AD157" s="621">
        <f t="shared" si="384"/>
        <v>0.9145299145299145</v>
      </c>
      <c r="AE157" s="657">
        <f>'UBS Vila Ede'!N10</f>
        <v>126</v>
      </c>
      <c r="AF157" s="621">
        <f t="shared" si="385"/>
        <v>1.0769230769230769</v>
      </c>
      <c r="AG157" s="108">
        <f t="shared" si="386"/>
        <v>319</v>
      </c>
      <c r="AH157" s="639">
        <f t="shared" si="387"/>
        <v>0.90883190883190879</v>
      </c>
    </row>
    <row r="158" spans="1:34" x14ac:dyDescent="0.25">
      <c r="A158" s="88" t="s">
        <v>10</v>
      </c>
      <c r="B158" s="603">
        <f>'UBS Vila Ede'!B12</f>
        <v>792</v>
      </c>
      <c r="C158" s="106">
        <f>'UBS Vila Ede'!C12</f>
        <v>789</v>
      </c>
      <c r="D158" s="117">
        <f t="shared" si="369"/>
        <v>0.99621212121212122</v>
      </c>
      <c r="E158" s="106">
        <f>'UBS Vila Ede'!D12</f>
        <v>704</v>
      </c>
      <c r="F158" s="117">
        <f t="shared" si="370"/>
        <v>0.88888888888888884</v>
      </c>
      <c r="G158" s="106">
        <f>'UBS Vila Ede'!E12</f>
        <v>890</v>
      </c>
      <c r="H158" s="117">
        <f t="shared" si="371"/>
        <v>1.1237373737373737</v>
      </c>
      <c r="I158" s="108">
        <f t="shared" si="372"/>
        <v>2383</v>
      </c>
      <c r="J158" s="639">
        <f t="shared" si="373"/>
        <v>1.002946127946128</v>
      </c>
      <c r="K158" s="657">
        <f>'UBS Vila Ede'!F12</f>
        <v>763</v>
      </c>
      <c r="L158" s="621">
        <f t="shared" si="371"/>
        <v>0.96338383838383834</v>
      </c>
      <c r="M158" s="657">
        <f>'UBS Vila Ede'!G12</f>
        <v>595</v>
      </c>
      <c r="N158" s="621">
        <f t="shared" si="374"/>
        <v>0.7512626262626263</v>
      </c>
      <c r="O158" s="657">
        <f>'UBS Vila Ede'!H12</f>
        <v>608</v>
      </c>
      <c r="P158" s="621">
        <f t="shared" si="375"/>
        <v>0.76767676767676762</v>
      </c>
      <c r="Q158" s="108">
        <f t="shared" si="376"/>
        <v>1966</v>
      </c>
      <c r="R158" s="639">
        <f t="shared" si="377"/>
        <v>0.82744107744107742</v>
      </c>
      <c r="S158" s="657">
        <f>'UBS Vila Ede'!I12</f>
        <v>664</v>
      </c>
      <c r="T158" s="621">
        <f t="shared" si="378"/>
        <v>0.83838383838383834</v>
      </c>
      <c r="U158" s="657">
        <f>'UBS Vila Ede'!J12</f>
        <v>660</v>
      </c>
      <c r="V158" s="621">
        <f t="shared" si="379"/>
        <v>0.83333333333333337</v>
      </c>
      <c r="W158" s="657">
        <f>'UBS Vila Ede'!K12</f>
        <v>788</v>
      </c>
      <c r="X158" s="621">
        <f t="shared" si="380"/>
        <v>0.99494949494949492</v>
      </c>
      <c r="Y158" s="108">
        <f t="shared" si="381"/>
        <v>2112</v>
      </c>
      <c r="Z158" s="639">
        <f t="shared" si="382"/>
        <v>0.88888888888888884</v>
      </c>
      <c r="AA158" s="657">
        <f>'UBS Vila Ede'!L12</f>
        <v>758</v>
      </c>
      <c r="AB158" s="621">
        <f t="shared" si="383"/>
        <v>0.95707070707070707</v>
      </c>
      <c r="AC158" s="657">
        <f>'UBS Vila Ede'!M12</f>
        <v>615</v>
      </c>
      <c r="AD158" s="621">
        <f t="shared" si="384"/>
        <v>0.77651515151515149</v>
      </c>
      <c r="AE158" s="657">
        <f>'UBS Vila Ede'!N12</f>
        <v>743</v>
      </c>
      <c r="AF158" s="621">
        <f t="shared" si="385"/>
        <v>0.93813131313131315</v>
      </c>
      <c r="AG158" s="108">
        <f t="shared" si="386"/>
        <v>2116</v>
      </c>
      <c r="AH158" s="639">
        <f t="shared" si="387"/>
        <v>0.89057239057239057</v>
      </c>
    </row>
    <row r="159" spans="1:34" x14ac:dyDescent="0.25">
      <c r="A159" s="88" t="s">
        <v>42</v>
      </c>
      <c r="B159" s="603">
        <f>'UBS Vila Ede'!B13</f>
        <v>528</v>
      </c>
      <c r="C159" s="106">
        <f>'UBS Vila Ede'!C13</f>
        <v>296</v>
      </c>
      <c r="D159" s="117">
        <f t="shared" si="369"/>
        <v>0.56060606060606055</v>
      </c>
      <c r="E159" s="106">
        <f>'UBS Vila Ede'!D13</f>
        <v>360</v>
      </c>
      <c r="F159" s="117">
        <f t="shared" si="370"/>
        <v>0.68181818181818177</v>
      </c>
      <c r="G159" s="106">
        <f>'UBS Vila Ede'!E13</f>
        <v>391</v>
      </c>
      <c r="H159" s="117">
        <f t="shared" si="371"/>
        <v>0.74053030303030298</v>
      </c>
      <c r="I159" s="108">
        <f t="shared" si="372"/>
        <v>1047</v>
      </c>
      <c r="J159" s="639">
        <f t="shared" si="373"/>
        <v>0.66098484848484851</v>
      </c>
      <c r="K159" s="657">
        <f>'UBS Vila Ede'!F13</f>
        <v>489</v>
      </c>
      <c r="L159" s="621">
        <f t="shared" si="371"/>
        <v>0.92613636363636365</v>
      </c>
      <c r="M159" s="657">
        <f>'UBS Vila Ede'!G13</f>
        <v>533</v>
      </c>
      <c r="N159" s="621">
        <f t="shared" si="374"/>
        <v>1.009469696969697</v>
      </c>
      <c r="O159" s="657">
        <f>'UBS Vila Ede'!H13</f>
        <v>391</v>
      </c>
      <c r="P159" s="621">
        <f t="shared" si="375"/>
        <v>0.74053030303030298</v>
      </c>
      <c r="Q159" s="108">
        <f t="shared" si="376"/>
        <v>1413</v>
      </c>
      <c r="R159" s="639">
        <f t="shared" si="377"/>
        <v>0.89204545454545459</v>
      </c>
      <c r="S159" s="657">
        <f>'UBS Vila Ede'!I13</f>
        <v>389</v>
      </c>
      <c r="T159" s="621">
        <f t="shared" si="378"/>
        <v>0.7367424242424242</v>
      </c>
      <c r="U159" s="657">
        <f>'UBS Vila Ede'!J13</f>
        <v>294</v>
      </c>
      <c r="V159" s="621">
        <f t="shared" si="379"/>
        <v>0.55681818181818177</v>
      </c>
      <c r="W159" s="657">
        <f>'UBS Vila Ede'!K13</f>
        <v>224</v>
      </c>
      <c r="X159" s="621">
        <f t="shared" si="380"/>
        <v>0.42424242424242425</v>
      </c>
      <c r="Y159" s="108">
        <f t="shared" si="381"/>
        <v>907</v>
      </c>
      <c r="Z159" s="639">
        <f t="shared" si="382"/>
        <v>0.57260101010101006</v>
      </c>
      <c r="AA159" s="657">
        <f>'UBS Vila Ede'!L13</f>
        <v>180</v>
      </c>
      <c r="AB159" s="621">
        <f t="shared" si="383"/>
        <v>0.34090909090909088</v>
      </c>
      <c r="AC159" s="657">
        <f>'UBS Vila Ede'!M13</f>
        <v>316</v>
      </c>
      <c r="AD159" s="621">
        <f t="shared" si="384"/>
        <v>0.59848484848484851</v>
      </c>
      <c r="AE159" s="657">
        <f>'UBS Vila Ede'!N13</f>
        <v>306</v>
      </c>
      <c r="AF159" s="621">
        <f t="shared" si="385"/>
        <v>0.57954545454545459</v>
      </c>
      <c r="AG159" s="108">
        <f t="shared" si="386"/>
        <v>802</v>
      </c>
      <c r="AH159" s="639">
        <f t="shared" si="387"/>
        <v>0.50631313131313127</v>
      </c>
    </row>
    <row r="160" spans="1:34" x14ac:dyDescent="0.25">
      <c r="A160" s="152" t="s">
        <v>191</v>
      </c>
      <c r="B160" s="603">
        <f>'UBS Vila Ede'!B14</f>
        <v>160</v>
      </c>
      <c r="C160" s="106">
        <f>'UBS Vila Ede'!C14</f>
        <v>7</v>
      </c>
      <c r="D160" s="117">
        <f t="shared" si="369"/>
        <v>4.3749999999999997E-2</v>
      </c>
      <c r="E160" s="106">
        <f>'UBS Vila Ede'!D14</f>
        <v>35</v>
      </c>
      <c r="F160" s="117">
        <f t="shared" si="370"/>
        <v>0.21875</v>
      </c>
      <c r="G160" s="106">
        <f>'UBS Vila Ede'!E14</f>
        <v>56</v>
      </c>
      <c r="H160" s="117">
        <f t="shared" si="371"/>
        <v>0.35</v>
      </c>
      <c r="I160" s="108">
        <f t="shared" si="372"/>
        <v>98</v>
      </c>
      <c r="J160" s="639">
        <f t="shared" si="373"/>
        <v>0.20416666666666666</v>
      </c>
      <c r="K160" s="657">
        <f>'UBS Vila Ede'!F14</f>
        <v>59</v>
      </c>
      <c r="L160" s="621">
        <f t="shared" si="371"/>
        <v>0.36875000000000002</v>
      </c>
      <c r="M160" s="657">
        <f>'UBS Vila Ede'!G14</f>
        <v>80</v>
      </c>
      <c r="N160" s="621">
        <f t="shared" si="374"/>
        <v>0.5</v>
      </c>
      <c r="O160" s="657">
        <f>'UBS Vila Ede'!H14</f>
        <v>64</v>
      </c>
      <c r="P160" s="621">
        <f t="shared" si="375"/>
        <v>0.4</v>
      </c>
      <c r="Q160" s="108">
        <f t="shared" si="376"/>
        <v>203</v>
      </c>
      <c r="R160" s="639">
        <f t="shared" si="377"/>
        <v>0.42291666666666666</v>
      </c>
      <c r="S160" s="657">
        <f>'UBS Vila Ede'!I14</f>
        <v>76</v>
      </c>
      <c r="T160" s="621">
        <f t="shared" si="378"/>
        <v>0.47499999999999998</v>
      </c>
      <c r="U160" s="657">
        <f>'UBS Vila Ede'!J14</f>
        <v>91</v>
      </c>
      <c r="V160" s="621">
        <f t="shared" si="379"/>
        <v>0.56874999999999998</v>
      </c>
      <c r="W160" s="657">
        <f>'UBS Vila Ede'!K14</f>
        <v>101</v>
      </c>
      <c r="X160" s="621">
        <f t="shared" si="380"/>
        <v>0.63124999999999998</v>
      </c>
      <c r="Y160" s="108">
        <f t="shared" si="381"/>
        <v>268</v>
      </c>
      <c r="Z160" s="639">
        <f t="shared" si="382"/>
        <v>0.55833333333333335</v>
      </c>
      <c r="AA160" s="657">
        <f>'UBS Vila Ede'!L14</f>
        <v>109</v>
      </c>
      <c r="AB160" s="621">
        <f t="shared" si="383"/>
        <v>0.68125000000000002</v>
      </c>
      <c r="AC160" s="657">
        <f>'UBS Vila Ede'!M14</f>
        <v>109</v>
      </c>
      <c r="AD160" s="621">
        <f t="shared" si="384"/>
        <v>0.68125000000000002</v>
      </c>
      <c r="AE160" s="657">
        <f>'UBS Vila Ede'!N14</f>
        <v>89</v>
      </c>
      <c r="AF160" s="621">
        <f t="shared" si="385"/>
        <v>0.55625000000000002</v>
      </c>
      <c r="AG160" s="108">
        <f t="shared" si="386"/>
        <v>307</v>
      </c>
      <c r="AH160" s="639">
        <f t="shared" si="387"/>
        <v>0.63958333333333328</v>
      </c>
    </row>
    <row r="161" spans="1:34" ht="16.5" thickBot="1" x14ac:dyDescent="0.3">
      <c r="A161" s="110" t="s">
        <v>13</v>
      </c>
      <c r="B161" s="604">
        <f>'UBS Vila Ede'!B15</f>
        <v>528</v>
      </c>
      <c r="C161" s="111">
        <f>'UBS Vila Ede'!C15</f>
        <v>289</v>
      </c>
      <c r="D161" s="121">
        <f t="shared" si="369"/>
        <v>0.54734848484848486</v>
      </c>
      <c r="E161" s="111">
        <f>'UBS Vila Ede'!D15</f>
        <v>258</v>
      </c>
      <c r="F161" s="121">
        <f t="shared" si="370"/>
        <v>0.48863636363636365</v>
      </c>
      <c r="G161" s="111">
        <f>'UBS Vila Ede'!E15</f>
        <v>356</v>
      </c>
      <c r="H161" s="121">
        <f t="shared" si="371"/>
        <v>0.6742424242424242</v>
      </c>
      <c r="I161" s="113">
        <f t="shared" si="372"/>
        <v>903</v>
      </c>
      <c r="J161" s="640">
        <f t="shared" si="373"/>
        <v>0.57007575757575757</v>
      </c>
      <c r="K161" s="658">
        <f>'UBS Vila Ede'!F15</f>
        <v>372</v>
      </c>
      <c r="L161" s="622">
        <f t="shared" si="371"/>
        <v>0.70454545454545459</v>
      </c>
      <c r="M161" s="658">
        <f>'UBS Vila Ede'!G15</f>
        <v>405</v>
      </c>
      <c r="N161" s="622">
        <f t="shared" si="374"/>
        <v>0.76704545454545459</v>
      </c>
      <c r="O161" s="658">
        <f>'UBS Vila Ede'!H15</f>
        <v>303</v>
      </c>
      <c r="P161" s="622">
        <f t="shared" si="375"/>
        <v>0.57386363636363635</v>
      </c>
      <c r="Q161" s="113">
        <f t="shared" si="376"/>
        <v>1080</v>
      </c>
      <c r="R161" s="640">
        <f t="shared" si="377"/>
        <v>0.68181818181818177</v>
      </c>
      <c r="S161" s="658">
        <f>'UBS Vila Ede'!I15</f>
        <v>393</v>
      </c>
      <c r="T161" s="622">
        <f t="shared" si="378"/>
        <v>0.74431818181818177</v>
      </c>
      <c r="U161" s="658">
        <f>'UBS Vila Ede'!J15</f>
        <v>514</v>
      </c>
      <c r="V161" s="622">
        <f t="shared" si="379"/>
        <v>0.97348484848484851</v>
      </c>
      <c r="W161" s="658">
        <f>'UBS Vila Ede'!K15</f>
        <v>429</v>
      </c>
      <c r="X161" s="622">
        <f t="shared" si="380"/>
        <v>0.8125</v>
      </c>
      <c r="Y161" s="113">
        <f t="shared" si="381"/>
        <v>1336</v>
      </c>
      <c r="Z161" s="640">
        <f t="shared" si="382"/>
        <v>0.84343434343434343</v>
      </c>
      <c r="AA161" s="658">
        <f>'UBS Vila Ede'!L15</f>
        <v>328</v>
      </c>
      <c r="AB161" s="622">
        <f t="shared" si="383"/>
        <v>0.62121212121212122</v>
      </c>
      <c r="AC161" s="658">
        <f>'UBS Vila Ede'!M15</f>
        <v>198</v>
      </c>
      <c r="AD161" s="622">
        <f t="shared" si="384"/>
        <v>0.375</v>
      </c>
      <c r="AE161" s="658">
        <f>'UBS Vila Ede'!N15</f>
        <v>96</v>
      </c>
      <c r="AF161" s="622">
        <f t="shared" si="385"/>
        <v>0.18181818181818182</v>
      </c>
      <c r="AG161" s="113">
        <f t="shared" si="386"/>
        <v>622</v>
      </c>
      <c r="AH161" s="640">
        <f t="shared" si="387"/>
        <v>0.39267676767676768</v>
      </c>
    </row>
    <row r="162" spans="1:34" ht="16.5" thickBot="1" x14ac:dyDescent="0.3">
      <c r="A162" s="6" t="s">
        <v>316</v>
      </c>
      <c r="B162" s="669">
        <f>SUM(B156:B161)</f>
        <v>2908</v>
      </c>
      <c r="C162" s="8">
        <f>SUM(C156:C161)</f>
        <v>2414</v>
      </c>
      <c r="D162" s="22">
        <f t="shared" si="369"/>
        <v>0.83012379642365886</v>
      </c>
      <c r="E162" s="8">
        <f>SUM(E156:E161)</f>
        <v>2130</v>
      </c>
      <c r="F162" s="22">
        <f t="shared" si="370"/>
        <v>0.73246217331499308</v>
      </c>
      <c r="G162" s="8">
        <f>SUM(G156:G161)</f>
        <v>2388</v>
      </c>
      <c r="H162" s="22">
        <f t="shared" si="371"/>
        <v>0.82118294360385147</v>
      </c>
      <c r="I162" s="80">
        <f t="shared" si="372"/>
        <v>6932</v>
      </c>
      <c r="J162" s="668">
        <f t="shared" si="373"/>
        <v>0.79458963778083447</v>
      </c>
      <c r="K162" s="652">
        <f>SUM(K156:K161)</f>
        <v>2361</v>
      </c>
      <c r="L162" s="667">
        <f t="shared" si="371"/>
        <v>0.811898211829436</v>
      </c>
      <c r="M162" s="652">
        <f t="shared" ref="M162" si="388">SUM(M156:M161)</f>
        <v>2410</v>
      </c>
      <c r="N162" s="667">
        <f t="shared" si="374"/>
        <v>0.82874828060522698</v>
      </c>
      <c r="O162" s="652">
        <f t="shared" ref="O162" si="389">SUM(O156:O161)</f>
        <v>2202</v>
      </c>
      <c r="P162" s="667">
        <f t="shared" si="375"/>
        <v>0.75722145804676755</v>
      </c>
      <c r="Q162" s="80">
        <f t="shared" si="376"/>
        <v>6973</v>
      </c>
      <c r="R162" s="668">
        <f t="shared" si="377"/>
        <v>0.79928931682714355</v>
      </c>
      <c r="S162" s="652">
        <f>SUM(S156:S161)</f>
        <v>2526</v>
      </c>
      <c r="T162" s="667">
        <f t="shared" si="378"/>
        <v>0.86863823933975237</v>
      </c>
      <c r="U162" s="652">
        <f t="shared" ref="U162" si="390">SUM(U156:U161)</f>
        <v>2416</v>
      </c>
      <c r="V162" s="667">
        <f t="shared" si="379"/>
        <v>0.83081155433287479</v>
      </c>
      <c r="W162" s="652">
        <f t="shared" ref="W162" si="391">SUM(W156:W161)</f>
        <v>2405</v>
      </c>
      <c r="X162" s="667">
        <f t="shared" si="380"/>
        <v>0.82702888583218703</v>
      </c>
      <c r="Y162" s="80">
        <f t="shared" si="381"/>
        <v>7347</v>
      </c>
      <c r="Z162" s="668">
        <f t="shared" si="382"/>
        <v>0.84215955983493807</v>
      </c>
      <c r="AA162" s="652">
        <f>SUM(AA156:AA161)</f>
        <v>2079</v>
      </c>
      <c r="AB162" s="667">
        <f t="shared" si="383"/>
        <v>0.71492434662998627</v>
      </c>
      <c r="AC162" s="652">
        <f t="shared" ref="AC162" si="392">SUM(AC156:AC161)</f>
        <v>1995</v>
      </c>
      <c r="AD162" s="667">
        <f t="shared" si="384"/>
        <v>0.68603851444291608</v>
      </c>
      <c r="AE162" s="652">
        <f t="shared" ref="AE162" si="393">SUM(AE156:AE161)</f>
        <v>2006</v>
      </c>
      <c r="AF162" s="667">
        <f t="shared" si="385"/>
        <v>0.68982118294360384</v>
      </c>
      <c r="AG162" s="80">
        <f t="shared" si="386"/>
        <v>6080</v>
      </c>
      <c r="AH162" s="668">
        <f t="shared" si="387"/>
        <v>0.69692801467216869</v>
      </c>
    </row>
    <row r="164" spans="1:34" x14ac:dyDescent="0.25">
      <c r="A164" s="1057" t="s">
        <v>470</v>
      </c>
      <c r="B164" s="1022"/>
      <c r="C164" s="1022"/>
      <c r="D164" s="1022"/>
      <c r="E164" s="1022"/>
      <c r="F164" s="1022"/>
      <c r="G164" s="1022"/>
      <c r="H164" s="1022"/>
      <c r="I164" s="1022"/>
      <c r="J164" s="1022"/>
      <c r="K164" s="1022"/>
      <c r="L164" s="1022"/>
      <c r="M164" s="1022"/>
      <c r="N164" s="1022"/>
      <c r="O164" s="1022"/>
      <c r="P164" s="1022"/>
      <c r="Q164" s="1022"/>
      <c r="R164" s="1022"/>
      <c r="S164" s="1022"/>
      <c r="T164" s="1022"/>
      <c r="U164" s="1022"/>
      <c r="V164" s="1022"/>
      <c r="W164" s="1022"/>
      <c r="X164" s="1022"/>
      <c r="Y164" s="1022"/>
      <c r="Z164" s="1022"/>
    </row>
    <row r="165" spans="1:34" ht="24.75" thickBot="1" x14ac:dyDescent="0.3">
      <c r="A165" s="14" t="s">
        <v>14</v>
      </c>
      <c r="B165" s="12" t="s">
        <v>164</v>
      </c>
      <c r="C165" s="14" t="s">
        <v>446</v>
      </c>
      <c r="D165" s="15" t="s">
        <v>1</v>
      </c>
      <c r="E165" s="14" t="s">
        <v>447</v>
      </c>
      <c r="F165" s="15" t="s">
        <v>1</v>
      </c>
      <c r="G165" s="14" t="s">
        <v>448</v>
      </c>
      <c r="H165" s="15" t="s">
        <v>1</v>
      </c>
      <c r="I165" s="100" t="s">
        <v>426</v>
      </c>
      <c r="J165" s="13" t="s">
        <v>196</v>
      </c>
      <c r="K165" s="14" t="s">
        <v>449</v>
      </c>
      <c r="L165" s="15" t="s">
        <v>1</v>
      </c>
      <c r="M165" s="14" t="s">
        <v>450</v>
      </c>
      <c r="N165" s="15" t="s">
        <v>1</v>
      </c>
      <c r="O165" s="14" t="s">
        <v>451</v>
      </c>
      <c r="P165" s="15" t="s">
        <v>1</v>
      </c>
      <c r="Q165" s="100" t="s">
        <v>426</v>
      </c>
      <c r="R165" s="13" t="s">
        <v>196</v>
      </c>
      <c r="S165" s="14" t="s">
        <v>452</v>
      </c>
      <c r="T165" s="15" t="s">
        <v>1</v>
      </c>
      <c r="U165" s="14" t="s">
        <v>453</v>
      </c>
      <c r="V165" s="15" t="s">
        <v>1</v>
      </c>
      <c r="W165" s="14" t="s">
        <v>454</v>
      </c>
      <c r="X165" s="15" t="s">
        <v>1</v>
      </c>
      <c r="Y165" s="100" t="s">
        <v>426</v>
      </c>
      <c r="Z165" s="13" t="s">
        <v>196</v>
      </c>
      <c r="AA165" s="14" t="s">
        <v>455</v>
      </c>
      <c r="AB165" s="15" t="s">
        <v>1</v>
      </c>
      <c r="AC165" s="14" t="s">
        <v>456</v>
      </c>
      <c r="AD165" s="15" t="s">
        <v>1</v>
      </c>
      <c r="AE165" s="14" t="s">
        <v>457</v>
      </c>
      <c r="AF165" s="15" t="s">
        <v>1</v>
      </c>
      <c r="AG165" s="100" t="s">
        <v>426</v>
      </c>
      <c r="AH165" s="13" t="s">
        <v>196</v>
      </c>
    </row>
    <row r="166" spans="1:34" ht="16.5" thickTop="1" x14ac:dyDescent="0.25">
      <c r="A166" s="88" t="s">
        <v>8</v>
      </c>
      <c r="B166" s="602">
        <f>'UBS Vila Leonor'!B9</f>
        <v>522</v>
      </c>
      <c r="C166" s="105">
        <f>'UBS Vila Leonor'!C9</f>
        <v>729</v>
      </c>
      <c r="D166" s="19">
        <f t="shared" ref="D166:D171" si="394">C166/$B166</f>
        <v>1.396551724137931</v>
      </c>
      <c r="E166" s="105">
        <f>'UBS Vila Leonor'!D9</f>
        <v>597</v>
      </c>
      <c r="F166" s="19">
        <f t="shared" ref="F166:F171" si="395">E166/$B166</f>
        <v>1.1436781609195403</v>
      </c>
      <c r="G166" s="105">
        <f>'UBS Vila Leonor'!E9</f>
        <v>565</v>
      </c>
      <c r="H166" s="19">
        <f t="shared" ref="H166:L171" si="396">G166/$B166</f>
        <v>1.0823754789272031</v>
      </c>
      <c r="I166" s="77">
        <f t="shared" ref="I166:I171" si="397">SUM(C166,E166,G166)</f>
        <v>1891</v>
      </c>
      <c r="J166" s="641">
        <f t="shared" ref="J166:J171" si="398">I166/($B166*3)</f>
        <v>1.2075351213282248</v>
      </c>
      <c r="K166" s="656">
        <f>'UBS Vila Leonor'!F9</f>
        <v>980</v>
      </c>
      <c r="L166" s="623">
        <f t="shared" si="396"/>
        <v>1.8773946360153257</v>
      </c>
      <c r="M166" s="656">
        <f>'UBS Vila Leonor'!G9</f>
        <v>582</v>
      </c>
      <c r="N166" s="623">
        <f t="shared" ref="N166:N171" si="399">M166/$B166</f>
        <v>1.1149425287356323</v>
      </c>
      <c r="O166" s="656">
        <f>'UBS Vila Leonor'!H9</f>
        <v>610</v>
      </c>
      <c r="P166" s="623">
        <f t="shared" ref="P166:P171" si="400">O166/$B166</f>
        <v>1.1685823754789273</v>
      </c>
      <c r="Q166" s="77">
        <f t="shared" ref="Q166:Q171" si="401">SUM(K166,M166,O166)</f>
        <v>2172</v>
      </c>
      <c r="R166" s="641">
        <f t="shared" ref="R166:R171" si="402">Q166/($B166*3)</f>
        <v>1.3869731800766283</v>
      </c>
      <c r="S166" s="656">
        <f>'UBS Vila Leonor'!I9</f>
        <v>682</v>
      </c>
      <c r="T166" s="623">
        <f t="shared" ref="T166:T171" si="403">S166/$B166</f>
        <v>1.3065134099616857</v>
      </c>
      <c r="U166" s="656">
        <f>'UBS Vila Leonor'!J9</f>
        <v>652</v>
      </c>
      <c r="V166" s="623">
        <f t="shared" ref="V166:V171" si="404">U166/$B166</f>
        <v>1.2490421455938698</v>
      </c>
      <c r="W166" s="656">
        <f>'UBS Vila Leonor'!K9</f>
        <v>705</v>
      </c>
      <c r="X166" s="623">
        <f t="shared" ref="X166:X171" si="405">W166/$B166</f>
        <v>1.3505747126436782</v>
      </c>
      <c r="Y166" s="77">
        <f t="shared" ref="Y166:Y171" si="406">SUM(S166,U166,W166)</f>
        <v>2039</v>
      </c>
      <c r="Z166" s="641">
        <f t="shared" ref="Z166:Z171" si="407">Y166/($B166*3)</f>
        <v>1.3020434227330779</v>
      </c>
      <c r="AA166" s="656">
        <f>'UBS Vila Leonor'!L9</f>
        <v>735</v>
      </c>
      <c r="AB166" s="623">
        <f t="shared" ref="AB166:AB171" si="408">AA166/$B166</f>
        <v>1.4080459770114941</v>
      </c>
      <c r="AC166" s="656">
        <f>'UBS Vila Leonor'!M9</f>
        <v>602</v>
      </c>
      <c r="AD166" s="623">
        <f t="shared" ref="AD166:AD171" si="409">AC166/$B166</f>
        <v>1.1532567049808429</v>
      </c>
      <c r="AE166" s="656">
        <f>'UBS Vila Leonor'!N9</f>
        <v>577</v>
      </c>
      <c r="AF166" s="623">
        <f t="shared" ref="AF166:AF171" si="410">AE166/$B166</f>
        <v>1.1053639846743295</v>
      </c>
      <c r="AG166" s="77">
        <f t="shared" ref="AG166:AG171" si="411">SUM(AA166,AC166,AE166)</f>
        <v>1914</v>
      </c>
      <c r="AH166" s="641">
        <f t="shared" ref="AH166:AH171" si="412">AG166/($B166*3)</f>
        <v>1.2222222222222223</v>
      </c>
    </row>
    <row r="167" spans="1:34" x14ac:dyDescent="0.25">
      <c r="A167" s="88" t="s">
        <v>9</v>
      </c>
      <c r="B167" s="603">
        <f>'UBS Vila Leonor'!B10</f>
        <v>78</v>
      </c>
      <c r="C167" s="106">
        <f>'UBS Vila Leonor'!C10</f>
        <v>123</v>
      </c>
      <c r="D167" s="117">
        <f t="shared" si="394"/>
        <v>1.5769230769230769</v>
      </c>
      <c r="E167" s="106">
        <f>'UBS Vila Leonor'!D10</f>
        <v>82</v>
      </c>
      <c r="F167" s="117">
        <f t="shared" si="395"/>
        <v>1.0512820512820513</v>
      </c>
      <c r="G167" s="106">
        <f>'UBS Vila Leonor'!E10</f>
        <v>76</v>
      </c>
      <c r="H167" s="117">
        <f t="shared" si="396"/>
        <v>0.97435897435897434</v>
      </c>
      <c r="I167" s="108">
        <f t="shared" si="397"/>
        <v>281</v>
      </c>
      <c r="J167" s="639">
        <f t="shared" si="398"/>
        <v>1.2008547008547008</v>
      </c>
      <c r="K167" s="657">
        <f>'UBS Vila Leonor'!F10</f>
        <v>104</v>
      </c>
      <c r="L167" s="621">
        <f t="shared" si="396"/>
        <v>1.3333333333333333</v>
      </c>
      <c r="M167" s="657">
        <f>'UBS Vila Leonor'!G10</f>
        <v>99</v>
      </c>
      <c r="N167" s="621">
        <f t="shared" si="399"/>
        <v>1.2692307692307692</v>
      </c>
      <c r="O167" s="657">
        <f>'UBS Vila Leonor'!H10</f>
        <v>97</v>
      </c>
      <c r="P167" s="621">
        <f t="shared" si="400"/>
        <v>1.2435897435897436</v>
      </c>
      <c r="Q167" s="108">
        <f t="shared" si="401"/>
        <v>300</v>
      </c>
      <c r="R167" s="639">
        <f t="shared" si="402"/>
        <v>1.2820512820512822</v>
      </c>
      <c r="S167" s="657">
        <f>'UBS Vila Leonor'!I10</f>
        <v>91</v>
      </c>
      <c r="T167" s="621">
        <f t="shared" si="403"/>
        <v>1.1666666666666667</v>
      </c>
      <c r="U167" s="657">
        <f>'UBS Vila Leonor'!J10</f>
        <v>104</v>
      </c>
      <c r="V167" s="621">
        <f t="shared" si="404"/>
        <v>1.3333333333333333</v>
      </c>
      <c r="W167" s="657">
        <f>'UBS Vila Leonor'!K10</f>
        <v>108</v>
      </c>
      <c r="X167" s="621">
        <f t="shared" si="405"/>
        <v>1.3846153846153846</v>
      </c>
      <c r="Y167" s="108">
        <f t="shared" si="406"/>
        <v>303</v>
      </c>
      <c r="Z167" s="639">
        <f t="shared" si="407"/>
        <v>1.2948717948717949</v>
      </c>
      <c r="AA167" s="657">
        <f>'UBS Vila Leonor'!L10</f>
        <v>111</v>
      </c>
      <c r="AB167" s="621">
        <f t="shared" si="408"/>
        <v>1.4230769230769231</v>
      </c>
      <c r="AC167" s="657">
        <f>'UBS Vila Leonor'!M10</f>
        <v>114</v>
      </c>
      <c r="AD167" s="621">
        <f t="shared" si="409"/>
        <v>1.4615384615384615</v>
      </c>
      <c r="AE167" s="657">
        <f>'UBS Vila Leonor'!N10</f>
        <v>57</v>
      </c>
      <c r="AF167" s="621">
        <f t="shared" si="410"/>
        <v>0.73076923076923073</v>
      </c>
      <c r="AG167" s="108">
        <f t="shared" si="411"/>
        <v>282</v>
      </c>
      <c r="AH167" s="639">
        <f t="shared" si="412"/>
        <v>1.2051282051282051</v>
      </c>
    </row>
    <row r="168" spans="1:34" x14ac:dyDescent="0.25">
      <c r="A168" s="88" t="s">
        <v>10</v>
      </c>
      <c r="B168" s="603">
        <f>'UBS Vila Leonor'!B12</f>
        <v>660</v>
      </c>
      <c r="C168" s="106">
        <f>'UBS Vila Leonor'!C12</f>
        <v>465</v>
      </c>
      <c r="D168" s="117">
        <f t="shared" si="394"/>
        <v>0.70454545454545459</v>
      </c>
      <c r="E168" s="106">
        <f>'UBS Vila Leonor'!D12</f>
        <v>418</v>
      </c>
      <c r="F168" s="117">
        <f t="shared" si="395"/>
        <v>0.6333333333333333</v>
      </c>
      <c r="G168" s="106">
        <f>'UBS Vila Leonor'!E12</f>
        <v>600</v>
      </c>
      <c r="H168" s="117">
        <f t="shared" si="396"/>
        <v>0.90909090909090906</v>
      </c>
      <c r="I168" s="108">
        <f t="shared" si="397"/>
        <v>1483</v>
      </c>
      <c r="J168" s="639">
        <f t="shared" si="398"/>
        <v>0.74898989898989898</v>
      </c>
      <c r="K168" s="657">
        <f>'UBS Vila Leonor'!F12</f>
        <v>528</v>
      </c>
      <c r="L168" s="621">
        <f t="shared" si="396"/>
        <v>0.8</v>
      </c>
      <c r="M168" s="657">
        <f>'UBS Vila Leonor'!G12</f>
        <v>520</v>
      </c>
      <c r="N168" s="621">
        <f t="shared" si="399"/>
        <v>0.78787878787878785</v>
      </c>
      <c r="O168" s="657">
        <f>'UBS Vila Leonor'!H12</f>
        <v>586</v>
      </c>
      <c r="P168" s="621">
        <f t="shared" si="400"/>
        <v>0.88787878787878793</v>
      </c>
      <c r="Q168" s="108">
        <f t="shared" si="401"/>
        <v>1634</v>
      </c>
      <c r="R168" s="639">
        <f t="shared" si="402"/>
        <v>0.82525252525252524</v>
      </c>
      <c r="S168" s="657">
        <f>'UBS Vila Leonor'!I12</f>
        <v>592</v>
      </c>
      <c r="T168" s="621">
        <f t="shared" si="403"/>
        <v>0.89696969696969697</v>
      </c>
      <c r="U168" s="657">
        <f>'UBS Vila Leonor'!J12</f>
        <v>465</v>
      </c>
      <c r="V168" s="621">
        <f t="shared" si="404"/>
        <v>0.70454545454545459</v>
      </c>
      <c r="W168" s="657">
        <f>'UBS Vila Leonor'!K12</f>
        <v>406</v>
      </c>
      <c r="X168" s="621">
        <f t="shared" si="405"/>
        <v>0.61515151515151512</v>
      </c>
      <c r="Y168" s="108">
        <f t="shared" si="406"/>
        <v>1463</v>
      </c>
      <c r="Z168" s="639">
        <f t="shared" si="407"/>
        <v>0.73888888888888893</v>
      </c>
      <c r="AA168" s="657">
        <f>'UBS Vila Leonor'!L12</f>
        <v>628</v>
      </c>
      <c r="AB168" s="621">
        <f t="shared" si="408"/>
        <v>0.95151515151515154</v>
      </c>
      <c r="AC168" s="657">
        <f>'UBS Vila Leonor'!M12</f>
        <v>459</v>
      </c>
      <c r="AD168" s="621">
        <f t="shared" si="409"/>
        <v>0.69545454545454544</v>
      </c>
      <c r="AE168" s="657">
        <f>'UBS Vila Leonor'!N12</f>
        <v>376</v>
      </c>
      <c r="AF168" s="621">
        <f t="shared" si="410"/>
        <v>0.5696969696969697</v>
      </c>
      <c r="AG168" s="108">
        <f t="shared" si="411"/>
        <v>1463</v>
      </c>
      <c r="AH168" s="639">
        <f t="shared" si="412"/>
        <v>0.73888888888888893</v>
      </c>
    </row>
    <row r="169" spans="1:34" x14ac:dyDescent="0.25">
      <c r="A169" s="88" t="s">
        <v>42</v>
      </c>
      <c r="B169" s="603">
        <f>'UBS Vila Leonor'!B13</f>
        <v>396</v>
      </c>
      <c r="C169" s="106">
        <f>'UBS Vila Leonor'!C13</f>
        <v>271</v>
      </c>
      <c r="D169" s="117">
        <f t="shared" si="394"/>
        <v>0.68434343434343436</v>
      </c>
      <c r="E169" s="106">
        <f>'UBS Vila Leonor'!D13</f>
        <v>297</v>
      </c>
      <c r="F169" s="117">
        <f t="shared" si="395"/>
        <v>0.75</v>
      </c>
      <c r="G169" s="106">
        <f>'UBS Vila Leonor'!E13</f>
        <v>312</v>
      </c>
      <c r="H169" s="117">
        <f t="shared" si="396"/>
        <v>0.78787878787878785</v>
      </c>
      <c r="I169" s="108">
        <f t="shared" si="397"/>
        <v>880</v>
      </c>
      <c r="J169" s="639">
        <f t="shared" si="398"/>
        <v>0.7407407407407407</v>
      </c>
      <c r="K169" s="657">
        <f>'UBS Vila Leonor'!F13</f>
        <v>429</v>
      </c>
      <c r="L169" s="621">
        <f t="shared" si="396"/>
        <v>1.0833333333333333</v>
      </c>
      <c r="M169" s="657">
        <f>'UBS Vila Leonor'!G13</f>
        <v>401</v>
      </c>
      <c r="N169" s="621">
        <f t="shared" si="399"/>
        <v>1.0126262626262625</v>
      </c>
      <c r="O169" s="657">
        <f>'UBS Vila Leonor'!H13</f>
        <v>354</v>
      </c>
      <c r="P169" s="621">
        <f t="shared" si="400"/>
        <v>0.89393939393939392</v>
      </c>
      <c r="Q169" s="108">
        <f t="shared" si="401"/>
        <v>1184</v>
      </c>
      <c r="R169" s="639">
        <f t="shared" si="402"/>
        <v>0.99663299663299665</v>
      </c>
      <c r="S169" s="657">
        <f>'UBS Vila Leonor'!I13</f>
        <v>326</v>
      </c>
      <c r="T169" s="621">
        <f t="shared" si="403"/>
        <v>0.8232323232323232</v>
      </c>
      <c r="U169" s="657">
        <f>'UBS Vila Leonor'!J13</f>
        <v>335</v>
      </c>
      <c r="V169" s="621">
        <f t="shared" si="404"/>
        <v>0.84595959595959591</v>
      </c>
      <c r="W169" s="657">
        <f>'UBS Vila Leonor'!K13</f>
        <v>331</v>
      </c>
      <c r="X169" s="621">
        <f t="shared" si="405"/>
        <v>0.83585858585858586</v>
      </c>
      <c r="Y169" s="108">
        <f t="shared" si="406"/>
        <v>992</v>
      </c>
      <c r="Z169" s="639">
        <f t="shared" si="407"/>
        <v>0.83501683501683499</v>
      </c>
      <c r="AA169" s="657">
        <f>'UBS Vila Leonor'!L13</f>
        <v>415</v>
      </c>
      <c r="AB169" s="621">
        <f t="shared" si="408"/>
        <v>1.047979797979798</v>
      </c>
      <c r="AC169" s="657">
        <f>'UBS Vila Leonor'!M13</f>
        <v>293</v>
      </c>
      <c r="AD169" s="621">
        <f t="shared" si="409"/>
        <v>0.73989898989898994</v>
      </c>
      <c r="AE169" s="657">
        <f>'UBS Vila Leonor'!N13</f>
        <v>281</v>
      </c>
      <c r="AF169" s="621">
        <f t="shared" si="410"/>
        <v>0.70959595959595956</v>
      </c>
      <c r="AG169" s="108">
        <f t="shared" si="411"/>
        <v>989</v>
      </c>
      <c r="AH169" s="639">
        <f t="shared" si="412"/>
        <v>0.8324915824915825</v>
      </c>
    </row>
    <row r="170" spans="1:34" ht="16.5" thickBot="1" x14ac:dyDescent="0.3">
      <c r="A170" s="110" t="s">
        <v>13</v>
      </c>
      <c r="B170" s="604">
        <f>'UBS Vila Leonor'!B15</f>
        <v>528</v>
      </c>
      <c r="C170" s="111">
        <f>'UBS Vila Leonor'!C15</f>
        <v>361</v>
      </c>
      <c r="D170" s="121">
        <f t="shared" si="394"/>
        <v>0.68371212121212122</v>
      </c>
      <c r="E170" s="111">
        <f>'UBS Vila Leonor'!D15</f>
        <v>272</v>
      </c>
      <c r="F170" s="121">
        <f t="shared" si="395"/>
        <v>0.51515151515151514</v>
      </c>
      <c r="G170" s="111">
        <f>'UBS Vila Leonor'!E15</f>
        <v>133</v>
      </c>
      <c r="H170" s="121">
        <f t="shared" si="396"/>
        <v>0.25189393939393939</v>
      </c>
      <c r="I170" s="113">
        <f t="shared" si="397"/>
        <v>766</v>
      </c>
      <c r="J170" s="640">
        <f t="shared" si="398"/>
        <v>0.48358585858585856</v>
      </c>
      <c r="K170" s="658">
        <f>'UBS Vila Leonor'!F15</f>
        <v>172</v>
      </c>
      <c r="L170" s="622">
        <f t="shared" si="396"/>
        <v>0.32575757575757575</v>
      </c>
      <c r="M170" s="658">
        <f>'UBS Vila Leonor'!G15</f>
        <v>176</v>
      </c>
      <c r="N170" s="622">
        <f t="shared" si="399"/>
        <v>0.33333333333333331</v>
      </c>
      <c r="O170" s="658">
        <f>'UBS Vila Leonor'!H15</f>
        <v>178</v>
      </c>
      <c r="P170" s="622">
        <f t="shared" si="400"/>
        <v>0.3371212121212121</v>
      </c>
      <c r="Q170" s="113">
        <f t="shared" si="401"/>
        <v>526</v>
      </c>
      <c r="R170" s="640">
        <f t="shared" si="402"/>
        <v>0.33207070707070707</v>
      </c>
      <c r="S170" s="658">
        <f>'UBS Vila Leonor'!I15</f>
        <v>266</v>
      </c>
      <c r="T170" s="622">
        <f t="shared" si="403"/>
        <v>0.50378787878787878</v>
      </c>
      <c r="U170" s="658">
        <f>'UBS Vila Leonor'!J15</f>
        <v>240</v>
      </c>
      <c r="V170" s="622">
        <f t="shared" si="404"/>
        <v>0.45454545454545453</v>
      </c>
      <c r="W170" s="658">
        <f>'UBS Vila Leonor'!K15</f>
        <v>187</v>
      </c>
      <c r="X170" s="622">
        <f t="shared" si="405"/>
        <v>0.35416666666666669</v>
      </c>
      <c r="Y170" s="113">
        <f t="shared" si="406"/>
        <v>693</v>
      </c>
      <c r="Z170" s="640">
        <f t="shared" si="407"/>
        <v>0.4375</v>
      </c>
      <c r="AA170" s="658">
        <f>'UBS Vila Leonor'!L15</f>
        <v>255</v>
      </c>
      <c r="AB170" s="622">
        <f t="shared" si="408"/>
        <v>0.48295454545454547</v>
      </c>
      <c r="AC170" s="658">
        <f>'UBS Vila Leonor'!M15</f>
        <v>202</v>
      </c>
      <c r="AD170" s="622">
        <f t="shared" si="409"/>
        <v>0.38257575757575757</v>
      </c>
      <c r="AE170" s="658">
        <f>'UBS Vila Leonor'!N15</f>
        <v>315</v>
      </c>
      <c r="AF170" s="622">
        <f t="shared" si="410"/>
        <v>0.59659090909090906</v>
      </c>
      <c r="AG170" s="113">
        <f t="shared" si="411"/>
        <v>772</v>
      </c>
      <c r="AH170" s="640">
        <f t="shared" si="412"/>
        <v>0.48737373737373735</v>
      </c>
    </row>
    <row r="171" spans="1:34" ht="16.5" thickBot="1" x14ac:dyDescent="0.3">
      <c r="A171" s="6" t="s">
        <v>368</v>
      </c>
      <c r="B171" s="669">
        <f>SUM(B166:B170)</f>
        <v>2184</v>
      </c>
      <c r="C171" s="8">
        <f>SUM(C166:C170)</f>
        <v>1949</v>
      </c>
      <c r="D171" s="22">
        <f t="shared" si="394"/>
        <v>0.89239926739926745</v>
      </c>
      <c r="E171" s="8">
        <f>SUM(E166:E170)</f>
        <v>1666</v>
      </c>
      <c r="F171" s="22">
        <f t="shared" si="395"/>
        <v>0.76282051282051277</v>
      </c>
      <c r="G171" s="8">
        <f>SUM(G166:G170)</f>
        <v>1686</v>
      </c>
      <c r="H171" s="22">
        <f t="shared" si="396"/>
        <v>0.77197802197802201</v>
      </c>
      <c r="I171" s="80">
        <f t="shared" si="397"/>
        <v>5301</v>
      </c>
      <c r="J171" s="668">
        <f t="shared" si="398"/>
        <v>0.80906593406593408</v>
      </c>
      <c r="K171" s="652">
        <f>SUM(K166:K170)</f>
        <v>2213</v>
      </c>
      <c r="L171" s="667">
        <f t="shared" si="396"/>
        <v>1.0132783882783882</v>
      </c>
      <c r="M171" s="652">
        <f t="shared" ref="M171" si="413">SUM(M166:M170)</f>
        <v>1778</v>
      </c>
      <c r="N171" s="667">
        <f t="shared" si="399"/>
        <v>0.8141025641025641</v>
      </c>
      <c r="O171" s="652">
        <f t="shared" ref="O171" si="414">SUM(O166:O170)</f>
        <v>1825</v>
      </c>
      <c r="P171" s="667">
        <f t="shared" si="400"/>
        <v>0.83562271062271065</v>
      </c>
      <c r="Q171" s="80">
        <f t="shared" si="401"/>
        <v>5816</v>
      </c>
      <c r="R171" s="668">
        <f t="shared" si="402"/>
        <v>0.88766788766788762</v>
      </c>
      <c r="S171" s="652">
        <f>SUM(S166:S170)</f>
        <v>1957</v>
      </c>
      <c r="T171" s="667">
        <f t="shared" si="403"/>
        <v>0.8960622710622711</v>
      </c>
      <c r="U171" s="652">
        <f t="shared" ref="U171" si="415">SUM(U166:U170)</f>
        <v>1796</v>
      </c>
      <c r="V171" s="667">
        <f t="shared" si="404"/>
        <v>0.82234432234432231</v>
      </c>
      <c r="W171" s="652">
        <f t="shared" ref="W171" si="416">SUM(W166:W170)</f>
        <v>1737</v>
      </c>
      <c r="X171" s="667">
        <f t="shared" si="405"/>
        <v>0.79532967032967028</v>
      </c>
      <c r="Y171" s="80">
        <f t="shared" si="406"/>
        <v>5490</v>
      </c>
      <c r="Z171" s="668">
        <f t="shared" si="407"/>
        <v>0.83791208791208793</v>
      </c>
      <c r="AA171" s="652">
        <f>SUM(AA166:AA170)</f>
        <v>2144</v>
      </c>
      <c r="AB171" s="667">
        <f t="shared" si="408"/>
        <v>0.98168498168498164</v>
      </c>
      <c r="AC171" s="652">
        <f t="shared" ref="AC171" si="417">SUM(AC166:AC170)</f>
        <v>1670</v>
      </c>
      <c r="AD171" s="667">
        <f t="shared" si="409"/>
        <v>0.7646520146520146</v>
      </c>
      <c r="AE171" s="652">
        <f t="shared" ref="AE171" si="418">SUM(AE166:AE170)</f>
        <v>1606</v>
      </c>
      <c r="AF171" s="667">
        <f t="shared" si="410"/>
        <v>0.7353479853479854</v>
      </c>
      <c r="AG171" s="80">
        <f t="shared" si="411"/>
        <v>5420</v>
      </c>
      <c r="AH171" s="668">
        <f t="shared" si="412"/>
        <v>0.82722832722832718</v>
      </c>
    </row>
    <row r="173" spans="1:34" x14ac:dyDescent="0.25">
      <c r="A173" s="1057" t="s">
        <v>471</v>
      </c>
      <c r="B173" s="1022"/>
      <c r="C173" s="1022"/>
      <c r="D173" s="1022"/>
      <c r="E173" s="1022"/>
      <c r="F173" s="1022"/>
      <c r="G173" s="1022"/>
      <c r="H173" s="1022"/>
      <c r="I173" s="1022"/>
      <c r="J173" s="1022"/>
      <c r="K173" s="1022"/>
      <c r="L173" s="1022"/>
      <c r="M173" s="1022"/>
      <c r="N173" s="1022"/>
      <c r="O173" s="1022"/>
      <c r="P173" s="1022"/>
      <c r="Q173" s="1022"/>
      <c r="R173" s="1022"/>
      <c r="S173" s="1022"/>
      <c r="T173" s="1022"/>
      <c r="U173" s="1022"/>
      <c r="V173" s="1022"/>
      <c r="W173" s="1022"/>
      <c r="X173" s="1022"/>
      <c r="Y173" s="1022"/>
      <c r="Z173" s="1022"/>
    </row>
    <row r="174" spans="1:34" ht="24.75" thickBot="1" x14ac:dyDescent="0.3">
      <c r="A174" s="14" t="s">
        <v>14</v>
      </c>
      <c r="B174" s="12" t="s">
        <v>164</v>
      </c>
      <c r="C174" s="14" t="s">
        <v>446</v>
      </c>
      <c r="D174" s="15" t="s">
        <v>1</v>
      </c>
      <c r="E174" s="14" t="s">
        <v>447</v>
      </c>
      <c r="F174" s="15" t="s">
        <v>1</v>
      </c>
      <c r="G174" s="14" t="s">
        <v>448</v>
      </c>
      <c r="H174" s="15" t="s">
        <v>1</v>
      </c>
      <c r="I174" s="100" t="s">
        <v>426</v>
      </c>
      <c r="J174" s="13" t="s">
        <v>196</v>
      </c>
      <c r="K174" s="14" t="s">
        <v>449</v>
      </c>
      <c r="L174" s="15" t="s">
        <v>1</v>
      </c>
      <c r="M174" s="14" t="s">
        <v>450</v>
      </c>
      <c r="N174" s="15" t="s">
        <v>1</v>
      </c>
      <c r="O174" s="14" t="s">
        <v>451</v>
      </c>
      <c r="P174" s="15" t="s">
        <v>1</v>
      </c>
      <c r="Q174" s="100" t="s">
        <v>426</v>
      </c>
      <c r="R174" s="13" t="s">
        <v>196</v>
      </c>
      <c r="S174" s="14" t="s">
        <v>452</v>
      </c>
      <c r="T174" s="15" t="s">
        <v>1</v>
      </c>
      <c r="U174" s="14" t="s">
        <v>453</v>
      </c>
      <c r="V174" s="15" t="s">
        <v>1</v>
      </c>
      <c r="W174" s="14" t="s">
        <v>454</v>
      </c>
      <c r="X174" s="15" t="s">
        <v>1</v>
      </c>
      <c r="Y174" s="100" t="s">
        <v>426</v>
      </c>
      <c r="Z174" s="13" t="s">
        <v>196</v>
      </c>
      <c r="AA174" s="14" t="s">
        <v>455</v>
      </c>
      <c r="AB174" s="15" t="s">
        <v>1</v>
      </c>
      <c r="AC174" s="14" t="s">
        <v>456</v>
      </c>
      <c r="AD174" s="15" t="s">
        <v>1</v>
      </c>
      <c r="AE174" s="14" t="s">
        <v>457</v>
      </c>
      <c r="AF174" s="15" t="s">
        <v>1</v>
      </c>
      <c r="AG174" s="100" t="s">
        <v>426</v>
      </c>
      <c r="AH174" s="13" t="s">
        <v>196</v>
      </c>
    </row>
    <row r="175" spans="1:34" ht="16.5" thickTop="1" x14ac:dyDescent="0.25">
      <c r="A175" s="88" t="s">
        <v>8</v>
      </c>
      <c r="B175" s="602">
        <f>'UBS Vila Sabrina'!B9</f>
        <v>522</v>
      </c>
      <c r="C175" s="105">
        <f>'UBS Vila Sabrina'!C9</f>
        <v>571</v>
      </c>
      <c r="D175" s="19">
        <f t="shared" ref="D175:D180" si="419">C175/$B175</f>
        <v>1.0938697318007662</v>
      </c>
      <c r="E175" s="105">
        <f>'UBS Vila Sabrina'!D9</f>
        <v>572</v>
      </c>
      <c r="F175" s="19">
        <f t="shared" ref="F175:F180" si="420">E175/$B175</f>
        <v>1.0957854406130267</v>
      </c>
      <c r="G175" s="105">
        <f>'UBS Vila Sabrina'!E9</f>
        <v>667</v>
      </c>
      <c r="H175" s="19">
        <f t="shared" ref="H175:L180" si="421">G175/$B175</f>
        <v>1.2777777777777777</v>
      </c>
      <c r="I175" s="77">
        <f t="shared" ref="I175:I180" si="422">SUM(C175,E175,G175)</f>
        <v>1810</v>
      </c>
      <c r="J175" s="641">
        <f t="shared" ref="J175:J180" si="423">I175/($B175*3)</f>
        <v>1.1558109833971904</v>
      </c>
      <c r="K175" s="656">
        <f>'UBS Vila Sabrina'!F9</f>
        <v>561</v>
      </c>
      <c r="L175" s="623">
        <f t="shared" si="421"/>
        <v>1.0747126436781609</v>
      </c>
      <c r="M175" s="656">
        <f>'UBS Vila Sabrina'!G9</f>
        <v>535</v>
      </c>
      <c r="N175" s="623">
        <f t="shared" ref="N175:N180" si="424">M175/$B175</f>
        <v>1.024904214559387</v>
      </c>
      <c r="O175" s="656">
        <f>'UBS Vila Sabrina'!H9</f>
        <v>641</v>
      </c>
      <c r="P175" s="623">
        <f t="shared" ref="P175:P180" si="425">O175/$B175</f>
        <v>1.2279693486590038</v>
      </c>
      <c r="Q175" s="77">
        <f t="shared" ref="Q175:Q180" si="426">SUM(K175,M175,O175)</f>
        <v>1737</v>
      </c>
      <c r="R175" s="641">
        <f t="shared" ref="R175:R180" si="427">Q175/($B175*3)</f>
        <v>1.1091954022988506</v>
      </c>
      <c r="S175" s="656">
        <f>'UBS Vila Sabrina'!I9</f>
        <v>748</v>
      </c>
      <c r="T175" s="623">
        <f t="shared" ref="T175:T180" si="428">S175/$B175</f>
        <v>1.4329501915708813</v>
      </c>
      <c r="U175" s="656">
        <f>'UBS Vila Sabrina'!J9</f>
        <v>654</v>
      </c>
      <c r="V175" s="623">
        <f t="shared" ref="V175:V180" si="429">U175/$B175</f>
        <v>1.2528735632183907</v>
      </c>
      <c r="W175" s="656">
        <f>'UBS Vila Sabrina'!K9</f>
        <v>619</v>
      </c>
      <c r="X175" s="623">
        <f t="shared" ref="X175:X180" si="430">W175/$B175</f>
        <v>1.185823754789272</v>
      </c>
      <c r="Y175" s="77">
        <f t="shared" ref="Y175:Y180" si="431">SUM(S175,U175,W175)</f>
        <v>2021</v>
      </c>
      <c r="Z175" s="641">
        <f t="shared" ref="Z175:Z180" si="432">Y175/($B175*3)</f>
        <v>1.2905491698595146</v>
      </c>
      <c r="AA175" s="656">
        <f>'UBS Vila Sabrina'!L9</f>
        <v>662</v>
      </c>
      <c r="AB175" s="623">
        <f t="shared" ref="AB175:AB180" si="433">AA175/$B175</f>
        <v>1.2681992337164751</v>
      </c>
      <c r="AC175" s="656">
        <f>'UBS Vila Sabrina'!M9</f>
        <v>579</v>
      </c>
      <c r="AD175" s="623">
        <f t="shared" ref="AD175:AD180" si="434">AC175/$B175</f>
        <v>1.1091954022988506</v>
      </c>
      <c r="AE175" s="656">
        <f>'UBS Vila Sabrina'!N9</f>
        <v>529</v>
      </c>
      <c r="AF175" s="623">
        <f t="shared" ref="AF175:AF180" si="435">AE175/$B175</f>
        <v>1.0134099616858236</v>
      </c>
      <c r="AG175" s="77">
        <f t="shared" ref="AG175:AG180" si="436">SUM(AA175,AC175,AE175)</f>
        <v>1770</v>
      </c>
      <c r="AH175" s="641">
        <f t="shared" ref="AH175:AH180" si="437">AG175/($B175*3)</f>
        <v>1.1302681992337165</v>
      </c>
    </row>
    <row r="176" spans="1:34" x14ac:dyDescent="0.25">
      <c r="A176" s="88" t="s">
        <v>9</v>
      </c>
      <c r="B176" s="603">
        <f>'UBS Vila Sabrina'!B10</f>
        <v>78</v>
      </c>
      <c r="C176" s="106">
        <f>'UBS Vila Sabrina'!C10</f>
        <v>133</v>
      </c>
      <c r="D176" s="117">
        <f t="shared" si="419"/>
        <v>1.7051282051282051</v>
      </c>
      <c r="E176" s="106">
        <f>'UBS Vila Sabrina'!D10</f>
        <v>97</v>
      </c>
      <c r="F176" s="117">
        <f t="shared" si="420"/>
        <v>1.2435897435897436</v>
      </c>
      <c r="G176" s="106">
        <f>'UBS Vila Sabrina'!E10</f>
        <v>121</v>
      </c>
      <c r="H176" s="117">
        <f t="shared" si="421"/>
        <v>1.5512820512820513</v>
      </c>
      <c r="I176" s="108">
        <f t="shared" si="422"/>
        <v>351</v>
      </c>
      <c r="J176" s="639">
        <f t="shared" si="423"/>
        <v>1.5</v>
      </c>
      <c r="K176" s="657">
        <f>'UBS Vila Sabrina'!F10</f>
        <v>83</v>
      </c>
      <c r="L176" s="621">
        <f t="shared" si="421"/>
        <v>1.0641025641025641</v>
      </c>
      <c r="M176" s="657">
        <f>'UBS Vila Sabrina'!G10</f>
        <v>70</v>
      </c>
      <c r="N176" s="621">
        <f t="shared" si="424"/>
        <v>0.89743589743589747</v>
      </c>
      <c r="O176" s="657">
        <f>'UBS Vila Sabrina'!H10</f>
        <v>94</v>
      </c>
      <c r="P176" s="621">
        <f t="shared" si="425"/>
        <v>1.2051282051282051</v>
      </c>
      <c r="Q176" s="108">
        <f t="shared" si="426"/>
        <v>247</v>
      </c>
      <c r="R176" s="639">
        <f t="shared" si="427"/>
        <v>1.0555555555555556</v>
      </c>
      <c r="S176" s="657">
        <f>'UBS Vila Sabrina'!I10</f>
        <v>144</v>
      </c>
      <c r="T176" s="621">
        <f t="shared" si="428"/>
        <v>1.8461538461538463</v>
      </c>
      <c r="U176" s="657">
        <f>'UBS Vila Sabrina'!J10</f>
        <v>111</v>
      </c>
      <c r="V176" s="621">
        <f t="shared" si="429"/>
        <v>1.4230769230769231</v>
      </c>
      <c r="W176" s="657">
        <f>'UBS Vila Sabrina'!K10</f>
        <v>78</v>
      </c>
      <c r="X176" s="621">
        <f t="shared" si="430"/>
        <v>1</v>
      </c>
      <c r="Y176" s="108">
        <f t="shared" si="431"/>
        <v>333</v>
      </c>
      <c r="Z176" s="639">
        <f t="shared" si="432"/>
        <v>1.4230769230769231</v>
      </c>
      <c r="AA176" s="657">
        <f>'UBS Vila Sabrina'!L10</f>
        <v>90</v>
      </c>
      <c r="AB176" s="621">
        <f t="shared" si="433"/>
        <v>1.1538461538461537</v>
      </c>
      <c r="AC176" s="657">
        <f>'UBS Vila Sabrina'!M10</f>
        <v>100</v>
      </c>
      <c r="AD176" s="621">
        <f t="shared" si="434"/>
        <v>1.2820512820512822</v>
      </c>
      <c r="AE176" s="657">
        <f>'UBS Vila Sabrina'!N10</f>
        <v>86</v>
      </c>
      <c r="AF176" s="621">
        <f t="shared" si="435"/>
        <v>1.1025641025641026</v>
      </c>
      <c r="AG176" s="108">
        <f t="shared" si="436"/>
        <v>276</v>
      </c>
      <c r="AH176" s="639">
        <f t="shared" si="437"/>
        <v>1.1794871794871795</v>
      </c>
    </row>
    <row r="177" spans="1:34" x14ac:dyDescent="0.25">
      <c r="A177" s="88" t="s">
        <v>10</v>
      </c>
      <c r="B177" s="603">
        <f>'UBS Vila Sabrina'!B12</f>
        <v>792</v>
      </c>
      <c r="C177" s="106">
        <f>'UBS Vila Sabrina'!C12</f>
        <v>532</v>
      </c>
      <c r="D177" s="117">
        <f t="shared" si="419"/>
        <v>0.67171717171717171</v>
      </c>
      <c r="E177" s="106">
        <f>'UBS Vila Sabrina'!D12</f>
        <v>662</v>
      </c>
      <c r="F177" s="117">
        <f t="shared" si="420"/>
        <v>0.83585858585858586</v>
      </c>
      <c r="G177" s="106">
        <f>'UBS Vila Sabrina'!E12</f>
        <v>478</v>
      </c>
      <c r="H177" s="117">
        <f t="shared" si="421"/>
        <v>0.60353535353535348</v>
      </c>
      <c r="I177" s="108">
        <f t="shared" si="422"/>
        <v>1672</v>
      </c>
      <c r="J177" s="639">
        <f t="shared" si="423"/>
        <v>0.70370370370370372</v>
      </c>
      <c r="K177" s="657">
        <f>'UBS Vila Sabrina'!F12</f>
        <v>884</v>
      </c>
      <c r="L177" s="621">
        <f t="shared" si="421"/>
        <v>1.1161616161616161</v>
      </c>
      <c r="M177" s="657">
        <f>'UBS Vila Sabrina'!G12</f>
        <v>810</v>
      </c>
      <c r="N177" s="621">
        <f t="shared" si="424"/>
        <v>1.0227272727272727</v>
      </c>
      <c r="O177" s="657">
        <f>'UBS Vila Sabrina'!H12</f>
        <v>777</v>
      </c>
      <c r="P177" s="621">
        <f t="shared" si="425"/>
        <v>0.98106060606060608</v>
      </c>
      <c r="Q177" s="108">
        <f t="shared" si="426"/>
        <v>2471</v>
      </c>
      <c r="R177" s="639">
        <f t="shared" si="427"/>
        <v>1.039983164983165</v>
      </c>
      <c r="S177" s="657">
        <f>'UBS Vila Sabrina'!I12</f>
        <v>649</v>
      </c>
      <c r="T177" s="621">
        <f t="shared" si="428"/>
        <v>0.81944444444444442</v>
      </c>
      <c r="U177" s="657">
        <f>'UBS Vila Sabrina'!J12</f>
        <v>733</v>
      </c>
      <c r="V177" s="621">
        <f t="shared" si="429"/>
        <v>0.9255050505050505</v>
      </c>
      <c r="W177" s="657">
        <f>'UBS Vila Sabrina'!K12</f>
        <v>662</v>
      </c>
      <c r="X177" s="621">
        <f t="shared" si="430"/>
        <v>0.83585858585858586</v>
      </c>
      <c r="Y177" s="108">
        <f t="shared" si="431"/>
        <v>2044</v>
      </c>
      <c r="Z177" s="639">
        <f t="shared" si="432"/>
        <v>0.86026936026936029</v>
      </c>
      <c r="AA177" s="657">
        <f>'UBS Vila Sabrina'!L12</f>
        <v>737</v>
      </c>
      <c r="AB177" s="621">
        <f t="shared" si="433"/>
        <v>0.93055555555555558</v>
      </c>
      <c r="AC177" s="657">
        <f>'UBS Vila Sabrina'!M12</f>
        <v>685</v>
      </c>
      <c r="AD177" s="621">
        <f t="shared" si="434"/>
        <v>0.86489898989898994</v>
      </c>
      <c r="AE177" s="657">
        <f>'UBS Vila Sabrina'!N12</f>
        <v>662</v>
      </c>
      <c r="AF177" s="621">
        <f t="shared" si="435"/>
        <v>0.83585858585858586</v>
      </c>
      <c r="AG177" s="108">
        <f t="shared" si="436"/>
        <v>2084</v>
      </c>
      <c r="AH177" s="639">
        <f t="shared" si="437"/>
        <v>0.87710437710437705</v>
      </c>
    </row>
    <row r="178" spans="1:34" x14ac:dyDescent="0.25">
      <c r="A178" s="88" t="s">
        <v>42</v>
      </c>
      <c r="B178" s="603">
        <f>'UBS Vila Sabrina'!B13</f>
        <v>396</v>
      </c>
      <c r="C178" s="106">
        <f>'UBS Vila Sabrina'!C13</f>
        <v>240</v>
      </c>
      <c r="D178" s="117">
        <f t="shared" si="419"/>
        <v>0.60606060606060608</v>
      </c>
      <c r="E178" s="106">
        <f>'UBS Vila Sabrina'!D13</f>
        <v>237</v>
      </c>
      <c r="F178" s="117">
        <f t="shared" si="420"/>
        <v>0.59848484848484851</v>
      </c>
      <c r="G178" s="106">
        <f>'UBS Vila Sabrina'!E13</f>
        <v>222</v>
      </c>
      <c r="H178" s="117">
        <f t="shared" si="421"/>
        <v>0.56060606060606055</v>
      </c>
      <c r="I178" s="108">
        <f t="shared" si="422"/>
        <v>699</v>
      </c>
      <c r="J178" s="639">
        <f t="shared" si="423"/>
        <v>0.58838383838383834</v>
      </c>
      <c r="K178" s="657">
        <f>'UBS Vila Sabrina'!F13</f>
        <v>185</v>
      </c>
      <c r="L178" s="621">
        <f t="shared" si="421"/>
        <v>0.46717171717171718</v>
      </c>
      <c r="M178" s="657">
        <f>'UBS Vila Sabrina'!G13</f>
        <v>352</v>
      </c>
      <c r="N178" s="621">
        <f t="shared" si="424"/>
        <v>0.88888888888888884</v>
      </c>
      <c r="O178" s="657">
        <f>'UBS Vila Sabrina'!H13</f>
        <v>330</v>
      </c>
      <c r="P178" s="621">
        <f t="shared" si="425"/>
        <v>0.83333333333333337</v>
      </c>
      <c r="Q178" s="108">
        <f t="shared" si="426"/>
        <v>867</v>
      </c>
      <c r="R178" s="639">
        <f t="shared" si="427"/>
        <v>0.72979797979797978</v>
      </c>
      <c r="S178" s="657">
        <f>'UBS Vila Sabrina'!I13</f>
        <v>277</v>
      </c>
      <c r="T178" s="621">
        <f t="shared" si="428"/>
        <v>0.6994949494949495</v>
      </c>
      <c r="U178" s="657">
        <f>'UBS Vila Sabrina'!J13</f>
        <v>318</v>
      </c>
      <c r="V178" s="621">
        <f t="shared" si="429"/>
        <v>0.80303030303030298</v>
      </c>
      <c r="W178" s="657">
        <f>'UBS Vila Sabrina'!K13</f>
        <v>333</v>
      </c>
      <c r="X178" s="621">
        <f t="shared" si="430"/>
        <v>0.84090909090909094</v>
      </c>
      <c r="Y178" s="108">
        <f t="shared" si="431"/>
        <v>928</v>
      </c>
      <c r="Z178" s="639">
        <f t="shared" si="432"/>
        <v>0.78114478114478114</v>
      </c>
      <c r="AA178" s="657">
        <f>'UBS Vila Sabrina'!L13</f>
        <v>368</v>
      </c>
      <c r="AB178" s="621">
        <f t="shared" si="433"/>
        <v>0.92929292929292928</v>
      </c>
      <c r="AC178" s="657">
        <f>'UBS Vila Sabrina'!M13</f>
        <v>301</v>
      </c>
      <c r="AD178" s="621">
        <f t="shared" si="434"/>
        <v>0.76010101010101006</v>
      </c>
      <c r="AE178" s="657">
        <f>'UBS Vila Sabrina'!N13</f>
        <v>228</v>
      </c>
      <c r="AF178" s="621">
        <f t="shared" si="435"/>
        <v>0.5757575757575758</v>
      </c>
      <c r="AG178" s="108">
        <f t="shared" si="436"/>
        <v>897</v>
      </c>
      <c r="AH178" s="639">
        <f t="shared" si="437"/>
        <v>0.75505050505050508</v>
      </c>
    </row>
    <row r="179" spans="1:34" ht="16.5" thickBot="1" x14ac:dyDescent="0.3">
      <c r="A179" s="110" t="s">
        <v>13</v>
      </c>
      <c r="B179" s="604">
        <f>'UBS Vila Sabrina'!B14</f>
        <v>528</v>
      </c>
      <c r="C179" s="111">
        <f>'UBS Vila Sabrina'!C14</f>
        <v>158</v>
      </c>
      <c r="D179" s="121">
        <f t="shared" si="419"/>
        <v>0.29924242424242425</v>
      </c>
      <c r="E179" s="111">
        <f>'UBS Vila Sabrina'!D14</f>
        <v>242</v>
      </c>
      <c r="F179" s="121">
        <f t="shared" si="420"/>
        <v>0.45833333333333331</v>
      </c>
      <c r="G179" s="111">
        <f>'UBS Vila Sabrina'!E14</f>
        <v>346</v>
      </c>
      <c r="H179" s="121">
        <f t="shared" si="421"/>
        <v>0.65530303030303028</v>
      </c>
      <c r="I179" s="113">
        <f t="shared" si="422"/>
        <v>746</v>
      </c>
      <c r="J179" s="640">
        <f t="shared" si="423"/>
        <v>0.47095959595959597</v>
      </c>
      <c r="K179" s="658">
        <f>'UBS Vila Sabrina'!F14</f>
        <v>177</v>
      </c>
      <c r="L179" s="622">
        <f t="shared" si="421"/>
        <v>0.33522727272727271</v>
      </c>
      <c r="M179" s="658">
        <f>'UBS Vila Sabrina'!G14</f>
        <v>193</v>
      </c>
      <c r="N179" s="622">
        <f t="shared" si="424"/>
        <v>0.36553030303030304</v>
      </c>
      <c r="O179" s="658">
        <f>'UBS Vila Sabrina'!H14</f>
        <v>134</v>
      </c>
      <c r="P179" s="622">
        <f t="shared" si="425"/>
        <v>0.25378787878787878</v>
      </c>
      <c r="Q179" s="113">
        <f t="shared" si="426"/>
        <v>504</v>
      </c>
      <c r="R179" s="640">
        <f t="shared" si="427"/>
        <v>0.31818181818181818</v>
      </c>
      <c r="S179" s="658">
        <f>'UBS Vila Sabrina'!I14</f>
        <v>112</v>
      </c>
      <c r="T179" s="622">
        <f t="shared" si="428"/>
        <v>0.21212121212121213</v>
      </c>
      <c r="U179" s="658">
        <f>'UBS Vila Sabrina'!J14</f>
        <v>143</v>
      </c>
      <c r="V179" s="622">
        <f t="shared" si="429"/>
        <v>0.27083333333333331</v>
      </c>
      <c r="W179" s="658">
        <f>'UBS Vila Sabrina'!K14</f>
        <v>166</v>
      </c>
      <c r="X179" s="622">
        <f t="shared" si="430"/>
        <v>0.31439393939393939</v>
      </c>
      <c r="Y179" s="113">
        <f t="shared" si="431"/>
        <v>421</v>
      </c>
      <c r="Z179" s="640">
        <f t="shared" si="432"/>
        <v>0.26578282828282829</v>
      </c>
      <c r="AA179" s="658">
        <f>'UBS Vila Sabrina'!L14</f>
        <v>154</v>
      </c>
      <c r="AB179" s="622">
        <f t="shared" si="433"/>
        <v>0.29166666666666669</v>
      </c>
      <c r="AC179" s="658">
        <f>'UBS Vila Sabrina'!M14</f>
        <v>158</v>
      </c>
      <c r="AD179" s="622">
        <f t="shared" si="434"/>
        <v>0.29924242424242425</v>
      </c>
      <c r="AE179" s="658">
        <f>'UBS Vila Sabrina'!N14</f>
        <v>148</v>
      </c>
      <c r="AF179" s="622">
        <f t="shared" si="435"/>
        <v>0.28030303030303028</v>
      </c>
      <c r="AG179" s="113">
        <f t="shared" si="436"/>
        <v>460</v>
      </c>
      <c r="AH179" s="640">
        <f t="shared" si="437"/>
        <v>0.29040404040404039</v>
      </c>
    </row>
    <row r="180" spans="1:34" ht="16.5" thickBot="1" x14ac:dyDescent="0.3">
      <c r="A180" s="6" t="s">
        <v>318</v>
      </c>
      <c r="B180" s="669">
        <f>SUM(B175:B179)</f>
        <v>2316</v>
      </c>
      <c r="C180" s="8">
        <f>SUM(C175:C179)</f>
        <v>1634</v>
      </c>
      <c r="D180" s="22">
        <f t="shared" si="419"/>
        <v>0.70552677029360966</v>
      </c>
      <c r="E180" s="8">
        <f>SUM(E175:E179)</f>
        <v>1810</v>
      </c>
      <c r="F180" s="22">
        <f t="shared" si="420"/>
        <v>0.78151986183074262</v>
      </c>
      <c r="G180" s="8">
        <f>SUM(G175:G179)</f>
        <v>1834</v>
      </c>
      <c r="H180" s="22">
        <f t="shared" si="421"/>
        <v>0.7918825561312608</v>
      </c>
      <c r="I180" s="80">
        <f t="shared" si="422"/>
        <v>5278</v>
      </c>
      <c r="J180" s="668">
        <f t="shared" si="423"/>
        <v>0.75964306275187099</v>
      </c>
      <c r="K180" s="652">
        <f>SUM(K175:K179)</f>
        <v>1890</v>
      </c>
      <c r="L180" s="667">
        <f t="shared" si="421"/>
        <v>0.81606217616580312</v>
      </c>
      <c r="M180" s="652">
        <f t="shared" ref="M180" si="438">SUM(M175:M179)</f>
        <v>1960</v>
      </c>
      <c r="N180" s="667">
        <f t="shared" si="424"/>
        <v>0.84628670120898097</v>
      </c>
      <c r="O180" s="652">
        <f t="shared" ref="O180" si="439">SUM(O175:O179)</f>
        <v>1976</v>
      </c>
      <c r="P180" s="667">
        <f t="shared" si="425"/>
        <v>0.85319516407599305</v>
      </c>
      <c r="Q180" s="80">
        <f t="shared" si="426"/>
        <v>5826</v>
      </c>
      <c r="R180" s="668">
        <f t="shared" si="427"/>
        <v>0.83851468048359246</v>
      </c>
      <c r="S180" s="652">
        <f>SUM(S175:S179)</f>
        <v>1930</v>
      </c>
      <c r="T180" s="667">
        <f t="shared" si="428"/>
        <v>0.83333333333333337</v>
      </c>
      <c r="U180" s="652">
        <f t="shared" ref="U180" si="440">SUM(U175:U179)</f>
        <v>1959</v>
      </c>
      <c r="V180" s="667">
        <f t="shared" si="429"/>
        <v>0.84585492227979275</v>
      </c>
      <c r="W180" s="652">
        <f t="shared" ref="W180" si="441">SUM(W175:W179)</f>
        <v>1858</v>
      </c>
      <c r="X180" s="667">
        <f t="shared" si="430"/>
        <v>0.80224525043177897</v>
      </c>
      <c r="Y180" s="80">
        <f t="shared" si="431"/>
        <v>5747</v>
      </c>
      <c r="Z180" s="668">
        <f t="shared" si="432"/>
        <v>0.82714450201496836</v>
      </c>
      <c r="AA180" s="652">
        <f>SUM(AA175:AA179)</f>
        <v>2011</v>
      </c>
      <c r="AB180" s="667">
        <f t="shared" si="433"/>
        <v>0.86830742659758209</v>
      </c>
      <c r="AC180" s="652">
        <f t="shared" ref="AC180" si="442">SUM(AC175:AC179)</f>
        <v>1823</v>
      </c>
      <c r="AD180" s="667">
        <f t="shared" si="434"/>
        <v>0.78713298791018993</v>
      </c>
      <c r="AE180" s="652">
        <f t="shared" ref="AE180" si="443">SUM(AE175:AE179)</f>
        <v>1653</v>
      </c>
      <c r="AF180" s="667">
        <f t="shared" si="435"/>
        <v>0.71373056994818651</v>
      </c>
      <c r="AG180" s="80">
        <f t="shared" si="436"/>
        <v>5487</v>
      </c>
      <c r="AH180" s="668">
        <f t="shared" si="437"/>
        <v>0.78972366148531947</v>
      </c>
    </row>
    <row r="182" spans="1:34" x14ac:dyDescent="0.25">
      <c r="A182" s="1057" t="s">
        <v>472</v>
      </c>
      <c r="B182" s="1022"/>
      <c r="C182" s="1022"/>
      <c r="D182" s="1022"/>
      <c r="E182" s="1022"/>
      <c r="F182" s="1022"/>
      <c r="G182" s="1022"/>
      <c r="H182" s="1022"/>
      <c r="I182" s="1022"/>
      <c r="J182" s="1022"/>
      <c r="K182" s="1022"/>
      <c r="L182" s="1022"/>
      <c r="M182" s="1022"/>
      <c r="N182" s="1022"/>
      <c r="O182" s="1022"/>
      <c r="P182" s="1022"/>
      <c r="Q182" s="1022"/>
      <c r="R182" s="1022"/>
      <c r="S182" s="1022"/>
      <c r="T182" s="1022"/>
      <c r="U182" s="1022"/>
      <c r="V182" s="1022"/>
      <c r="W182" s="1022"/>
      <c r="X182" s="1022"/>
      <c r="Y182" s="1022"/>
      <c r="Z182" s="1022"/>
    </row>
    <row r="183" spans="1:34" ht="24.75" thickBot="1" x14ac:dyDescent="0.3">
      <c r="A183" s="14" t="s">
        <v>14</v>
      </c>
      <c r="B183" s="12" t="s">
        <v>164</v>
      </c>
      <c r="C183" s="14" t="s">
        <v>446</v>
      </c>
      <c r="D183" s="15" t="s">
        <v>1</v>
      </c>
      <c r="E183" s="14" t="s">
        <v>447</v>
      </c>
      <c r="F183" s="15" t="s">
        <v>1</v>
      </c>
      <c r="G183" s="14" t="s">
        <v>448</v>
      </c>
      <c r="H183" s="15" t="s">
        <v>1</v>
      </c>
      <c r="I183" s="100" t="s">
        <v>426</v>
      </c>
      <c r="J183" s="13" t="s">
        <v>196</v>
      </c>
      <c r="K183" s="14" t="s">
        <v>449</v>
      </c>
      <c r="L183" s="15" t="s">
        <v>1</v>
      </c>
      <c r="M183" s="14" t="s">
        <v>450</v>
      </c>
      <c r="N183" s="15" t="s">
        <v>1</v>
      </c>
      <c r="O183" s="14" t="s">
        <v>451</v>
      </c>
      <c r="P183" s="15" t="s">
        <v>1</v>
      </c>
      <c r="Q183" s="100" t="s">
        <v>426</v>
      </c>
      <c r="R183" s="13" t="s">
        <v>196</v>
      </c>
      <c r="S183" s="14" t="s">
        <v>452</v>
      </c>
      <c r="T183" s="15" t="s">
        <v>1</v>
      </c>
      <c r="U183" s="14" t="s">
        <v>453</v>
      </c>
      <c r="V183" s="15" t="s">
        <v>1</v>
      </c>
      <c r="W183" s="14" t="s">
        <v>454</v>
      </c>
      <c r="X183" s="15" t="s">
        <v>1</v>
      </c>
      <c r="Y183" s="100" t="s">
        <v>426</v>
      </c>
      <c r="Z183" s="13" t="s">
        <v>196</v>
      </c>
      <c r="AA183" s="14" t="s">
        <v>455</v>
      </c>
      <c r="AB183" s="15" t="s">
        <v>1</v>
      </c>
      <c r="AC183" s="14" t="s">
        <v>456</v>
      </c>
      <c r="AD183" s="15" t="s">
        <v>1</v>
      </c>
      <c r="AE183" s="14" t="s">
        <v>457</v>
      </c>
      <c r="AF183" s="15" t="s">
        <v>1</v>
      </c>
      <c r="AG183" s="100" t="s">
        <v>426</v>
      </c>
      <c r="AH183" s="13" t="s">
        <v>196</v>
      </c>
    </row>
    <row r="184" spans="1:34" ht="16.5" thickTop="1" x14ac:dyDescent="0.25">
      <c r="A184" s="88" t="s">
        <v>8</v>
      </c>
      <c r="B184" s="602">
        <f>'UBS Carandiru'!B9</f>
        <v>783</v>
      </c>
      <c r="C184" s="105">
        <f>'UBS Carandiru'!C9</f>
        <v>905</v>
      </c>
      <c r="D184" s="19">
        <f t="shared" ref="D184:D192" si="444">C184/$B184</f>
        <v>1.1558109833971904</v>
      </c>
      <c r="E184" s="105">
        <f>'UBS Carandiru'!D9</f>
        <v>793</v>
      </c>
      <c r="F184" s="19">
        <f t="shared" ref="F184:F192" si="445">E184/$B184</f>
        <v>1.0127713920817369</v>
      </c>
      <c r="G184" s="105">
        <f>'UBS Carandiru'!E9</f>
        <v>745</v>
      </c>
      <c r="H184" s="19">
        <f t="shared" ref="H184:L192" si="446">G184/$B184</f>
        <v>0.95146871008939971</v>
      </c>
      <c r="I184" s="77">
        <f t="shared" ref="I184:I192" si="447">SUM(C184,E184,G184)</f>
        <v>2443</v>
      </c>
      <c r="J184" s="641">
        <f t="shared" ref="J184:J192" si="448">I184/($B184*3)</f>
        <v>1.0400170285227757</v>
      </c>
      <c r="K184" s="656">
        <f>'UBS Carandiru'!F9</f>
        <v>892</v>
      </c>
      <c r="L184" s="623">
        <f t="shared" si="446"/>
        <v>1.1392081736909323</v>
      </c>
      <c r="M184" s="656">
        <f>'UBS Carandiru'!G9</f>
        <v>791</v>
      </c>
      <c r="N184" s="623">
        <f t="shared" ref="N184:N192" si="449">M184/$B184</f>
        <v>1.0102171136653895</v>
      </c>
      <c r="O184" s="656">
        <f>'UBS Carandiru'!H9</f>
        <v>847</v>
      </c>
      <c r="P184" s="623">
        <f t="shared" ref="P184:P192" si="450">O184/$B184</f>
        <v>1.0817369093231162</v>
      </c>
      <c r="Q184" s="77">
        <f t="shared" ref="Q184:Q192" si="451">SUM(K184,M184,O184)</f>
        <v>2530</v>
      </c>
      <c r="R184" s="641">
        <f t="shared" ref="R184:R192" si="452">Q184/($B184*3)</f>
        <v>1.0770540655598126</v>
      </c>
      <c r="S184" s="656">
        <f>'UBS Carandiru'!I9</f>
        <v>861</v>
      </c>
      <c r="T184" s="623">
        <f t="shared" ref="T184:T192" si="453">S184/$B184</f>
        <v>1.0996168582375478</v>
      </c>
      <c r="U184" s="656">
        <f>'UBS Carandiru'!J9</f>
        <v>830</v>
      </c>
      <c r="V184" s="623">
        <f t="shared" ref="V184:V192" si="454">U184/$B184</f>
        <v>1.0600255427841634</v>
      </c>
      <c r="W184" s="656">
        <f>'UBS Carandiru'!K9</f>
        <v>643</v>
      </c>
      <c r="X184" s="623">
        <f t="shared" ref="X184:X192" si="455">W184/$B184</f>
        <v>0.82120051085568324</v>
      </c>
      <c r="Y184" s="77">
        <f t="shared" ref="Y184:Y192" si="456">SUM(S184,U184,W184)</f>
        <v>2334</v>
      </c>
      <c r="Z184" s="641">
        <f t="shared" ref="Z184:Z192" si="457">Y184/($B184*3)</f>
        <v>0.99361430395913153</v>
      </c>
      <c r="AA184" s="656">
        <f>'UBS Carandiru'!L9</f>
        <v>753</v>
      </c>
      <c r="AB184" s="623">
        <f t="shared" ref="AB184:AB192" si="458">AA184/$B184</f>
        <v>0.96168582375478928</v>
      </c>
      <c r="AC184" s="656">
        <f>'UBS Carandiru'!M9</f>
        <v>651</v>
      </c>
      <c r="AD184" s="623">
        <f t="shared" ref="AD184:AD192" si="459">AC184/$B184</f>
        <v>0.83141762452107282</v>
      </c>
      <c r="AE184" s="656">
        <f>'UBS Carandiru'!N9</f>
        <v>559</v>
      </c>
      <c r="AF184" s="623">
        <f t="shared" ref="AF184:AF192" si="460">AE184/$B184</f>
        <v>0.71392081736909319</v>
      </c>
      <c r="AG184" s="77">
        <f t="shared" ref="AG184:AG192" si="461">SUM(AA184,AC184,AE184)</f>
        <v>1963</v>
      </c>
      <c r="AH184" s="641">
        <f t="shared" ref="AH184:AH192" si="462">AG184/($B184*3)</f>
        <v>0.83567475521498513</v>
      </c>
    </row>
    <row r="185" spans="1:34" x14ac:dyDescent="0.25">
      <c r="A185" s="88" t="s">
        <v>9</v>
      </c>
      <c r="B185" s="603">
        <f>'UBS Carandiru'!B10</f>
        <v>117</v>
      </c>
      <c r="C185" s="106">
        <f>'UBS Carandiru'!C10</f>
        <v>297</v>
      </c>
      <c r="D185" s="117">
        <f t="shared" si="444"/>
        <v>2.5384615384615383</v>
      </c>
      <c r="E185" s="106">
        <f>'UBS Carandiru'!D10</f>
        <v>185</v>
      </c>
      <c r="F185" s="117">
        <f t="shared" si="445"/>
        <v>1.5811965811965811</v>
      </c>
      <c r="G185" s="106">
        <f>'UBS Carandiru'!E10</f>
        <v>156</v>
      </c>
      <c r="H185" s="117">
        <f t="shared" si="446"/>
        <v>1.3333333333333333</v>
      </c>
      <c r="I185" s="108">
        <f t="shared" si="447"/>
        <v>638</v>
      </c>
      <c r="J185" s="639">
        <f t="shared" si="448"/>
        <v>1.8176638176638176</v>
      </c>
      <c r="K185" s="657">
        <f>'UBS Carandiru'!F10</f>
        <v>161</v>
      </c>
      <c r="L185" s="621">
        <f t="shared" si="446"/>
        <v>1.3760683760683761</v>
      </c>
      <c r="M185" s="657">
        <f>'UBS Carandiru'!G10</f>
        <v>122</v>
      </c>
      <c r="N185" s="621">
        <f t="shared" si="449"/>
        <v>1.0427350427350428</v>
      </c>
      <c r="O185" s="657">
        <f>'UBS Carandiru'!H10</f>
        <v>154</v>
      </c>
      <c r="P185" s="621">
        <f t="shared" si="450"/>
        <v>1.3162393162393162</v>
      </c>
      <c r="Q185" s="108">
        <f t="shared" si="451"/>
        <v>437</v>
      </c>
      <c r="R185" s="639">
        <f t="shared" si="452"/>
        <v>1.245014245014245</v>
      </c>
      <c r="S185" s="657">
        <f>'UBS Carandiru'!I10</f>
        <v>124</v>
      </c>
      <c r="T185" s="621">
        <f t="shared" si="453"/>
        <v>1.0598290598290598</v>
      </c>
      <c r="U185" s="657">
        <f>'UBS Carandiru'!J10</f>
        <v>135</v>
      </c>
      <c r="V185" s="621">
        <f t="shared" si="454"/>
        <v>1.1538461538461537</v>
      </c>
      <c r="W185" s="657">
        <f>'UBS Carandiru'!K10</f>
        <v>94</v>
      </c>
      <c r="X185" s="621">
        <f t="shared" si="455"/>
        <v>0.80341880341880345</v>
      </c>
      <c r="Y185" s="108">
        <f t="shared" si="456"/>
        <v>353</v>
      </c>
      <c r="Z185" s="639">
        <f t="shared" si="457"/>
        <v>1.0056980056980056</v>
      </c>
      <c r="AA185" s="657">
        <f>'UBS Carandiru'!L10</f>
        <v>123</v>
      </c>
      <c r="AB185" s="621">
        <f t="shared" si="458"/>
        <v>1.0512820512820513</v>
      </c>
      <c r="AC185" s="657">
        <f>'UBS Carandiru'!M10</f>
        <v>81</v>
      </c>
      <c r="AD185" s="621">
        <f t="shared" si="459"/>
        <v>0.69230769230769229</v>
      </c>
      <c r="AE185" s="657">
        <f>'UBS Carandiru'!N10</f>
        <v>84</v>
      </c>
      <c r="AF185" s="621">
        <f t="shared" si="460"/>
        <v>0.71794871794871795</v>
      </c>
      <c r="AG185" s="108">
        <f t="shared" si="461"/>
        <v>288</v>
      </c>
      <c r="AH185" s="639">
        <f t="shared" si="462"/>
        <v>0.82051282051282048</v>
      </c>
    </row>
    <row r="186" spans="1:34" x14ac:dyDescent="0.25">
      <c r="A186" s="88" t="s">
        <v>10</v>
      </c>
      <c r="B186" s="603">
        <f>'UBS Carandiru'!B12</f>
        <v>792</v>
      </c>
      <c r="C186" s="106">
        <f>'UBS Carandiru'!C12</f>
        <v>679</v>
      </c>
      <c r="D186" s="117">
        <f t="shared" si="444"/>
        <v>0.85732323232323238</v>
      </c>
      <c r="E186" s="106">
        <f>'UBS Carandiru'!D12</f>
        <v>659</v>
      </c>
      <c r="F186" s="117">
        <f t="shared" si="445"/>
        <v>0.83207070707070707</v>
      </c>
      <c r="G186" s="106">
        <f>'UBS Carandiru'!E12</f>
        <v>741</v>
      </c>
      <c r="H186" s="117">
        <f t="shared" si="446"/>
        <v>0.93560606060606055</v>
      </c>
      <c r="I186" s="108">
        <f t="shared" si="447"/>
        <v>2079</v>
      </c>
      <c r="J186" s="639">
        <f t="shared" si="448"/>
        <v>0.875</v>
      </c>
      <c r="K186" s="657">
        <f>'UBS Carandiru'!F12</f>
        <v>607</v>
      </c>
      <c r="L186" s="621">
        <f t="shared" si="446"/>
        <v>0.76641414141414144</v>
      </c>
      <c r="M186" s="657">
        <f>'UBS Carandiru'!G12</f>
        <v>846</v>
      </c>
      <c r="N186" s="621">
        <f t="shared" si="449"/>
        <v>1.0681818181818181</v>
      </c>
      <c r="O186" s="657">
        <f>'UBS Carandiru'!H12</f>
        <v>818</v>
      </c>
      <c r="P186" s="621">
        <f t="shared" si="450"/>
        <v>1.0328282828282829</v>
      </c>
      <c r="Q186" s="108">
        <f t="shared" si="451"/>
        <v>2271</v>
      </c>
      <c r="R186" s="639">
        <f t="shared" si="452"/>
        <v>0.95580808080808077</v>
      </c>
      <c r="S186" s="657">
        <f>'UBS Carandiru'!I12</f>
        <v>896</v>
      </c>
      <c r="T186" s="621">
        <f t="shared" si="453"/>
        <v>1.1313131313131313</v>
      </c>
      <c r="U186" s="657">
        <f>'UBS Carandiru'!J12</f>
        <v>681</v>
      </c>
      <c r="V186" s="621">
        <f t="shared" si="454"/>
        <v>0.85984848484848486</v>
      </c>
      <c r="W186" s="657">
        <f>'UBS Carandiru'!K12</f>
        <v>697</v>
      </c>
      <c r="X186" s="621">
        <f t="shared" si="455"/>
        <v>0.88005050505050508</v>
      </c>
      <c r="Y186" s="108">
        <f t="shared" si="456"/>
        <v>2274</v>
      </c>
      <c r="Z186" s="639">
        <f t="shared" si="457"/>
        <v>0.95707070707070707</v>
      </c>
      <c r="AA186" s="657">
        <f>'UBS Carandiru'!L12</f>
        <v>796</v>
      </c>
      <c r="AB186" s="621">
        <f t="shared" si="458"/>
        <v>1.005050505050505</v>
      </c>
      <c r="AC186" s="657">
        <f>'UBS Carandiru'!M12</f>
        <v>664</v>
      </c>
      <c r="AD186" s="621">
        <f t="shared" si="459"/>
        <v>0.83838383838383834</v>
      </c>
      <c r="AE186" s="657">
        <f>'UBS Carandiru'!N12</f>
        <v>506</v>
      </c>
      <c r="AF186" s="621">
        <f t="shared" si="460"/>
        <v>0.63888888888888884</v>
      </c>
      <c r="AG186" s="108">
        <f t="shared" si="461"/>
        <v>1966</v>
      </c>
      <c r="AH186" s="639">
        <f t="shared" si="462"/>
        <v>0.82744107744107742</v>
      </c>
    </row>
    <row r="187" spans="1:34" x14ac:dyDescent="0.25">
      <c r="A187" s="88" t="s">
        <v>42</v>
      </c>
      <c r="B187" s="603">
        <f>'UBS Carandiru'!B13</f>
        <v>396</v>
      </c>
      <c r="C187" s="106">
        <f>'UBS Carandiru'!C13</f>
        <v>173</v>
      </c>
      <c r="D187" s="117">
        <f t="shared" si="444"/>
        <v>0.43686868686868685</v>
      </c>
      <c r="E187" s="106">
        <f>'UBS Carandiru'!D13</f>
        <v>207</v>
      </c>
      <c r="F187" s="117">
        <f t="shared" si="445"/>
        <v>0.52272727272727271</v>
      </c>
      <c r="G187" s="106">
        <f>'UBS Carandiru'!E13</f>
        <v>134</v>
      </c>
      <c r="H187" s="117">
        <f t="shared" si="446"/>
        <v>0.3383838383838384</v>
      </c>
      <c r="I187" s="108">
        <f t="shared" si="447"/>
        <v>514</v>
      </c>
      <c r="J187" s="639">
        <f t="shared" si="448"/>
        <v>0.43265993265993263</v>
      </c>
      <c r="K187" s="657">
        <f>'UBS Carandiru'!F13</f>
        <v>313</v>
      </c>
      <c r="L187" s="621">
        <f t="shared" si="446"/>
        <v>0.79040404040404044</v>
      </c>
      <c r="M187" s="657">
        <f>'UBS Carandiru'!G13</f>
        <v>291</v>
      </c>
      <c r="N187" s="621">
        <f t="shared" si="449"/>
        <v>0.73484848484848486</v>
      </c>
      <c r="O187" s="657">
        <f>'UBS Carandiru'!H13</f>
        <v>280</v>
      </c>
      <c r="P187" s="621">
        <f t="shared" si="450"/>
        <v>0.70707070707070707</v>
      </c>
      <c r="Q187" s="108">
        <f t="shared" si="451"/>
        <v>884</v>
      </c>
      <c r="R187" s="639">
        <f t="shared" si="452"/>
        <v>0.74410774410774416</v>
      </c>
      <c r="S187" s="657">
        <f>'UBS Carandiru'!I13</f>
        <v>254</v>
      </c>
      <c r="T187" s="621">
        <f t="shared" si="453"/>
        <v>0.64141414141414144</v>
      </c>
      <c r="U187" s="657">
        <f>'UBS Carandiru'!J13</f>
        <v>279</v>
      </c>
      <c r="V187" s="621">
        <f t="shared" si="454"/>
        <v>0.70454545454545459</v>
      </c>
      <c r="W187" s="657">
        <f>'UBS Carandiru'!K13</f>
        <v>245</v>
      </c>
      <c r="X187" s="621">
        <f t="shared" si="455"/>
        <v>0.61868686868686873</v>
      </c>
      <c r="Y187" s="108">
        <f t="shared" si="456"/>
        <v>778</v>
      </c>
      <c r="Z187" s="639">
        <f t="shared" si="457"/>
        <v>0.65488215488215484</v>
      </c>
      <c r="AA187" s="657">
        <f>'UBS Carandiru'!L13</f>
        <v>240</v>
      </c>
      <c r="AB187" s="621">
        <f t="shared" si="458"/>
        <v>0.60606060606060608</v>
      </c>
      <c r="AC187" s="657">
        <f>'UBS Carandiru'!M13</f>
        <v>262</v>
      </c>
      <c r="AD187" s="621">
        <f t="shared" si="459"/>
        <v>0.66161616161616166</v>
      </c>
      <c r="AE187" s="657">
        <f>'UBS Carandiru'!N13</f>
        <v>208</v>
      </c>
      <c r="AF187" s="621">
        <f t="shared" si="460"/>
        <v>0.5252525252525253</v>
      </c>
      <c r="AG187" s="108">
        <f t="shared" si="461"/>
        <v>710</v>
      </c>
      <c r="AH187" s="639">
        <f t="shared" si="462"/>
        <v>0.59764309764309764</v>
      </c>
    </row>
    <row r="188" spans="1:34" x14ac:dyDescent="0.25">
      <c r="A188" s="88" t="s">
        <v>12</v>
      </c>
      <c r="B188" s="603">
        <f>'UBS Carandiru'!B14</f>
        <v>160</v>
      </c>
      <c r="C188" s="106">
        <f>'UBS Carandiru'!C14</f>
        <v>126</v>
      </c>
      <c r="D188" s="117">
        <f t="shared" si="444"/>
        <v>0.78749999999999998</v>
      </c>
      <c r="E188" s="106">
        <f>'UBS Carandiru'!D14</f>
        <v>150</v>
      </c>
      <c r="F188" s="117">
        <f t="shared" si="445"/>
        <v>0.9375</v>
      </c>
      <c r="G188" s="106">
        <f>'UBS Carandiru'!E14</f>
        <v>130</v>
      </c>
      <c r="H188" s="117">
        <f t="shared" si="446"/>
        <v>0.8125</v>
      </c>
      <c r="I188" s="108">
        <f t="shared" si="447"/>
        <v>406</v>
      </c>
      <c r="J188" s="639">
        <f t="shared" si="448"/>
        <v>0.84583333333333333</v>
      </c>
      <c r="K188" s="657">
        <f>'UBS Carandiru'!F14</f>
        <v>149</v>
      </c>
      <c r="L188" s="621">
        <f t="shared" si="446"/>
        <v>0.93125000000000002</v>
      </c>
      <c r="M188" s="657">
        <f>'UBS Carandiru'!G14</f>
        <v>139</v>
      </c>
      <c r="N188" s="621">
        <f t="shared" si="449"/>
        <v>0.86875000000000002</v>
      </c>
      <c r="O188" s="657">
        <f>'UBS Carandiru'!H14</f>
        <v>143</v>
      </c>
      <c r="P188" s="621">
        <f t="shared" si="450"/>
        <v>0.89375000000000004</v>
      </c>
      <c r="Q188" s="108">
        <f t="shared" si="451"/>
        <v>431</v>
      </c>
      <c r="R188" s="639">
        <f t="shared" si="452"/>
        <v>0.8979166666666667</v>
      </c>
      <c r="S188" s="657">
        <f>'UBS Carandiru'!I14</f>
        <v>90</v>
      </c>
      <c r="T188" s="621">
        <f t="shared" si="453"/>
        <v>0.5625</v>
      </c>
      <c r="U188" s="657">
        <f>'UBS Carandiru'!J14</f>
        <v>167</v>
      </c>
      <c r="V188" s="621">
        <f t="shared" si="454"/>
        <v>1.04375</v>
      </c>
      <c r="W188" s="657">
        <f>'UBS Carandiru'!K14</f>
        <v>108</v>
      </c>
      <c r="X188" s="621">
        <f t="shared" si="455"/>
        <v>0.67500000000000004</v>
      </c>
      <c r="Y188" s="108">
        <f t="shared" si="456"/>
        <v>365</v>
      </c>
      <c r="Z188" s="639">
        <f t="shared" si="457"/>
        <v>0.76041666666666663</v>
      </c>
      <c r="AA188" s="657">
        <f>'UBS Carandiru'!L14</f>
        <v>148</v>
      </c>
      <c r="AB188" s="621">
        <f t="shared" si="458"/>
        <v>0.92500000000000004</v>
      </c>
      <c r="AC188" s="657">
        <f>'UBS Carandiru'!M14</f>
        <v>137</v>
      </c>
      <c r="AD188" s="621">
        <f t="shared" si="459"/>
        <v>0.85624999999999996</v>
      </c>
      <c r="AE188" s="657">
        <f>'UBS Carandiru'!N14</f>
        <v>126</v>
      </c>
      <c r="AF188" s="621">
        <f t="shared" si="460"/>
        <v>0.78749999999999998</v>
      </c>
      <c r="AG188" s="108">
        <f t="shared" si="461"/>
        <v>411</v>
      </c>
      <c r="AH188" s="639">
        <f t="shared" si="462"/>
        <v>0.85624999999999996</v>
      </c>
    </row>
    <row r="189" spans="1:34" x14ac:dyDescent="0.25">
      <c r="A189" s="88" t="s">
        <v>48</v>
      </c>
      <c r="B189" s="603" t="e">
        <f>'UBS Carandiru'!#REF!</f>
        <v>#REF!</v>
      </c>
      <c r="C189" s="106" t="e">
        <f>'UBS Carandiru'!#REF!</f>
        <v>#REF!</v>
      </c>
      <c r="D189" s="117" t="e">
        <f t="shared" si="444"/>
        <v>#REF!</v>
      </c>
      <c r="E189" s="106" t="e">
        <f>'UBS Carandiru'!#REF!</f>
        <v>#REF!</v>
      </c>
      <c r="F189" s="117" t="e">
        <f t="shared" si="445"/>
        <v>#REF!</v>
      </c>
      <c r="G189" s="106" t="e">
        <f>'UBS Carandiru'!#REF!</f>
        <v>#REF!</v>
      </c>
      <c r="H189" s="117" t="e">
        <f t="shared" si="446"/>
        <v>#REF!</v>
      </c>
      <c r="I189" s="108" t="e">
        <f t="shared" si="447"/>
        <v>#REF!</v>
      </c>
      <c r="J189" s="639" t="e">
        <f t="shared" si="448"/>
        <v>#REF!</v>
      </c>
      <c r="K189" s="657" t="e">
        <f>'UBS Carandiru'!#REF!</f>
        <v>#REF!</v>
      </c>
      <c r="L189" s="621" t="e">
        <f t="shared" si="446"/>
        <v>#REF!</v>
      </c>
      <c r="M189" s="657" t="e">
        <f>'UBS Carandiru'!#REF!</f>
        <v>#REF!</v>
      </c>
      <c r="N189" s="621" t="e">
        <f t="shared" si="449"/>
        <v>#REF!</v>
      </c>
      <c r="O189" s="657" t="e">
        <f>'UBS Carandiru'!#REF!</f>
        <v>#REF!</v>
      </c>
      <c r="P189" s="621" t="e">
        <f t="shared" si="450"/>
        <v>#REF!</v>
      </c>
      <c r="Q189" s="108" t="e">
        <f t="shared" si="451"/>
        <v>#REF!</v>
      </c>
      <c r="R189" s="639" t="e">
        <f t="shared" si="452"/>
        <v>#REF!</v>
      </c>
      <c r="S189" s="657" t="e">
        <f>'UBS Carandiru'!#REF!</f>
        <v>#REF!</v>
      </c>
      <c r="T189" s="621" t="e">
        <f t="shared" si="453"/>
        <v>#REF!</v>
      </c>
      <c r="U189" s="657" t="e">
        <f>'UBS Carandiru'!#REF!</f>
        <v>#REF!</v>
      </c>
      <c r="V189" s="621" t="e">
        <f t="shared" si="454"/>
        <v>#REF!</v>
      </c>
      <c r="W189" s="657" t="e">
        <f>'UBS Carandiru'!#REF!</f>
        <v>#REF!</v>
      </c>
      <c r="X189" s="621" t="e">
        <f t="shared" si="455"/>
        <v>#REF!</v>
      </c>
      <c r="Y189" s="108" t="e">
        <f t="shared" si="456"/>
        <v>#REF!</v>
      </c>
      <c r="Z189" s="639" t="e">
        <f t="shared" si="457"/>
        <v>#REF!</v>
      </c>
      <c r="AA189" s="657" t="e">
        <f>'UBS Carandiru'!#REF!</f>
        <v>#REF!</v>
      </c>
      <c r="AB189" s="621" t="e">
        <f t="shared" si="458"/>
        <v>#REF!</v>
      </c>
      <c r="AC189" s="657" t="e">
        <f>'UBS Carandiru'!#REF!</f>
        <v>#REF!</v>
      </c>
      <c r="AD189" s="621" t="e">
        <f t="shared" si="459"/>
        <v>#REF!</v>
      </c>
      <c r="AE189" s="657" t="e">
        <f>'UBS Carandiru'!#REF!</f>
        <v>#REF!</v>
      </c>
      <c r="AF189" s="621" t="e">
        <f t="shared" si="460"/>
        <v>#REF!</v>
      </c>
      <c r="AG189" s="108" t="e">
        <f t="shared" si="461"/>
        <v>#REF!</v>
      </c>
      <c r="AH189" s="639" t="e">
        <f t="shared" si="462"/>
        <v>#REF!</v>
      </c>
    </row>
    <row r="190" spans="1:34" x14ac:dyDescent="0.25">
      <c r="A190" s="88" t="s">
        <v>13</v>
      </c>
      <c r="B190" s="603">
        <f>'UBS Carandiru'!B15</f>
        <v>528</v>
      </c>
      <c r="C190" s="106">
        <f>'UBS Carandiru'!C15</f>
        <v>390</v>
      </c>
      <c r="D190" s="117">
        <f t="shared" si="444"/>
        <v>0.73863636363636365</v>
      </c>
      <c r="E190" s="106">
        <f>'UBS Carandiru'!D15</f>
        <v>285</v>
      </c>
      <c r="F190" s="117">
        <f t="shared" si="445"/>
        <v>0.53977272727272729</v>
      </c>
      <c r="G190" s="106">
        <f>'UBS Carandiru'!E15</f>
        <v>317</v>
      </c>
      <c r="H190" s="117">
        <f t="shared" si="446"/>
        <v>0.60037878787878785</v>
      </c>
      <c r="I190" s="108">
        <f t="shared" si="447"/>
        <v>992</v>
      </c>
      <c r="J190" s="639">
        <f t="shared" si="448"/>
        <v>0.6262626262626263</v>
      </c>
      <c r="K190" s="657">
        <f>'UBS Carandiru'!F15</f>
        <v>266</v>
      </c>
      <c r="L190" s="621">
        <f t="shared" si="446"/>
        <v>0.50378787878787878</v>
      </c>
      <c r="M190" s="657">
        <f>'UBS Carandiru'!G15</f>
        <v>256</v>
      </c>
      <c r="N190" s="621">
        <f t="shared" si="449"/>
        <v>0.48484848484848486</v>
      </c>
      <c r="O190" s="657">
        <f>'UBS Carandiru'!H15</f>
        <v>380</v>
      </c>
      <c r="P190" s="621">
        <f t="shared" si="450"/>
        <v>0.71969696969696972</v>
      </c>
      <c r="Q190" s="108">
        <f t="shared" si="451"/>
        <v>902</v>
      </c>
      <c r="R190" s="639">
        <f t="shared" si="452"/>
        <v>0.56944444444444442</v>
      </c>
      <c r="S190" s="657">
        <f>'UBS Carandiru'!I15</f>
        <v>383</v>
      </c>
      <c r="T190" s="621">
        <f t="shared" si="453"/>
        <v>0.72537878787878785</v>
      </c>
      <c r="U190" s="657">
        <f>'UBS Carandiru'!J15</f>
        <v>345</v>
      </c>
      <c r="V190" s="621">
        <f t="shared" si="454"/>
        <v>0.65340909090909094</v>
      </c>
      <c r="W190" s="657">
        <f>'UBS Carandiru'!K15</f>
        <v>299</v>
      </c>
      <c r="X190" s="621">
        <f t="shared" si="455"/>
        <v>0.56628787878787878</v>
      </c>
      <c r="Y190" s="108">
        <f t="shared" si="456"/>
        <v>1027</v>
      </c>
      <c r="Z190" s="639">
        <f t="shared" si="457"/>
        <v>0.64835858585858586</v>
      </c>
      <c r="AA190" s="657">
        <f>'UBS Carandiru'!L15</f>
        <v>274</v>
      </c>
      <c r="AB190" s="621">
        <f t="shared" si="458"/>
        <v>0.51893939393939392</v>
      </c>
      <c r="AC190" s="657">
        <f>'UBS Carandiru'!M15</f>
        <v>255</v>
      </c>
      <c r="AD190" s="621">
        <f t="shared" si="459"/>
        <v>0.48295454545454547</v>
      </c>
      <c r="AE190" s="657">
        <f>'UBS Carandiru'!N15</f>
        <v>230</v>
      </c>
      <c r="AF190" s="621">
        <f t="shared" si="460"/>
        <v>0.43560606060606061</v>
      </c>
      <c r="AG190" s="108">
        <f t="shared" si="461"/>
        <v>759</v>
      </c>
      <c r="AH190" s="639">
        <f t="shared" si="462"/>
        <v>0.47916666666666669</v>
      </c>
    </row>
    <row r="191" spans="1:34" ht="16.5" thickBot="1" x14ac:dyDescent="0.3">
      <c r="A191" s="110" t="s">
        <v>49</v>
      </c>
      <c r="B191" s="604">
        <f>'UBS Carandiru'!B16</f>
        <v>120</v>
      </c>
      <c r="C191" s="111">
        <f>'UBS Carandiru'!C16</f>
        <v>122</v>
      </c>
      <c r="D191" s="121">
        <f t="shared" si="444"/>
        <v>1.0166666666666666</v>
      </c>
      <c r="E191" s="111">
        <f>'UBS Carandiru'!D16</f>
        <v>70</v>
      </c>
      <c r="F191" s="121">
        <f t="shared" si="445"/>
        <v>0.58333333333333337</v>
      </c>
      <c r="G191" s="111">
        <f>'UBS Carandiru'!E16</f>
        <v>0</v>
      </c>
      <c r="H191" s="121">
        <f t="shared" si="446"/>
        <v>0</v>
      </c>
      <c r="I191" s="113">
        <f t="shared" si="447"/>
        <v>192</v>
      </c>
      <c r="J191" s="640">
        <f t="shared" si="448"/>
        <v>0.53333333333333333</v>
      </c>
      <c r="K191" s="658">
        <f>'UBS Carandiru'!F16</f>
        <v>107</v>
      </c>
      <c r="L191" s="622">
        <f t="shared" si="446"/>
        <v>0.89166666666666672</v>
      </c>
      <c r="M191" s="658">
        <f>'UBS Carandiru'!G16</f>
        <v>155</v>
      </c>
      <c r="N191" s="622">
        <f t="shared" si="449"/>
        <v>1.2916666666666667</v>
      </c>
      <c r="O191" s="658">
        <f>'UBS Carandiru'!H16</f>
        <v>123</v>
      </c>
      <c r="P191" s="622">
        <f t="shared" si="450"/>
        <v>1.0249999999999999</v>
      </c>
      <c r="Q191" s="113">
        <f t="shared" si="451"/>
        <v>385</v>
      </c>
      <c r="R191" s="640">
        <f t="shared" si="452"/>
        <v>1.0694444444444444</v>
      </c>
      <c r="S191" s="658">
        <f>'UBS Carandiru'!I16</f>
        <v>88</v>
      </c>
      <c r="T191" s="622">
        <f t="shared" si="453"/>
        <v>0.73333333333333328</v>
      </c>
      <c r="U191" s="658">
        <f>'UBS Carandiru'!J16</f>
        <v>153</v>
      </c>
      <c r="V191" s="622">
        <f t="shared" si="454"/>
        <v>1.2749999999999999</v>
      </c>
      <c r="W191" s="658">
        <f>'UBS Carandiru'!K16</f>
        <v>100</v>
      </c>
      <c r="X191" s="622">
        <f t="shared" si="455"/>
        <v>0.83333333333333337</v>
      </c>
      <c r="Y191" s="113">
        <f t="shared" si="456"/>
        <v>341</v>
      </c>
      <c r="Z191" s="640">
        <f t="shared" si="457"/>
        <v>0.94722222222222219</v>
      </c>
      <c r="AA191" s="658">
        <f>'UBS Carandiru'!L16</f>
        <v>106</v>
      </c>
      <c r="AB191" s="622">
        <f t="shared" si="458"/>
        <v>0.8833333333333333</v>
      </c>
      <c r="AC191" s="658">
        <f>'UBS Carandiru'!M16</f>
        <v>177</v>
      </c>
      <c r="AD191" s="622">
        <f t="shared" si="459"/>
        <v>1.4750000000000001</v>
      </c>
      <c r="AE191" s="658">
        <f>'UBS Carandiru'!N16</f>
        <v>28</v>
      </c>
      <c r="AF191" s="622">
        <f t="shared" si="460"/>
        <v>0.23333333333333334</v>
      </c>
      <c r="AG191" s="113">
        <f t="shared" si="461"/>
        <v>311</v>
      </c>
      <c r="AH191" s="640">
        <f t="shared" si="462"/>
        <v>0.86388888888888893</v>
      </c>
    </row>
    <row r="192" spans="1:34" ht="16.5" thickBot="1" x14ac:dyDescent="0.3">
      <c r="A192" s="6" t="s">
        <v>319</v>
      </c>
      <c r="B192" s="669" t="e">
        <f>SUM(B184:B191)</f>
        <v>#REF!</v>
      </c>
      <c r="C192" s="8" t="e">
        <f>SUM(C184:C191)</f>
        <v>#REF!</v>
      </c>
      <c r="D192" s="22" t="e">
        <f t="shared" si="444"/>
        <v>#REF!</v>
      </c>
      <c r="E192" s="8" t="e">
        <f>SUM(E184:E191)</f>
        <v>#REF!</v>
      </c>
      <c r="F192" s="22" t="e">
        <f t="shared" si="445"/>
        <v>#REF!</v>
      </c>
      <c r="G192" s="8" t="e">
        <f>SUM(G184:G191)</f>
        <v>#REF!</v>
      </c>
      <c r="H192" s="22" t="e">
        <f t="shared" si="446"/>
        <v>#REF!</v>
      </c>
      <c r="I192" s="80" t="e">
        <f t="shared" si="447"/>
        <v>#REF!</v>
      </c>
      <c r="J192" s="668" t="e">
        <f t="shared" si="448"/>
        <v>#REF!</v>
      </c>
      <c r="K192" s="652" t="e">
        <f>SUM(K184:K191)</f>
        <v>#REF!</v>
      </c>
      <c r="L192" s="667" t="e">
        <f t="shared" si="446"/>
        <v>#REF!</v>
      </c>
      <c r="M192" s="652" t="e">
        <f t="shared" ref="M192" si="463">SUM(M184:M191)</f>
        <v>#REF!</v>
      </c>
      <c r="N192" s="667" t="e">
        <f t="shared" si="449"/>
        <v>#REF!</v>
      </c>
      <c r="O192" s="652" t="e">
        <f t="shared" ref="O192" si="464">SUM(O184:O191)</f>
        <v>#REF!</v>
      </c>
      <c r="P192" s="667" t="e">
        <f t="shared" si="450"/>
        <v>#REF!</v>
      </c>
      <c r="Q192" s="80" t="e">
        <f t="shared" si="451"/>
        <v>#REF!</v>
      </c>
      <c r="R192" s="668" t="e">
        <f t="shared" si="452"/>
        <v>#REF!</v>
      </c>
      <c r="S192" s="652" t="e">
        <f>SUM(S184:S191)</f>
        <v>#REF!</v>
      </c>
      <c r="T192" s="667" t="e">
        <f t="shared" si="453"/>
        <v>#REF!</v>
      </c>
      <c r="U192" s="652" t="e">
        <f t="shared" ref="U192" si="465">SUM(U184:U191)</f>
        <v>#REF!</v>
      </c>
      <c r="V192" s="667" t="e">
        <f t="shared" si="454"/>
        <v>#REF!</v>
      </c>
      <c r="W192" s="652" t="e">
        <f t="shared" ref="W192" si="466">SUM(W184:W191)</f>
        <v>#REF!</v>
      </c>
      <c r="X192" s="667" t="e">
        <f t="shared" si="455"/>
        <v>#REF!</v>
      </c>
      <c r="Y192" s="80" t="e">
        <f t="shared" si="456"/>
        <v>#REF!</v>
      </c>
      <c r="Z192" s="668" t="e">
        <f t="shared" si="457"/>
        <v>#REF!</v>
      </c>
      <c r="AA192" s="652" t="e">
        <f>SUM(AA184:AA191)</f>
        <v>#REF!</v>
      </c>
      <c r="AB192" s="667" t="e">
        <f t="shared" si="458"/>
        <v>#REF!</v>
      </c>
      <c r="AC192" s="652" t="e">
        <f t="shared" ref="AC192" si="467">SUM(AC184:AC191)</f>
        <v>#REF!</v>
      </c>
      <c r="AD192" s="667" t="e">
        <f t="shared" si="459"/>
        <v>#REF!</v>
      </c>
      <c r="AE192" s="652" t="e">
        <f t="shared" ref="AE192" si="468">SUM(AE184:AE191)</f>
        <v>#REF!</v>
      </c>
      <c r="AF192" s="667" t="e">
        <f t="shared" si="460"/>
        <v>#REF!</v>
      </c>
      <c r="AG192" s="80" t="e">
        <f t="shared" si="461"/>
        <v>#REF!</v>
      </c>
      <c r="AH192" s="668" t="e">
        <f t="shared" si="462"/>
        <v>#REF!</v>
      </c>
    </row>
    <row r="194" spans="1:34" x14ac:dyDescent="0.25">
      <c r="A194" s="1057" t="s">
        <v>473</v>
      </c>
      <c r="B194" s="1022"/>
      <c r="C194" s="1022"/>
      <c r="D194" s="1022"/>
      <c r="E194" s="1022"/>
      <c r="F194" s="1022"/>
      <c r="G194" s="1022"/>
      <c r="H194" s="1022"/>
      <c r="I194" s="1022"/>
      <c r="J194" s="1022"/>
      <c r="K194" s="1022"/>
      <c r="L194" s="1022"/>
      <c r="M194" s="1022"/>
      <c r="N194" s="1022"/>
      <c r="O194" s="1022"/>
      <c r="P194" s="1022"/>
      <c r="Q194" s="1022"/>
      <c r="R194" s="1022"/>
      <c r="S194" s="1022"/>
      <c r="T194" s="1022"/>
      <c r="U194" s="1022"/>
      <c r="V194" s="1022"/>
      <c r="W194" s="1022"/>
      <c r="X194" s="1022"/>
      <c r="Y194" s="1022"/>
      <c r="Z194" s="1022"/>
    </row>
    <row r="195" spans="1:34" ht="24.75" thickBot="1" x14ac:dyDescent="0.3">
      <c r="A195" s="14" t="s">
        <v>14</v>
      </c>
      <c r="B195" s="12" t="s">
        <v>164</v>
      </c>
      <c r="C195" s="14" t="s">
        <v>446</v>
      </c>
      <c r="D195" s="15" t="s">
        <v>1</v>
      </c>
      <c r="E195" s="14" t="s">
        <v>447</v>
      </c>
      <c r="F195" s="15" t="s">
        <v>1</v>
      </c>
      <c r="G195" s="14" t="s">
        <v>448</v>
      </c>
      <c r="H195" s="15" t="s">
        <v>1</v>
      </c>
      <c r="I195" s="100" t="s">
        <v>426</v>
      </c>
      <c r="J195" s="13" t="s">
        <v>196</v>
      </c>
      <c r="K195" s="14" t="s">
        <v>449</v>
      </c>
      <c r="L195" s="15" t="s">
        <v>1</v>
      </c>
      <c r="M195" s="14" t="s">
        <v>450</v>
      </c>
      <c r="N195" s="15" t="s">
        <v>1</v>
      </c>
      <c r="O195" s="14" t="s">
        <v>451</v>
      </c>
      <c r="P195" s="15" t="s">
        <v>1</v>
      </c>
      <c r="Q195" s="100" t="s">
        <v>426</v>
      </c>
      <c r="R195" s="13" t="s">
        <v>196</v>
      </c>
      <c r="S195" s="14" t="s">
        <v>452</v>
      </c>
      <c r="T195" s="15" t="s">
        <v>1</v>
      </c>
      <c r="U195" s="14" t="s">
        <v>453</v>
      </c>
      <c r="V195" s="15" t="s">
        <v>1</v>
      </c>
      <c r="W195" s="14" t="s">
        <v>454</v>
      </c>
      <c r="X195" s="15" t="s">
        <v>1</v>
      </c>
      <c r="Y195" s="100" t="s">
        <v>426</v>
      </c>
      <c r="Z195" s="13" t="s">
        <v>196</v>
      </c>
      <c r="AA195" s="14" t="s">
        <v>455</v>
      </c>
      <c r="AB195" s="15" t="s">
        <v>1</v>
      </c>
      <c r="AC195" s="14" t="s">
        <v>456</v>
      </c>
      <c r="AD195" s="15" t="s">
        <v>1</v>
      </c>
      <c r="AE195" s="14" t="s">
        <v>457</v>
      </c>
      <c r="AF195" s="15" t="s">
        <v>1</v>
      </c>
      <c r="AG195" s="100" t="s">
        <v>426</v>
      </c>
      <c r="AH195" s="13" t="s">
        <v>196</v>
      </c>
    </row>
    <row r="196" spans="1:34" ht="36.75" thickTop="1" x14ac:dyDescent="0.25">
      <c r="A196" s="35" t="s">
        <v>136</v>
      </c>
      <c r="B196" s="608">
        <f>'CER Carandiru'!B9</f>
        <v>40</v>
      </c>
      <c r="C196" s="49">
        <f>'CER Carandiru'!C9</f>
        <v>42</v>
      </c>
      <c r="D196" s="165">
        <f t="shared" ref="D196:D197" si="469">C196/$B196</f>
        <v>1.05</v>
      </c>
      <c r="E196" s="49">
        <f>'CER Carandiru'!D9</f>
        <v>46</v>
      </c>
      <c r="F196" s="165">
        <f t="shared" ref="F196:F197" si="470">E196/$B196</f>
        <v>1.1499999999999999</v>
      </c>
      <c r="G196" s="49">
        <f>'CER Carandiru'!E9</f>
        <v>48</v>
      </c>
      <c r="H196" s="165">
        <f t="shared" ref="H196:L197" si="471">G196/$B196</f>
        <v>1.2</v>
      </c>
      <c r="I196" s="124">
        <f>SUM(C196,E196,G196)</f>
        <v>136</v>
      </c>
      <c r="J196" s="644">
        <f>I196/($B196*3)</f>
        <v>1.1333333333333333</v>
      </c>
      <c r="K196" s="662">
        <f>'CER Carandiru'!F9</f>
        <v>36</v>
      </c>
      <c r="L196" s="626">
        <f t="shared" si="471"/>
        <v>0.9</v>
      </c>
      <c r="M196" s="662">
        <f>'CER Carandiru'!G9</f>
        <v>53</v>
      </c>
      <c r="N196" s="626">
        <f t="shared" ref="N196:N197" si="472">M196/$B196</f>
        <v>1.325</v>
      </c>
      <c r="O196" s="662">
        <f>'CER Carandiru'!H9</f>
        <v>51</v>
      </c>
      <c r="P196" s="626">
        <f t="shared" ref="P196:P197" si="473">O196/$B196</f>
        <v>1.2749999999999999</v>
      </c>
      <c r="Q196" s="124">
        <f>SUM(K196,M196,O196)</f>
        <v>140</v>
      </c>
      <c r="R196" s="644">
        <f>Q196/($B196*3)</f>
        <v>1.1666666666666667</v>
      </c>
      <c r="S196" s="662">
        <f>'CER Carandiru'!I9</f>
        <v>45</v>
      </c>
      <c r="T196" s="626">
        <f t="shared" ref="T196:T197" si="474">S196/$B196</f>
        <v>1.125</v>
      </c>
      <c r="U196" s="662">
        <f>'CER Carandiru'!J9</f>
        <v>43</v>
      </c>
      <c r="V196" s="626">
        <f t="shared" ref="V196:V197" si="475">U196/$B196</f>
        <v>1.075</v>
      </c>
      <c r="W196" s="662">
        <f>'CER Carandiru'!K9</f>
        <v>39</v>
      </c>
      <c r="X196" s="626">
        <f t="shared" ref="X196:X197" si="476">W196/$B196</f>
        <v>0.97499999999999998</v>
      </c>
      <c r="Y196" s="124">
        <f>SUM(S196,U196,W196)</f>
        <v>127</v>
      </c>
      <c r="Z196" s="644">
        <f>Y196/($B196*3)</f>
        <v>1.0583333333333333</v>
      </c>
      <c r="AA196" s="662">
        <f>'CER Carandiru'!L9</f>
        <v>45</v>
      </c>
      <c r="AB196" s="626">
        <f t="shared" ref="AB196:AB197" si="477">AA196/$B196</f>
        <v>1.125</v>
      </c>
      <c r="AC196" s="662">
        <f>'CER Carandiru'!M9</f>
        <v>26</v>
      </c>
      <c r="AD196" s="626">
        <f t="shared" ref="AD196:AD197" si="478">AC196/$B196</f>
        <v>0.65</v>
      </c>
      <c r="AE196" s="662">
        <f>'CER Carandiru'!N9</f>
        <v>37</v>
      </c>
      <c r="AF196" s="626">
        <f t="shared" ref="AF196:AF197" si="479">AE196/$B196</f>
        <v>0.92500000000000004</v>
      </c>
      <c r="AG196" s="124">
        <f>SUM(AA196,AC196,AE196)</f>
        <v>108</v>
      </c>
      <c r="AH196" s="644">
        <f>AG196/($B196*3)</f>
        <v>0.9</v>
      </c>
    </row>
    <row r="197" spans="1:34" ht="16.5" thickBot="1" x14ac:dyDescent="0.3">
      <c r="A197" s="167" t="s">
        <v>137</v>
      </c>
      <c r="B197" s="609">
        <f>'CER Carandiru'!B10</f>
        <v>30</v>
      </c>
      <c r="C197" s="169">
        <f>'CER Carandiru'!C10</f>
        <v>34</v>
      </c>
      <c r="D197" s="170">
        <f t="shared" si="469"/>
        <v>1.1333333333333333</v>
      </c>
      <c r="E197" s="169">
        <f>'CER Carandiru'!D10</f>
        <v>27</v>
      </c>
      <c r="F197" s="170">
        <f t="shared" si="470"/>
        <v>0.9</v>
      </c>
      <c r="G197" s="169">
        <f>'CER Carandiru'!E10</f>
        <v>31</v>
      </c>
      <c r="H197" s="170">
        <f t="shared" si="471"/>
        <v>1.0333333333333334</v>
      </c>
      <c r="I197" s="171">
        <f>SUM(C197,E197,G197)</f>
        <v>92</v>
      </c>
      <c r="J197" s="645">
        <f>I197/($B197*3)</f>
        <v>1.0222222222222221</v>
      </c>
      <c r="K197" s="663">
        <f>'CER Carandiru'!F10</f>
        <v>32</v>
      </c>
      <c r="L197" s="617">
        <f t="shared" si="471"/>
        <v>1.0666666666666667</v>
      </c>
      <c r="M197" s="663">
        <f>'CER Carandiru'!G10</f>
        <v>32</v>
      </c>
      <c r="N197" s="617">
        <f t="shared" si="472"/>
        <v>1.0666666666666667</v>
      </c>
      <c r="O197" s="663">
        <f>'CER Carandiru'!H10</f>
        <v>32</v>
      </c>
      <c r="P197" s="617">
        <f t="shared" si="473"/>
        <v>1.0666666666666667</v>
      </c>
      <c r="Q197" s="171">
        <f>SUM(K197,M197,O197)</f>
        <v>96</v>
      </c>
      <c r="R197" s="645">
        <f>Q197/($B197*3)</f>
        <v>1.0666666666666667</v>
      </c>
      <c r="S197" s="663">
        <f>'CER Carandiru'!I10</f>
        <v>30</v>
      </c>
      <c r="T197" s="617">
        <f t="shared" si="474"/>
        <v>1</v>
      </c>
      <c r="U197" s="663">
        <f>'CER Carandiru'!J10</f>
        <v>27</v>
      </c>
      <c r="V197" s="617">
        <f t="shared" si="475"/>
        <v>0.9</v>
      </c>
      <c r="W197" s="663">
        <f>'CER Carandiru'!K10</f>
        <v>26</v>
      </c>
      <c r="X197" s="617">
        <f t="shared" si="476"/>
        <v>0.8666666666666667</v>
      </c>
      <c r="Y197" s="171">
        <f>SUM(S197,U197,W197)</f>
        <v>83</v>
      </c>
      <c r="Z197" s="645">
        <f>Y197/($B197*3)</f>
        <v>0.92222222222222228</v>
      </c>
      <c r="AA197" s="663">
        <f>'CER Carandiru'!L10</f>
        <v>28</v>
      </c>
      <c r="AB197" s="617">
        <f t="shared" si="477"/>
        <v>0.93333333333333335</v>
      </c>
      <c r="AC197" s="663">
        <f>'CER Carandiru'!M10</f>
        <v>23</v>
      </c>
      <c r="AD197" s="617">
        <f t="shared" si="478"/>
        <v>0.76666666666666672</v>
      </c>
      <c r="AE197" s="663">
        <f>'CER Carandiru'!N10</f>
        <v>25</v>
      </c>
      <c r="AF197" s="617">
        <f t="shared" si="479"/>
        <v>0.83333333333333337</v>
      </c>
      <c r="AG197" s="171">
        <f>SUM(AA197,AC197,AE197)</f>
        <v>76</v>
      </c>
      <c r="AH197" s="645">
        <f>AG197/($B197*3)</f>
        <v>0.84444444444444444</v>
      </c>
    </row>
    <row r="198" spans="1:34" ht="16.5" thickBot="1" x14ac:dyDescent="0.3">
      <c r="A198" s="6" t="s">
        <v>332</v>
      </c>
      <c r="B198" s="669">
        <f>SUM(B196:B197)</f>
        <v>70</v>
      </c>
      <c r="C198" s="23">
        <f>SUM(C196:C197)</f>
        <v>76</v>
      </c>
      <c r="D198" s="170">
        <f>C198/$B$170</f>
        <v>0.14393939393939395</v>
      </c>
      <c r="E198" s="23">
        <f>SUM(E196:E197)</f>
        <v>73</v>
      </c>
      <c r="F198" s="170">
        <f>E198/$B$170</f>
        <v>0.13825757575757575</v>
      </c>
      <c r="G198" s="23">
        <f>SUM(G196:G197)</f>
        <v>79</v>
      </c>
      <c r="H198" s="170">
        <f>G198/$B$170</f>
        <v>0.14962121212121213</v>
      </c>
      <c r="I198" s="33">
        <f>SUM(C198,E198,G198)</f>
        <v>228</v>
      </c>
      <c r="J198" s="645">
        <f>I198/($B198*3)</f>
        <v>1.0857142857142856</v>
      </c>
      <c r="K198" s="653">
        <f>SUM(K196:K197)</f>
        <v>68</v>
      </c>
      <c r="L198" s="617">
        <f>K198/$B$170</f>
        <v>0.12878787878787878</v>
      </c>
      <c r="M198" s="653">
        <f t="shared" ref="M198" si="480">SUM(M196:M197)</f>
        <v>85</v>
      </c>
      <c r="N198" s="617">
        <f>M198/$B$170</f>
        <v>0.16098484848484848</v>
      </c>
      <c r="O198" s="653">
        <f t="shared" ref="O198" si="481">SUM(O196:O197)</f>
        <v>83</v>
      </c>
      <c r="P198" s="617">
        <f>O198/$B$170</f>
        <v>0.1571969696969697</v>
      </c>
      <c r="Q198" s="33">
        <f>SUM(K198,M198,O198)</f>
        <v>236</v>
      </c>
      <c r="R198" s="645">
        <f>Q198/($B198*3)</f>
        <v>1.1238095238095238</v>
      </c>
      <c r="S198" s="653">
        <f>SUM(S196:S197)</f>
        <v>75</v>
      </c>
      <c r="T198" s="617">
        <f>S198/$B$170</f>
        <v>0.14204545454545456</v>
      </c>
      <c r="U198" s="653">
        <f t="shared" ref="U198" si="482">SUM(U196:U197)</f>
        <v>70</v>
      </c>
      <c r="V198" s="617">
        <f>U198/$B$170</f>
        <v>0.13257575757575757</v>
      </c>
      <c r="W198" s="653">
        <f t="shared" ref="W198" si="483">SUM(W196:W197)</f>
        <v>65</v>
      </c>
      <c r="X198" s="617">
        <f>W198/$B$170</f>
        <v>0.12310606060606061</v>
      </c>
      <c r="Y198" s="33">
        <f>SUM(S198,U198,W198)</f>
        <v>210</v>
      </c>
      <c r="Z198" s="645">
        <f>Y198/($B198*3)</f>
        <v>1</v>
      </c>
      <c r="AA198" s="653">
        <f>SUM(AA196:AA197)</f>
        <v>73</v>
      </c>
      <c r="AB198" s="617">
        <f>AA198/$B$170</f>
        <v>0.13825757575757575</v>
      </c>
      <c r="AC198" s="653">
        <f t="shared" ref="AC198" si="484">SUM(AC196:AC197)</f>
        <v>49</v>
      </c>
      <c r="AD198" s="617">
        <f>AC198/$B$170</f>
        <v>9.2803030303030304E-2</v>
      </c>
      <c r="AE198" s="653">
        <f t="shared" ref="AE198" si="485">SUM(AE196:AE197)</f>
        <v>62</v>
      </c>
      <c r="AF198" s="617">
        <f>AE198/$B$170</f>
        <v>0.11742424242424243</v>
      </c>
      <c r="AG198" s="33">
        <f>SUM(AA198,AC198,AE198)</f>
        <v>184</v>
      </c>
      <c r="AH198" s="645">
        <f>AG198/($B198*3)</f>
        <v>0.87619047619047619</v>
      </c>
    </row>
    <row r="200" spans="1:34" x14ac:dyDescent="0.25">
      <c r="A200" s="1057" t="s">
        <v>474</v>
      </c>
      <c r="B200" s="1022"/>
      <c r="C200" s="1022"/>
      <c r="D200" s="1022"/>
      <c r="E200" s="1022"/>
      <c r="F200" s="1022"/>
      <c r="G200" s="1022"/>
      <c r="H200" s="1022"/>
      <c r="I200" s="1022"/>
      <c r="J200" s="1022"/>
      <c r="K200" s="1022"/>
      <c r="L200" s="1022"/>
      <c r="M200" s="1022"/>
      <c r="N200" s="1022"/>
      <c r="O200" s="1022"/>
      <c r="P200" s="1022"/>
      <c r="Q200" s="1022"/>
      <c r="R200" s="1022"/>
      <c r="S200" s="1022"/>
      <c r="T200" s="1022"/>
      <c r="U200" s="1022"/>
      <c r="V200" s="1022"/>
      <c r="W200" s="1022"/>
      <c r="X200" s="1022"/>
      <c r="Y200" s="1022"/>
      <c r="Z200" s="1022"/>
    </row>
    <row r="201" spans="1:34" ht="24.75" thickBot="1" x14ac:dyDescent="0.3">
      <c r="A201" s="14" t="s">
        <v>14</v>
      </c>
      <c r="B201" s="12" t="s">
        <v>164</v>
      </c>
      <c r="C201" s="14" t="s">
        <v>446</v>
      </c>
      <c r="D201" s="15" t="s">
        <v>1</v>
      </c>
      <c r="E201" s="14" t="s">
        <v>447</v>
      </c>
      <c r="F201" s="15" t="s">
        <v>1</v>
      </c>
      <c r="G201" s="14" t="s">
        <v>448</v>
      </c>
      <c r="H201" s="15" t="s">
        <v>1</v>
      </c>
      <c r="I201" s="100" t="s">
        <v>426</v>
      </c>
      <c r="J201" s="13" t="s">
        <v>196</v>
      </c>
      <c r="K201" s="14" t="s">
        <v>449</v>
      </c>
      <c r="L201" s="15" t="s">
        <v>1</v>
      </c>
      <c r="M201" s="14" t="s">
        <v>450</v>
      </c>
      <c r="N201" s="15" t="s">
        <v>1</v>
      </c>
      <c r="O201" s="14" t="s">
        <v>451</v>
      </c>
      <c r="P201" s="15" t="s">
        <v>1</v>
      </c>
      <c r="Q201" s="100" t="s">
        <v>426</v>
      </c>
      <c r="R201" s="13" t="s">
        <v>196</v>
      </c>
      <c r="S201" s="14" t="s">
        <v>452</v>
      </c>
      <c r="T201" s="15" t="s">
        <v>1</v>
      </c>
      <c r="U201" s="14" t="s">
        <v>453</v>
      </c>
      <c r="V201" s="15" t="s">
        <v>1</v>
      </c>
      <c r="W201" s="14" t="s">
        <v>454</v>
      </c>
      <c r="X201" s="15" t="s">
        <v>1</v>
      </c>
      <c r="Y201" s="100" t="s">
        <v>426</v>
      </c>
      <c r="Z201" s="13" t="s">
        <v>196</v>
      </c>
      <c r="AA201" s="14" t="s">
        <v>455</v>
      </c>
      <c r="AB201" s="15" t="s">
        <v>1</v>
      </c>
      <c r="AC201" s="14" t="s">
        <v>456</v>
      </c>
      <c r="AD201" s="15" t="s">
        <v>1</v>
      </c>
      <c r="AE201" s="14" t="s">
        <v>457</v>
      </c>
      <c r="AF201" s="15" t="s">
        <v>1</v>
      </c>
      <c r="AG201" s="100" t="s">
        <v>426</v>
      </c>
      <c r="AH201" s="13" t="s">
        <v>196</v>
      </c>
    </row>
    <row r="202" spans="1:34" ht="17.25" thickTop="1" thickBot="1" x14ac:dyDescent="0.3">
      <c r="A202" s="32" t="s">
        <v>134</v>
      </c>
      <c r="B202" s="669">
        <f>'APD no CER III Carandiru'!B9</f>
        <v>80</v>
      </c>
      <c r="C202" s="200">
        <f>'APD no CER III Carandiru'!C9</f>
        <v>122</v>
      </c>
      <c r="D202" s="174">
        <f t="shared" ref="D202" si="486">C202/$B202</f>
        <v>1.5249999999999999</v>
      </c>
      <c r="E202" s="173">
        <f>'APD no CER III Carandiru'!$D$9</f>
        <v>124</v>
      </c>
      <c r="F202" s="174">
        <f t="shared" ref="F202" si="487">E202/$B202</f>
        <v>1.55</v>
      </c>
      <c r="G202" s="173">
        <f>'APD no CER III Carandiru'!$E$9</f>
        <v>82</v>
      </c>
      <c r="H202" s="174">
        <f t="shared" ref="H202:L202" si="488">G202/$B202</f>
        <v>1.0249999999999999</v>
      </c>
      <c r="I202" s="175">
        <f>SUM(C202,E202,G202)</f>
        <v>328</v>
      </c>
      <c r="J202" s="646">
        <f>I202/($B202*3)</f>
        <v>1.3666666666666667</v>
      </c>
      <c r="K202" s="664">
        <f>'APD no CER III Carandiru'!$F$9</f>
        <v>81</v>
      </c>
      <c r="L202" s="627">
        <f t="shared" si="488"/>
        <v>1.0125</v>
      </c>
      <c r="M202" s="664">
        <f>'APD no CER III Carandiru'!$G$9</f>
        <v>80</v>
      </c>
      <c r="N202" s="627">
        <f t="shared" ref="N202" si="489">M202/$B202</f>
        <v>1</v>
      </c>
      <c r="O202" s="664">
        <f>'APD no CER III Carandiru'!$H$9</f>
        <v>77</v>
      </c>
      <c r="P202" s="627">
        <f t="shared" ref="P202" si="490">O202/$B202</f>
        <v>0.96250000000000002</v>
      </c>
      <c r="Q202" s="175">
        <f>SUM(K202,M202,O202)</f>
        <v>238</v>
      </c>
      <c r="R202" s="646">
        <f>Q202/($B202*3)</f>
        <v>0.9916666666666667</v>
      </c>
      <c r="S202" s="664">
        <f>'APD no CER III Carandiru'!$I$9</f>
        <v>79</v>
      </c>
      <c r="T202" s="627">
        <f t="shared" ref="T202" si="491">S202/$B202</f>
        <v>0.98750000000000004</v>
      </c>
      <c r="U202" s="664">
        <f>'APD no CER III Carandiru'!$J$9</f>
        <v>79</v>
      </c>
      <c r="V202" s="627">
        <f t="shared" ref="V202" si="492">U202/$B202</f>
        <v>0.98750000000000004</v>
      </c>
      <c r="W202" s="664">
        <f>'APD no CER III Carandiru'!$K$9</f>
        <v>79</v>
      </c>
      <c r="X202" s="627">
        <f t="shared" ref="X202" si="493">W202/$B202</f>
        <v>0.98750000000000004</v>
      </c>
      <c r="Y202" s="175">
        <f>SUM(S202,U202,W202)</f>
        <v>237</v>
      </c>
      <c r="Z202" s="646">
        <f>Y202/($B202*3)</f>
        <v>0.98750000000000004</v>
      </c>
      <c r="AA202" s="664">
        <f>'APD no CER III Carandiru'!$I$9</f>
        <v>79</v>
      </c>
      <c r="AB202" s="627">
        <f t="shared" ref="AB202" si="494">AA202/$B202</f>
        <v>0.98750000000000004</v>
      </c>
      <c r="AC202" s="664">
        <f>'APD no CER III Carandiru'!$J$9</f>
        <v>79</v>
      </c>
      <c r="AD202" s="627">
        <f t="shared" ref="AD202" si="495">AC202/$B202</f>
        <v>0.98750000000000004</v>
      </c>
      <c r="AE202" s="664">
        <f>'APD no CER III Carandiru'!$K$9</f>
        <v>79</v>
      </c>
      <c r="AF202" s="627">
        <f t="shared" ref="AF202" si="496">AE202/$B202</f>
        <v>0.98750000000000004</v>
      </c>
      <c r="AG202" s="175">
        <f>SUM(AA202,AC202,AE202)</f>
        <v>237</v>
      </c>
      <c r="AH202" s="646">
        <f>AG202/($B202*3)</f>
        <v>0.98750000000000004</v>
      </c>
    </row>
    <row r="203" spans="1:34" ht="16.5" thickBot="1" x14ac:dyDescent="0.3">
      <c r="A203" s="6" t="s">
        <v>369</v>
      </c>
      <c r="B203" s="669">
        <f>SUM(B202)</f>
        <v>80</v>
      </c>
      <c r="C203" s="23">
        <f>SUM(C202)</f>
        <v>122</v>
      </c>
      <c r="D203" s="22">
        <f>C203/$B$167</f>
        <v>1.5641025641025641</v>
      </c>
      <c r="E203" s="23">
        <f>SUM(E202)</f>
        <v>124</v>
      </c>
      <c r="F203" s="22">
        <f>E203/$B$167</f>
        <v>1.5897435897435896</v>
      </c>
      <c r="G203" s="23">
        <f>SUM(G202)</f>
        <v>82</v>
      </c>
      <c r="H203" s="22">
        <f>G203/$B$167</f>
        <v>1.0512820512820513</v>
      </c>
      <c r="I203" s="33">
        <f>SUM(C203,E203,G203)</f>
        <v>328</v>
      </c>
      <c r="J203" s="668">
        <f>I203/($B203*3)</f>
        <v>1.3666666666666667</v>
      </c>
      <c r="K203" s="653">
        <f>SUM(K202)</f>
        <v>81</v>
      </c>
      <c r="L203" s="667">
        <f>K203/$B$167</f>
        <v>1.0384615384615385</v>
      </c>
      <c r="M203" s="653">
        <f t="shared" ref="M203" si="497">SUM(M202)</f>
        <v>80</v>
      </c>
      <c r="N203" s="667">
        <f>M203/$B$167</f>
        <v>1.0256410256410255</v>
      </c>
      <c r="O203" s="653">
        <f t="shared" ref="O203" si="498">SUM(O202)</f>
        <v>77</v>
      </c>
      <c r="P203" s="667">
        <f>O203/$B$167</f>
        <v>0.98717948717948723</v>
      </c>
      <c r="Q203" s="33">
        <f>SUM(K203,M203,O203)</f>
        <v>238</v>
      </c>
      <c r="R203" s="668">
        <f>Q203/($B203*3)</f>
        <v>0.9916666666666667</v>
      </c>
      <c r="S203" s="653">
        <f>SUM(S202)</f>
        <v>79</v>
      </c>
      <c r="T203" s="667">
        <f>S203/$B$167</f>
        <v>1.0128205128205128</v>
      </c>
      <c r="U203" s="653">
        <f t="shared" ref="U203" si="499">SUM(U202)</f>
        <v>79</v>
      </c>
      <c r="V203" s="667">
        <f>U203/$B$167</f>
        <v>1.0128205128205128</v>
      </c>
      <c r="W203" s="653">
        <f t="shared" ref="W203" si="500">SUM(W202)</f>
        <v>79</v>
      </c>
      <c r="X203" s="667">
        <f>W203/$B$167</f>
        <v>1.0128205128205128</v>
      </c>
      <c r="Y203" s="33">
        <f>SUM(S203,U203,W203)</f>
        <v>237</v>
      </c>
      <c r="Z203" s="668">
        <f>Y203/($B203*3)</f>
        <v>0.98750000000000004</v>
      </c>
      <c r="AA203" s="653">
        <f>SUM(AA202)</f>
        <v>79</v>
      </c>
      <c r="AB203" s="667">
        <f>AA203/$B$167</f>
        <v>1.0128205128205128</v>
      </c>
      <c r="AC203" s="653">
        <f t="shared" ref="AC203" si="501">SUM(AC202)</f>
        <v>79</v>
      </c>
      <c r="AD203" s="667">
        <f>AC203/$B$167</f>
        <v>1.0128205128205128</v>
      </c>
      <c r="AE203" s="653">
        <f t="shared" ref="AE203" si="502">SUM(AE202)</f>
        <v>79</v>
      </c>
      <c r="AF203" s="667">
        <f>AE203/$B$167</f>
        <v>1.0128205128205128</v>
      </c>
      <c r="AG203" s="33">
        <f>SUM(AA203,AC203,AE203)</f>
        <v>237</v>
      </c>
      <c r="AH203" s="668">
        <f>AG203/($B203*3)</f>
        <v>0.98750000000000004</v>
      </c>
    </row>
    <row r="205" spans="1:34" x14ac:dyDescent="0.25">
      <c r="A205" s="1057" t="s">
        <v>475</v>
      </c>
      <c r="B205" s="1022"/>
      <c r="C205" s="1022"/>
      <c r="D205" s="1022"/>
      <c r="E205" s="1022"/>
      <c r="F205" s="1022"/>
      <c r="G205" s="1022"/>
      <c r="H205" s="1022"/>
      <c r="I205" s="1022"/>
      <c r="J205" s="1022"/>
      <c r="K205" s="1022"/>
      <c r="L205" s="1022"/>
      <c r="M205" s="1022"/>
      <c r="N205" s="1022"/>
      <c r="O205" s="1022"/>
      <c r="P205" s="1022"/>
      <c r="Q205" s="1022"/>
      <c r="R205" s="1022"/>
      <c r="S205" s="1022"/>
      <c r="T205" s="1022"/>
      <c r="U205" s="1022"/>
      <c r="V205" s="1022"/>
      <c r="W205" s="1022"/>
      <c r="X205" s="1022"/>
      <c r="Y205" s="1022"/>
      <c r="Z205" s="1022"/>
    </row>
    <row r="206" spans="1:34" ht="24.75" thickBot="1" x14ac:dyDescent="0.3">
      <c r="A206" s="14" t="s">
        <v>14</v>
      </c>
      <c r="B206" s="12" t="s">
        <v>164</v>
      </c>
      <c r="C206" s="14" t="s">
        <v>446</v>
      </c>
      <c r="D206" s="15" t="s">
        <v>1</v>
      </c>
      <c r="E206" s="14" t="s">
        <v>447</v>
      </c>
      <c r="F206" s="15" t="s">
        <v>1</v>
      </c>
      <c r="G206" s="14" t="s">
        <v>448</v>
      </c>
      <c r="H206" s="15" t="s">
        <v>1</v>
      </c>
      <c r="I206" s="100" t="s">
        <v>426</v>
      </c>
      <c r="J206" s="13" t="s">
        <v>196</v>
      </c>
      <c r="K206" s="14" t="s">
        <v>449</v>
      </c>
      <c r="L206" s="15" t="s">
        <v>1</v>
      </c>
      <c r="M206" s="14" t="s">
        <v>450</v>
      </c>
      <c r="N206" s="15" t="s">
        <v>1</v>
      </c>
      <c r="O206" s="14" t="s">
        <v>451</v>
      </c>
      <c r="P206" s="15" t="s">
        <v>1</v>
      </c>
      <c r="Q206" s="100" t="s">
        <v>426</v>
      </c>
      <c r="R206" s="13" t="s">
        <v>196</v>
      </c>
      <c r="S206" s="14" t="s">
        <v>452</v>
      </c>
      <c r="T206" s="15" t="s">
        <v>1</v>
      </c>
      <c r="U206" s="14" t="s">
        <v>453</v>
      </c>
      <c r="V206" s="15" t="s">
        <v>1</v>
      </c>
      <c r="W206" s="14" t="s">
        <v>454</v>
      </c>
      <c r="X206" s="15" t="s">
        <v>1</v>
      </c>
      <c r="Y206" s="100" t="s">
        <v>426</v>
      </c>
      <c r="Z206" s="13" t="s">
        <v>196</v>
      </c>
      <c r="AA206" s="14" t="s">
        <v>455</v>
      </c>
      <c r="AB206" s="15" t="s">
        <v>1</v>
      </c>
      <c r="AC206" s="14" t="s">
        <v>456</v>
      </c>
      <c r="AD206" s="15" t="s">
        <v>1</v>
      </c>
      <c r="AE206" s="14" t="s">
        <v>457</v>
      </c>
      <c r="AF206" s="15" t="s">
        <v>1</v>
      </c>
      <c r="AG206" s="100" t="s">
        <v>426</v>
      </c>
      <c r="AH206" s="13" t="s">
        <v>196</v>
      </c>
    </row>
    <row r="207" spans="1:34" ht="16.5" thickTop="1" x14ac:dyDescent="0.25">
      <c r="A207" s="88" t="s">
        <v>83</v>
      </c>
      <c r="B207" s="603" t="e">
        <f>#REF!</f>
        <v>#REF!</v>
      </c>
      <c r="C207" s="106" t="e">
        <f>#REF!</f>
        <v>#REF!</v>
      </c>
      <c r="D207" s="117" t="e">
        <f t="shared" ref="D207:D214" si="503">C207/$B207</f>
        <v>#REF!</v>
      </c>
      <c r="E207" s="106" t="e">
        <f>#REF!</f>
        <v>#REF!</v>
      </c>
      <c r="F207" s="117" t="e">
        <f t="shared" ref="F207:F214" si="504">E207/$B207</f>
        <v>#REF!</v>
      </c>
      <c r="G207" s="106" t="e">
        <f>#REF!</f>
        <v>#REF!</v>
      </c>
      <c r="H207" s="117" t="e">
        <f t="shared" ref="H207:L214" si="505">G207/$B207</f>
        <v>#REF!</v>
      </c>
      <c r="I207" s="108" t="e">
        <f t="shared" ref="I207:I214" si="506">SUM(C207,E207,G207)</f>
        <v>#REF!</v>
      </c>
      <c r="J207" s="639" t="e">
        <f t="shared" ref="J207:J214" si="507">I207/($B207*3)</f>
        <v>#REF!</v>
      </c>
      <c r="K207" s="657" t="e">
        <f>#REF!</f>
        <v>#REF!</v>
      </c>
      <c r="L207" s="621" t="e">
        <f t="shared" si="505"/>
        <v>#REF!</v>
      </c>
      <c r="M207" s="657" t="e">
        <f>#REF!</f>
        <v>#REF!</v>
      </c>
      <c r="N207" s="621" t="e">
        <f t="shared" ref="N207:N214" si="508">M207/$B207</f>
        <v>#REF!</v>
      </c>
      <c r="O207" s="657" t="e">
        <f>#REF!</f>
        <v>#REF!</v>
      </c>
      <c r="P207" s="621" t="e">
        <f t="shared" ref="P207:P214" si="509">O207/$B207</f>
        <v>#REF!</v>
      </c>
      <c r="Q207" s="108" t="e">
        <f t="shared" ref="Q207:Q214" si="510">SUM(K207,M207,O207)</f>
        <v>#REF!</v>
      </c>
      <c r="R207" s="639" t="e">
        <f t="shared" ref="R207:R214" si="511">Q207/($B207*3)</f>
        <v>#REF!</v>
      </c>
      <c r="S207" s="657" t="e">
        <f>#REF!</f>
        <v>#REF!</v>
      </c>
      <c r="T207" s="621" t="e">
        <f t="shared" ref="T207:T214" si="512">S207/$B207</f>
        <v>#REF!</v>
      </c>
      <c r="U207" s="657" t="e">
        <f>#REF!</f>
        <v>#REF!</v>
      </c>
      <c r="V207" s="621" t="e">
        <f t="shared" ref="V207:V214" si="513">U207/$B207</f>
        <v>#REF!</v>
      </c>
      <c r="W207" s="657" t="e">
        <f>#REF!</f>
        <v>#REF!</v>
      </c>
      <c r="X207" s="621" t="e">
        <f t="shared" ref="X207:X214" si="514">W207/$B207</f>
        <v>#REF!</v>
      </c>
      <c r="Y207" s="108" t="e">
        <f t="shared" ref="Y207:Y214" si="515">SUM(S207,U207,W207)</f>
        <v>#REF!</v>
      </c>
      <c r="Z207" s="639" t="e">
        <f t="shared" ref="Z207:Z214" si="516">Y207/($B207*3)</f>
        <v>#REF!</v>
      </c>
      <c r="AA207" s="657" t="e">
        <f>#REF!</f>
        <v>#REF!</v>
      </c>
      <c r="AB207" s="621" t="e">
        <f t="shared" ref="AB207:AB214" si="517">AA207/$B207</f>
        <v>#REF!</v>
      </c>
      <c r="AC207" s="657" t="e">
        <f>#REF!</f>
        <v>#REF!</v>
      </c>
      <c r="AD207" s="621" t="e">
        <f t="shared" ref="AD207:AD214" si="518">AC207/$B207</f>
        <v>#REF!</v>
      </c>
      <c r="AE207" s="657" t="e">
        <f>#REF!</f>
        <v>#REF!</v>
      </c>
      <c r="AF207" s="621" t="e">
        <f t="shared" ref="AF207:AF214" si="519">AE207/$B207</f>
        <v>#REF!</v>
      </c>
      <c r="AG207" s="108" t="e">
        <f t="shared" ref="AG207:AG214" si="520">SUM(AA207,AC207,AE207)</f>
        <v>#REF!</v>
      </c>
      <c r="AH207" s="639" t="e">
        <f t="shared" ref="AH207:AH214" si="521">AG207/($B207*3)</f>
        <v>#REF!</v>
      </c>
    </row>
    <row r="208" spans="1:34" x14ac:dyDescent="0.25">
      <c r="A208" s="88" t="s">
        <v>77</v>
      </c>
      <c r="B208" s="603" t="e">
        <f>#REF!</f>
        <v>#REF!</v>
      </c>
      <c r="C208" s="106" t="e">
        <f>#REF!</f>
        <v>#REF!</v>
      </c>
      <c r="D208" s="117" t="e">
        <f t="shared" si="503"/>
        <v>#REF!</v>
      </c>
      <c r="E208" s="106" t="e">
        <f>#REF!</f>
        <v>#REF!</v>
      </c>
      <c r="F208" s="117" t="e">
        <f t="shared" si="504"/>
        <v>#REF!</v>
      </c>
      <c r="G208" s="106" t="e">
        <f>#REF!</f>
        <v>#REF!</v>
      </c>
      <c r="H208" s="117" t="e">
        <f t="shared" si="505"/>
        <v>#REF!</v>
      </c>
      <c r="I208" s="108" t="e">
        <f t="shared" si="506"/>
        <v>#REF!</v>
      </c>
      <c r="J208" s="639" t="e">
        <f t="shared" si="507"/>
        <v>#REF!</v>
      </c>
      <c r="K208" s="657" t="e">
        <f>#REF!</f>
        <v>#REF!</v>
      </c>
      <c r="L208" s="621" t="e">
        <f t="shared" si="505"/>
        <v>#REF!</v>
      </c>
      <c r="M208" s="657" t="e">
        <f>#REF!</f>
        <v>#REF!</v>
      </c>
      <c r="N208" s="621" t="e">
        <f t="shared" si="508"/>
        <v>#REF!</v>
      </c>
      <c r="O208" s="657" t="e">
        <f>#REF!</f>
        <v>#REF!</v>
      </c>
      <c r="P208" s="621" t="e">
        <f t="shared" si="509"/>
        <v>#REF!</v>
      </c>
      <c r="Q208" s="108" t="e">
        <f t="shared" si="510"/>
        <v>#REF!</v>
      </c>
      <c r="R208" s="639" t="e">
        <f t="shared" si="511"/>
        <v>#REF!</v>
      </c>
      <c r="S208" s="657" t="e">
        <f>#REF!</f>
        <v>#REF!</v>
      </c>
      <c r="T208" s="621" t="e">
        <f t="shared" si="512"/>
        <v>#REF!</v>
      </c>
      <c r="U208" s="657" t="e">
        <f>#REF!</f>
        <v>#REF!</v>
      </c>
      <c r="V208" s="621" t="e">
        <f t="shared" si="513"/>
        <v>#REF!</v>
      </c>
      <c r="W208" s="657" t="e">
        <f>#REF!</f>
        <v>#REF!</v>
      </c>
      <c r="X208" s="621" t="e">
        <f t="shared" si="514"/>
        <v>#REF!</v>
      </c>
      <c r="Y208" s="108" t="e">
        <f t="shared" si="515"/>
        <v>#REF!</v>
      </c>
      <c r="Z208" s="639" t="e">
        <f t="shared" si="516"/>
        <v>#REF!</v>
      </c>
      <c r="AA208" s="657" t="e">
        <f>#REF!</f>
        <v>#REF!</v>
      </c>
      <c r="AB208" s="621" t="e">
        <f t="shared" si="517"/>
        <v>#REF!</v>
      </c>
      <c r="AC208" s="657" t="e">
        <f>#REF!</f>
        <v>#REF!</v>
      </c>
      <c r="AD208" s="621" t="e">
        <f t="shared" si="518"/>
        <v>#REF!</v>
      </c>
      <c r="AE208" s="657" t="e">
        <f>#REF!</f>
        <v>#REF!</v>
      </c>
      <c r="AF208" s="621" t="e">
        <f t="shared" si="519"/>
        <v>#REF!</v>
      </c>
      <c r="AG208" s="108" t="e">
        <f t="shared" si="520"/>
        <v>#REF!</v>
      </c>
      <c r="AH208" s="639" t="e">
        <f t="shared" si="521"/>
        <v>#REF!</v>
      </c>
    </row>
    <row r="209" spans="1:34" x14ac:dyDescent="0.25">
      <c r="A209" s="88" t="s">
        <v>78</v>
      </c>
      <c r="B209" s="603" t="e">
        <f>#REF!</f>
        <v>#REF!</v>
      </c>
      <c r="C209" s="106" t="e">
        <f>#REF!</f>
        <v>#REF!</v>
      </c>
      <c r="D209" s="117" t="e">
        <f t="shared" si="503"/>
        <v>#REF!</v>
      </c>
      <c r="E209" s="106" t="e">
        <f>#REF!</f>
        <v>#REF!</v>
      </c>
      <c r="F209" s="117" t="e">
        <f t="shared" si="504"/>
        <v>#REF!</v>
      </c>
      <c r="G209" s="106" t="e">
        <f>#REF!</f>
        <v>#REF!</v>
      </c>
      <c r="H209" s="117" t="e">
        <f t="shared" si="505"/>
        <v>#REF!</v>
      </c>
      <c r="I209" s="108" t="e">
        <f t="shared" si="506"/>
        <v>#REF!</v>
      </c>
      <c r="J209" s="639" t="e">
        <f t="shared" si="507"/>
        <v>#REF!</v>
      </c>
      <c r="K209" s="657" t="e">
        <f>#REF!</f>
        <v>#REF!</v>
      </c>
      <c r="L209" s="621" t="e">
        <f t="shared" si="505"/>
        <v>#REF!</v>
      </c>
      <c r="M209" s="657" t="e">
        <f>#REF!</f>
        <v>#REF!</v>
      </c>
      <c r="N209" s="621" t="e">
        <f t="shared" si="508"/>
        <v>#REF!</v>
      </c>
      <c r="O209" s="657" t="e">
        <f>#REF!</f>
        <v>#REF!</v>
      </c>
      <c r="P209" s="621" t="e">
        <f t="shared" si="509"/>
        <v>#REF!</v>
      </c>
      <c r="Q209" s="108" t="e">
        <f t="shared" si="510"/>
        <v>#REF!</v>
      </c>
      <c r="R209" s="639" t="e">
        <f t="shared" si="511"/>
        <v>#REF!</v>
      </c>
      <c r="S209" s="657" t="e">
        <f>#REF!</f>
        <v>#REF!</v>
      </c>
      <c r="T209" s="621" t="e">
        <f t="shared" si="512"/>
        <v>#REF!</v>
      </c>
      <c r="U209" s="657" t="e">
        <f>#REF!</f>
        <v>#REF!</v>
      </c>
      <c r="V209" s="621" t="e">
        <f t="shared" si="513"/>
        <v>#REF!</v>
      </c>
      <c r="W209" s="657" t="e">
        <f>#REF!</f>
        <v>#REF!</v>
      </c>
      <c r="X209" s="621" t="e">
        <f t="shared" si="514"/>
        <v>#REF!</v>
      </c>
      <c r="Y209" s="108" t="e">
        <f t="shared" si="515"/>
        <v>#REF!</v>
      </c>
      <c r="Z209" s="639" t="e">
        <f t="shared" si="516"/>
        <v>#REF!</v>
      </c>
      <c r="AA209" s="657" t="e">
        <f>#REF!</f>
        <v>#REF!</v>
      </c>
      <c r="AB209" s="621" t="e">
        <f t="shared" si="517"/>
        <v>#REF!</v>
      </c>
      <c r="AC209" s="657" t="e">
        <f>#REF!</f>
        <v>#REF!</v>
      </c>
      <c r="AD209" s="621" t="e">
        <f t="shared" si="518"/>
        <v>#REF!</v>
      </c>
      <c r="AE209" s="657" t="e">
        <f>#REF!</f>
        <v>#REF!</v>
      </c>
      <c r="AF209" s="621" t="e">
        <f t="shared" si="519"/>
        <v>#REF!</v>
      </c>
      <c r="AG209" s="108" t="e">
        <f t="shared" si="520"/>
        <v>#REF!</v>
      </c>
      <c r="AH209" s="639" t="e">
        <f t="shared" si="521"/>
        <v>#REF!</v>
      </c>
    </row>
    <row r="210" spans="1:34" x14ac:dyDescent="0.25">
      <c r="A210" s="88" t="s">
        <v>79</v>
      </c>
      <c r="B210" s="603" t="e">
        <f>#REF!</f>
        <v>#REF!</v>
      </c>
      <c r="C210" s="106" t="e">
        <f>#REF!</f>
        <v>#REF!</v>
      </c>
      <c r="D210" s="117" t="e">
        <f t="shared" si="503"/>
        <v>#REF!</v>
      </c>
      <c r="E210" s="106" t="e">
        <f>#REF!</f>
        <v>#REF!</v>
      </c>
      <c r="F210" s="117" t="e">
        <f t="shared" si="504"/>
        <v>#REF!</v>
      </c>
      <c r="G210" s="106" t="e">
        <f>#REF!</f>
        <v>#REF!</v>
      </c>
      <c r="H210" s="117" t="e">
        <f t="shared" si="505"/>
        <v>#REF!</v>
      </c>
      <c r="I210" s="108" t="e">
        <f t="shared" si="506"/>
        <v>#REF!</v>
      </c>
      <c r="J210" s="639" t="e">
        <f t="shared" si="507"/>
        <v>#REF!</v>
      </c>
      <c r="K210" s="657" t="e">
        <f>#REF!</f>
        <v>#REF!</v>
      </c>
      <c r="L210" s="621" t="e">
        <f t="shared" si="505"/>
        <v>#REF!</v>
      </c>
      <c r="M210" s="657" t="e">
        <f>#REF!</f>
        <v>#REF!</v>
      </c>
      <c r="N210" s="621" t="e">
        <f t="shared" si="508"/>
        <v>#REF!</v>
      </c>
      <c r="O210" s="657" t="e">
        <f>#REF!</f>
        <v>#REF!</v>
      </c>
      <c r="P210" s="621" t="e">
        <f t="shared" si="509"/>
        <v>#REF!</v>
      </c>
      <c r="Q210" s="108" t="e">
        <f t="shared" si="510"/>
        <v>#REF!</v>
      </c>
      <c r="R210" s="639" t="e">
        <f t="shared" si="511"/>
        <v>#REF!</v>
      </c>
      <c r="S210" s="657" t="e">
        <f>#REF!</f>
        <v>#REF!</v>
      </c>
      <c r="T210" s="621" t="e">
        <f t="shared" si="512"/>
        <v>#REF!</v>
      </c>
      <c r="U210" s="657" t="e">
        <f>#REF!</f>
        <v>#REF!</v>
      </c>
      <c r="V210" s="621" t="e">
        <f t="shared" si="513"/>
        <v>#REF!</v>
      </c>
      <c r="W210" s="657" t="e">
        <f>#REF!</f>
        <v>#REF!</v>
      </c>
      <c r="X210" s="621" t="e">
        <f t="shared" si="514"/>
        <v>#REF!</v>
      </c>
      <c r="Y210" s="108" t="e">
        <f t="shared" si="515"/>
        <v>#REF!</v>
      </c>
      <c r="Z210" s="639" t="e">
        <f t="shared" si="516"/>
        <v>#REF!</v>
      </c>
      <c r="AA210" s="657" t="e">
        <f>#REF!</f>
        <v>#REF!</v>
      </c>
      <c r="AB210" s="621" t="e">
        <f t="shared" si="517"/>
        <v>#REF!</v>
      </c>
      <c r="AC210" s="657" t="e">
        <f>#REF!</f>
        <v>#REF!</v>
      </c>
      <c r="AD210" s="621" t="e">
        <f t="shared" si="518"/>
        <v>#REF!</v>
      </c>
      <c r="AE210" s="657" t="e">
        <f>#REF!</f>
        <v>#REF!</v>
      </c>
      <c r="AF210" s="621" t="e">
        <f t="shared" si="519"/>
        <v>#REF!</v>
      </c>
      <c r="AG210" s="108" t="e">
        <f t="shared" si="520"/>
        <v>#REF!</v>
      </c>
      <c r="AH210" s="639" t="e">
        <f t="shared" si="521"/>
        <v>#REF!</v>
      </c>
    </row>
    <row r="211" spans="1:34" x14ac:dyDescent="0.25">
      <c r="A211" s="88" t="s">
        <v>80</v>
      </c>
      <c r="B211" s="603" t="e">
        <f>#REF!</f>
        <v>#REF!</v>
      </c>
      <c r="C211" s="106" t="e">
        <f>#REF!</f>
        <v>#REF!</v>
      </c>
      <c r="D211" s="117" t="e">
        <f t="shared" si="503"/>
        <v>#REF!</v>
      </c>
      <c r="E211" s="106" t="e">
        <f>#REF!</f>
        <v>#REF!</v>
      </c>
      <c r="F211" s="117" t="e">
        <f t="shared" si="504"/>
        <v>#REF!</v>
      </c>
      <c r="G211" s="106" t="e">
        <f>#REF!</f>
        <v>#REF!</v>
      </c>
      <c r="H211" s="117" t="e">
        <f t="shared" si="505"/>
        <v>#REF!</v>
      </c>
      <c r="I211" s="108" t="e">
        <f t="shared" si="506"/>
        <v>#REF!</v>
      </c>
      <c r="J211" s="639" t="e">
        <f t="shared" si="507"/>
        <v>#REF!</v>
      </c>
      <c r="K211" s="657" t="e">
        <f>#REF!</f>
        <v>#REF!</v>
      </c>
      <c r="L211" s="621" t="e">
        <f t="shared" si="505"/>
        <v>#REF!</v>
      </c>
      <c r="M211" s="657" t="e">
        <f>#REF!</f>
        <v>#REF!</v>
      </c>
      <c r="N211" s="621" t="e">
        <f t="shared" si="508"/>
        <v>#REF!</v>
      </c>
      <c r="O211" s="657" t="e">
        <f>#REF!</f>
        <v>#REF!</v>
      </c>
      <c r="P211" s="621" t="e">
        <f t="shared" si="509"/>
        <v>#REF!</v>
      </c>
      <c r="Q211" s="108" t="e">
        <f t="shared" si="510"/>
        <v>#REF!</v>
      </c>
      <c r="R211" s="639" t="e">
        <f t="shared" si="511"/>
        <v>#REF!</v>
      </c>
      <c r="S211" s="657" t="e">
        <f>#REF!</f>
        <v>#REF!</v>
      </c>
      <c r="T211" s="621" t="e">
        <f t="shared" si="512"/>
        <v>#REF!</v>
      </c>
      <c r="U211" s="657" t="e">
        <f>#REF!</f>
        <v>#REF!</v>
      </c>
      <c r="V211" s="621" t="e">
        <f t="shared" si="513"/>
        <v>#REF!</v>
      </c>
      <c r="W211" s="657" t="e">
        <f>#REF!</f>
        <v>#REF!</v>
      </c>
      <c r="X211" s="621" t="e">
        <f t="shared" si="514"/>
        <v>#REF!</v>
      </c>
      <c r="Y211" s="108" t="e">
        <f t="shared" si="515"/>
        <v>#REF!</v>
      </c>
      <c r="Z211" s="639" t="e">
        <f t="shared" si="516"/>
        <v>#REF!</v>
      </c>
      <c r="AA211" s="657" t="e">
        <f>#REF!</f>
        <v>#REF!</v>
      </c>
      <c r="AB211" s="621" t="e">
        <f t="shared" si="517"/>
        <v>#REF!</v>
      </c>
      <c r="AC211" s="657" t="e">
        <f>#REF!</f>
        <v>#REF!</v>
      </c>
      <c r="AD211" s="621" t="e">
        <f t="shared" si="518"/>
        <v>#REF!</v>
      </c>
      <c r="AE211" s="657" t="e">
        <f>#REF!</f>
        <v>#REF!</v>
      </c>
      <c r="AF211" s="621" t="e">
        <f t="shared" si="519"/>
        <v>#REF!</v>
      </c>
      <c r="AG211" s="108" t="e">
        <f t="shared" si="520"/>
        <v>#REF!</v>
      </c>
      <c r="AH211" s="639" t="e">
        <f t="shared" si="521"/>
        <v>#REF!</v>
      </c>
    </row>
    <row r="212" spans="1:34" x14ac:dyDescent="0.25">
      <c r="A212" s="88" t="s">
        <v>81</v>
      </c>
      <c r="B212" s="603" t="e">
        <f>#REF!</f>
        <v>#REF!</v>
      </c>
      <c r="C212" s="106" t="e">
        <f>#REF!</f>
        <v>#REF!</v>
      </c>
      <c r="D212" s="117" t="e">
        <f t="shared" si="503"/>
        <v>#REF!</v>
      </c>
      <c r="E212" s="106" t="e">
        <f>#REF!</f>
        <v>#REF!</v>
      </c>
      <c r="F212" s="117" t="e">
        <f t="shared" si="504"/>
        <v>#REF!</v>
      </c>
      <c r="G212" s="106" t="e">
        <f>#REF!</f>
        <v>#REF!</v>
      </c>
      <c r="H212" s="117" t="e">
        <f t="shared" si="505"/>
        <v>#REF!</v>
      </c>
      <c r="I212" s="108" t="e">
        <f t="shared" si="506"/>
        <v>#REF!</v>
      </c>
      <c r="J212" s="639" t="e">
        <f t="shared" si="507"/>
        <v>#REF!</v>
      </c>
      <c r="K212" s="657" t="e">
        <f>#REF!</f>
        <v>#REF!</v>
      </c>
      <c r="L212" s="621" t="e">
        <f t="shared" si="505"/>
        <v>#REF!</v>
      </c>
      <c r="M212" s="657" t="e">
        <f>#REF!</f>
        <v>#REF!</v>
      </c>
      <c r="N212" s="621" t="e">
        <f t="shared" si="508"/>
        <v>#REF!</v>
      </c>
      <c r="O212" s="657" t="e">
        <f>#REF!</f>
        <v>#REF!</v>
      </c>
      <c r="P212" s="621" t="e">
        <f t="shared" si="509"/>
        <v>#REF!</v>
      </c>
      <c r="Q212" s="108" t="e">
        <f t="shared" si="510"/>
        <v>#REF!</v>
      </c>
      <c r="R212" s="639" t="e">
        <f t="shared" si="511"/>
        <v>#REF!</v>
      </c>
      <c r="S212" s="657" t="e">
        <f>#REF!</f>
        <v>#REF!</v>
      </c>
      <c r="T212" s="621" t="e">
        <f t="shared" si="512"/>
        <v>#REF!</v>
      </c>
      <c r="U212" s="657" t="e">
        <f>#REF!</f>
        <v>#REF!</v>
      </c>
      <c r="V212" s="621" t="e">
        <f t="shared" si="513"/>
        <v>#REF!</v>
      </c>
      <c r="W212" s="657" t="e">
        <f>#REF!</f>
        <v>#REF!</v>
      </c>
      <c r="X212" s="621" t="e">
        <f t="shared" si="514"/>
        <v>#REF!</v>
      </c>
      <c r="Y212" s="108" t="e">
        <f t="shared" si="515"/>
        <v>#REF!</v>
      </c>
      <c r="Z212" s="639" t="e">
        <f t="shared" si="516"/>
        <v>#REF!</v>
      </c>
      <c r="AA212" s="657" t="e">
        <f>#REF!</f>
        <v>#REF!</v>
      </c>
      <c r="AB212" s="621" t="e">
        <f t="shared" si="517"/>
        <v>#REF!</v>
      </c>
      <c r="AC212" s="657" t="e">
        <f>#REF!</f>
        <v>#REF!</v>
      </c>
      <c r="AD212" s="621" t="e">
        <f t="shared" si="518"/>
        <v>#REF!</v>
      </c>
      <c r="AE212" s="657" t="e">
        <f>#REF!</f>
        <v>#REF!</v>
      </c>
      <c r="AF212" s="621" t="e">
        <f t="shared" si="519"/>
        <v>#REF!</v>
      </c>
      <c r="AG212" s="108" t="e">
        <f t="shared" si="520"/>
        <v>#REF!</v>
      </c>
      <c r="AH212" s="639" t="e">
        <f t="shared" si="521"/>
        <v>#REF!</v>
      </c>
    </row>
    <row r="213" spans="1:34" ht="16.5" thickBot="1" x14ac:dyDescent="0.3">
      <c r="A213" s="63" t="s">
        <v>82</v>
      </c>
      <c r="B213" s="606" t="e">
        <f>#REF!</f>
        <v>#REF!</v>
      </c>
      <c r="C213" s="115" t="e">
        <f>#REF!</f>
        <v>#REF!</v>
      </c>
      <c r="D213" s="66" t="e">
        <f t="shared" si="503"/>
        <v>#REF!</v>
      </c>
      <c r="E213" s="115" t="e">
        <f>#REF!</f>
        <v>#REF!</v>
      </c>
      <c r="F213" s="66" t="e">
        <f t="shared" si="504"/>
        <v>#REF!</v>
      </c>
      <c r="G213" s="115" t="e">
        <f>#REF!</f>
        <v>#REF!</v>
      </c>
      <c r="H213" s="66" t="e">
        <f t="shared" si="505"/>
        <v>#REF!</v>
      </c>
      <c r="I213" s="130" t="e">
        <f t="shared" si="506"/>
        <v>#REF!</v>
      </c>
      <c r="J213" s="642" t="e">
        <f t="shared" si="507"/>
        <v>#REF!</v>
      </c>
      <c r="K213" s="660" t="e">
        <f>#REF!</f>
        <v>#REF!</v>
      </c>
      <c r="L213" s="624" t="e">
        <f t="shared" si="505"/>
        <v>#REF!</v>
      </c>
      <c r="M213" s="660" t="e">
        <f>#REF!</f>
        <v>#REF!</v>
      </c>
      <c r="N213" s="624" t="e">
        <f t="shared" si="508"/>
        <v>#REF!</v>
      </c>
      <c r="O213" s="660" t="e">
        <f>#REF!</f>
        <v>#REF!</v>
      </c>
      <c r="P213" s="624" t="e">
        <f t="shared" si="509"/>
        <v>#REF!</v>
      </c>
      <c r="Q213" s="130" t="e">
        <f t="shared" si="510"/>
        <v>#REF!</v>
      </c>
      <c r="R213" s="642" t="e">
        <f t="shared" si="511"/>
        <v>#REF!</v>
      </c>
      <c r="S213" s="660" t="e">
        <f>#REF!</f>
        <v>#REF!</v>
      </c>
      <c r="T213" s="624" t="e">
        <f t="shared" si="512"/>
        <v>#REF!</v>
      </c>
      <c r="U213" s="660" t="e">
        <f>#REF!</f>
        <v>#REF!</v>
      </c>
      <c r="V213" s="624" t="e">
        <f t="shared" si="513"/>
        <v>#REF!</v>
      </c>
      <c r="W213" s="660" t="e">
        <f>#REF!</f>
        <v>#REF!</v>
      </c>
      <c r="X213" s="624" t="e">
        <f t="shared" si="514"/>
        <v>#REF!</v>
      </c>
      <c r="Y213" s="130" t="e">
        <f t="shared" si="515"/>
        <v>#REF!</v>
      </c>
      <c r="Z213" s="642" t="e">
        <f t="shared" si="516"/>
        <v>#REF!</v>
      </c>
      <c r="AA213" s="660" t="e">
        <f>#REF!</f>
        <v>#REF!</v>
      </c>
      <c r="AB213" s="624" t="e">
        <f t="shared" si="517"/>
        <v>#REF!</v>
      </c>
      <c r="AC213" s="660" t="e">
        <f>#REF!</f>
        <v>#REF!</v>
      </c>
      <c r="AD213" s="624" t="e">
        <f t="shared" si="518"/>
        <v>#REF!</v>
      </c>
      <c r="AE213" s="660" t="e">
        <f>#REF!</f>
        <v>#REF!</v>
      </c>
      <c r="AF213" s="624" t="e">
        <f t="shared" si="519"/>
        <v>#REF!</v>
      </c>
      <c r="AG213" s="130" t="e">
        <f t="shared" si="520"/>
        <v>#REF!</v>
      </c>
      <c r="AH213" s="642" t="e">
        <f t="shared" si="521"/>
        <v>#REF!</v>
      </c>
    </row>
    <row r="214" spans="1:34" ht="16.5" thickBot="1" x14ac:dyDescent="0.3">
      <c r="A214" s="67" t="s">
        <v>370</v>
      </c>
      <c r="B214" s="599" t="e">
        <f>SUM(B207:B213)</f>
        <v>#REF!</v>
      </c>
      <c r="C214" s="68" t="e">
        <f>SUM(C207:C213)</f>
        <v>#REF!</v>
      </c>
      <c r="D214" s="69" t="e">
        <f t="shared" si="503"/>
        <v>#REF!</v>
      </c>
      <c r="E214" s="68" t="e">
        <f>SUM(E207:E213)</f>
        <v>#REF!</v>
      </c>
      <c r="F214" s="69" t="e">
        <f t="shared" si="504"/>
        <v>#REF!</v>
      </c>
      <c r="G214" s="68" t="e">
        <f>SUM(G207:G213)</f>
        <v>#REF!</v>
      </c>
      <c r="H214" s="69" t="e">
        <f t="shared" si="505"/>
        <v>#REF!</v>
      </c>
      <c r="I214" s="179" t="e">
        <f t="shared" si="506"/>
        <v>#REF!</v>
      </c>
      <c r="J214" s="647" t="e">
        <f t="shared" si="507"/>
        <v>#REF!</v>
      </c>
      <c r="K214" s="654" t="e">
        <f>SUM(K207:K213)</f>
        <v>#REF!</v>
      </c>
      <c r="L214" s="618" t="e">
        <f t="shared" si="505"/>
        <v>#REF!</v>
      </c>
      <c r="M214" s="654" t="e">
        <f t="shared" ref="M214" si="522">SUM(M207:M213)</f>
        <v>#REF!</v>
      </c>
      <c r="N214" s="618" t="e">
        <f t="shared" si="508"/>
        <v>#REF!</v>
      </c>
      <c r="O214" s="654" t="e">
        <f t="shared" ref="O214" si="523">SUM(O207:O213)</f>
        <v>#REF!</v>
      </c>
      <c r="P214" s="618" t="e">
        <f t="shared" si="509"/>
        <v>#REF!</v>
      </c>
      <c r="Q214" s="179" t="e">
        <f t="shared" si="510"/>
        <v>#REF!</v>
      </c>
      <c r="R214" s="647" t="e">
        <f t="shared" si="511"/>
        <v>#REF!</v>
      </c>
      <c r="S214" s="654" t="e">
        <f>SUM(S207:S213)</f>
        <v>#REF!</v>
      </c>
      <c r="T214" s="618" t="e">
        <f t="shared" si="512"/>
        <v>#REF!</v>
      </c>
      <c r="U214" s="654" t="e">
        <f t="shared" ref="U214" si="524">SUM(U207:U213)</f>
        <v>#REF!</v>
      </c>
      <c r="V214" s="618" t="e">
        <f t="shared" si="513"/>
        <v>#REF!</v>
      </c>
      <c r="W214" s="654" t="e">
        <f t="shared" ref="W214" si="525">SUM(W207:W213)</f>
        <v>#REF!</v>
      </c>
      <c r="X214" s="618" t="e">
        <f t="shared" si="514"/>
        <v>#REF!</v>
      </c>
      <c r="Y214" s="179" t="e">
        <f t="shared" si="515"/>
        <v>#REF!</v>
      </c>
      <c r="Z214" s="647" t="e">
        <f t="shared" si="516"/>
        <v>#REF!</v>
      </c>
      <c r="AA214" s="654" t="e">
        <f>SUM(AA207:AA213)</f>
        <v>#REF!</v>
      </c>
      <c r="AB214" s="618" t="e">
        <f t="shared" si="517"/>
        <v>#REF!</v>
      </c>
      <c r="AC214" s="654" t="e">
        <f t="shared" ref="AC214" si="526">SUM(AC207:AC213)</f>
        <v>#REF!</v>
      </c>
      <c r="AD214" s="618" t="e">
        <f t="shared" si="518"/>
        <v>#REF!</v>
      </c>
      <c r="AE214" s="654" t="e">
        <f t="shared" ref="AE214" si="527">SUM(AE207:AE213)</f>
        <v>#REF!</v>
      </c>
      <c r="AF214" s="618" t="e">
        <f t="shared" si="519"/>
        <v>#REF!</v>
      </c>
      <c r="AG214" s="179" t="e">
        <f t="shared" si="520"/>
        <v>#REF!</v>
      </c>
      <c r="AH214" s="647" t="e">
        <f t="shared" si="521"/>
        <v>#REF!</v>
      </c>
    </row>
    <row r="216" spans="1:34" x14ac:dyDescent="0.25">
      <c r="A216" s="1057" t="s">
        <v>476</v>
      </c>
      <c r="B216" s="1022"/>
      <c r="C216" s="1022"/>
      <c r="D216" s="1022"/>
      <c r="E216" s="1022"/>
      <c r="F216" s="1022"/>
      <c r="G216" s="1022"/>
      <c r="H216" s="1022"/>
      <c r="I216" s="1022"/>
      <c r="J216" s="1022"/>
      <c r="K216" s="1022"/>
      <c r="L216" s="1022"/>
      <c r="M216" s="1022"/>
      <c r="N216" s="1022"/>
      <c r="O216" s="1022"/>
      <c r="P216" s="1022"/>
      <c r="Q216" s="1022"/>
      <c r="R216" s="1022"/>
      <c r="S216" s="1022"/>
      <c r="T216" s="1022"/>
      <c r="U216" s="1022"/>
      <c r="V216" s="1022"/>
      <c r="W216" s="1022"/>
      <c r="X216" s="1022"/>
      <c r="Y216" s="1022"/>
      <c r="Z216" s="1022"/>
    </row>
    <row r="217" spans="1:34" ht="24.75" thickBot="1" x14ac:dyDescent="0.3">
      <c r="A217" s="14" t="s">
        <v>14</v>
      </c>
      <c r="B217" s="12" t="s">
        <v>164</v>
      </c>
      <c r="C217" s="14" t="s">
        <v>446</v>
      </c>
      <c r="D217" s="15" t="s">
        <v>1</v>
      </c>
      <c r="E217" s="14" t="s">
        <v>447</v>
      </c>
      <c r="F217" s="15" t="s">
        <v>1</v>
      </c>
      <c r="G217" s="14" t="s">
        <v>448</v>
      </c>
      <c r="H217" s="15" t="s">
        <v>1</v>
      </c>
      <c r="I217" s="100" t="s">
        <v>426</v>
      </c>
      <c r="J217" s="13" t="s">
        <v>196</v>
      </c>
      <c r="K217" s="14" t="s">
        <v>449</v>
      </c>
      <c r="L217" s="15" t="s">
        <v>1</v>
      </c>
      <c r="M217" s="14" t="s">
        <v>450</v>
      </c>
      <c r="N217" s="15" t="s">
        <v>1</v>
      </c>
      <c r="O217" s="14" t="s">
        <v>451</v>
      </c>
      <c r="P217" s="15" t="s">
        <v>1</v>
      </c>
      <c r="Q217" s="100" t="s">
        <v>426</v>
      </c>
      <c r="R217" s="13" t="s">
        <v>196</v>
      </c>
      <c r="S217" s="14" t="s">
        <v>452</v>
      </c>
      <c r="T217" s="15" t="s">
        <v>1</v>
      </c>
      <c r="U217" s="14" t="s">
        <v>453</v>
      </c>
      <c r="V217" s="15" t="s">
        <v>1</v>
      </c>
      <c r="W217" s="14" t="s">
        <v>454</v>
      </c>
      <c r="X217" s="15" t="s">
        <v>1</v>
      </c>
      <c r="Y217" s="100" t="s">
        <v>426</v>
      </c>
      <c r="Z217" s="13" t="s">
        <v>196</v>
      </c>
      <c r="AA217" s="14" t="s">
        <v>455</v>
      </c>
      <c r="AB217" s="15" t="s">
        <v>1</v>
      </c>
      <c r="AC217" s="14" t="s">
        <v>456</v>
      </c>
      <c r="AD217" s="15" t="s">
        <v>1</v>
      </c>
      <c r="AE217" s="14" t="s">
        <v>457</v>
      </c>
      <c r="AF217" s="15" t="s">
        <v>1</v>
      </c>
      <c r="AG217" s="100" t="s">
        <v>426</v>
      </c>
      <c r="AH217" s="13" t="s">
        <v>196</v>
      </c>
    </row>
    <row r="218" spans="1:34" ht="16.5" thickTop="1" x14ac:dyDescent="0.25">
      <c r="A218" s="88" t="s">
        <v>8</v>
      </c>
      <c r="B218" s="602">
        <f>'UBS Vila Maria P Gnecco'!B9</f>
        <v>522</v>
      </c>
      <c r="C218" s="105">
        <f>'UBS Vila Maria P Gnecco'!C9</f>
        <v>647</v>
      </c>
      <c r="D218" s="19">
        <f t="shared" ref="D218:D223" si="528">C218/$B218</f>
        <v>1.2394636015325671</v>
      </c>
      <c r="E218" s="105">
        <f>'UBS Vila Maria P Gnecco'!D9</f>
        <v>524</v>
      </c>
      <c r="F218" s="19">
        <f t="shared" ref="F218:F223" si="529">E218/$B218</f>
        <v>1.0038314176245211</v>
      </c>
      <c r="G218" s="105">
        <f>'UBS Vila Maria P Gnecco'!E9</f>
        <v>718</v>
      </c>
      <c r="H218" s="19">
        <f t="shared" ref="H218:L223" si="530">G218/$B218</f>
        <v>1.3754789272030652</v>
      </c>
      <c r="I218" s="77">
        <f t="shared" ref="I218:I223" si="531">SUM(C218,E218,G218)</f>
        <v>1889</v>
      </c>
      <c r="J218" s="641">
        <f t="shared" ref="J218:J223" si="532">I218/($B218*3)</f>
        <v>1.206257982120051</v>
      </c>
      <c r="K218" s="656">
        <f>'UBS Vila Maria P Gnecco'!F9</f>
        <v>721</v>
      </c>
      <c r="L218" s="623">
        <f t="shared" si="530"/>
        <v>1.3812260536398469</v>
      </c>
      <c r="M218" s="656">
        <f>'UBS Vila Maria P Gnecco'!G9</f>
        <v>637</v>
      </c>
      <c r="N218" s="623">
        <f t="shared" ref="N218:N223" si="533">M218/$B218</f>
        <v>1.2203065134099618</v>
      </c>
      <c r="O218" s="656">
        <f>'UBS Vila Maria P Gnecco'!H9</f>
        <v>593</v>
      </c>
      <c r="P218" s="623">
        <f t="shared" ref="P218:P223" si="534">O218/$B218</f>
        <v>1.1360153256704981</v>
      </c>
      <c r="Q218" s="77">
        <f t="shared" ref="Q218:Q223" si="535">SUM(K218,M218,O218)</f>
        <v>1951</v>
      </c>
      <c r="R218" s="641">
        <f t="shared" ref="R218:R223" si="536">Q218/($B218*3)</f>
        <v>1.2458492975734354</v>
      </c>
      <c r="S218" s="656">
        <f>'UBS Vila Maria P Gnecco'!I9</f>
        <v>629</v>
      </c>
      <c r="T218" s="623">
        <f t="shared" ref="T218:T223" si="537">S218/$B218</f>
        <v>1.2049808429118773</v>
      </c>
      <c r="U218" s="656">
        <f>'UBS Vila Maria P Gnecco'!J9</f>
        <v>611</v>
      </c>
      <c r="V218" s="623">
        <f t="shared" ref="V218:V223" si="538">U218/$B218</f>
        <v>1.1704980842911878</v>
      </c>
      <c r="W218" s="656">
        <f>'UBS Vila Maria P Gnecco'!K9</f>
        <v>607</v>
      </c>
      <c r="X218" s="623">
        <f t="shared" ref="X218:X223" si="539">W218/$B218</f>
        <v>1.1628352490421456</v>
      </c>
      <c r="Y218" s="77">
        <f t="shared" ref="Y218:Y223" si="540">SUM(S218,U218,W218)</f>
        <v>1847</v>
      </c>
      <c r="Z218" s="641">
        <f t="shared" ref="Z218:Z223" si="541">Y218/($B218*3)</f>
        <v>1.1794380587484037</v>
      </c>
      <c r="AA218" s="656">
        <f>'UBS Vila Maria P Gnecco'!L9</f>
        <v>739</v>
      </c>
      <c r="AB218" s="623">
        <f t="shared" ref="AB218:AB223" si="542">AA218/$B218</f>
        <v>1.4157088122605364</v>
      </c>
      <c r="AC218" s="656">
        <f>'UBS Vila Maria P Gnecco'!M9</f>
        <v>689</v>
      </c>
      <c r="AD218" s="623">
        <f t="shared" ref="AD218:AD223" si="543">AC218/$B218</f>
        <v>1.3199233716475096</v>
      </c>
      <c r="AE218" s="656">
        <f>'UBS Vila Maria P Gnecco'!N9</f>
        <v>545</v>
      </c>
      <c r="AF218" s="623">
        <f t="shared" ref="AF218:AF223" si="544">AE218/$B218</f>
        <v>1.0440613026819923</v>
      </c>
      <c r="AG218" s="77">
        <f t="shared" ref="AG218:AG223" si="545">SUM(AA218,AC218,AE218)</f>
        <v>1973</v>
      </c>
      <c r="AH218" s="641">
        <f t="shared" ref="AH218:AH223" si="546">AG218/($B218*3)</f>
        <v>1.259897828863346</v>
      </c>
    </row>
    <row r="219" spans="1:34" x14ac:dyDescent="0.25">
      <c r="A219" s="88" t="s">
        <v>9</v>
      </c>
      <c r="B219" s="603">
        <f>'UBS Vila Maria P Gnecco'!B11</f>
        <v>24</v>
      </c>
      <c r="C219" s="106">
        <f>'UBS Vila Maria P Gnecco'!C11</f>
        <v>26</v>
      </c>
      <c r="D219" s="117">
        <f t="shared" si="528"/>
        <v>1.0833333333333333</v>
      </c>
      <c r="E219" s="106">
        <f>'UBS Vila Maria P Gnecco'!D11</f>
        <v>19</v>
      </c>
      <c r="F219" s="117">
        <f t="shared" si="529"/>
        <v>0.79166666666666663</v>
      </c>
      <c r="G219" s="106">
        <f>'UBS Vila Maria P Gnecco'!E11</f>
        <v>22</v>
      </c>
      <c r="H219" s="117">
        <f t="shared" si="530"/>
        <v>0.91666666666666663</v>
      </c>
      <c r="I219" s="108">
        <f t="shared" si="531"/>
        <v>67</v>
      </c>
      <c r="J219" s="639">
        <f t="shared" si="532"/>
        <v>0.93055555555555558</v>
      </c>
      <c r="K219" s="657">
        <f>'UBS Vila Maria P Gnecco'!F11</f>
        <v>18</v>
      </c>
      <c r="L219" s="621">
        <f t="shared" si="530"/>
        <v>0.75</v>
      </c>
      <c r="M219" s="657">
        <f>'UBS Vila Maria P Gnecco'!G11</f>
        <v>27</v>
      </c>
      <c r="N219" s="621">
        <f t="shared" si="533"/>
        <v>1.125</v>
      </c>
      <c r="O219" s="657">
        <f>'UBS Vila Maria P Gnecco'!H11</f>
        <v>14</v>
      </c>
      <c r="P219" s="621">
        <f t="shared" si="534"/>
        <v>0.58333333333333337</v>
      </c>
      <c r="Q219" s="108">
        <f t="shared" si="535"/>
        <v>59</v>
      </c>
      <c r="R219" s="639">
        <f t="shared" si="536"/>
        <v>0.81944444444444442</v>
      </c>
      <c r="S219" s="657">
        <f>'UBS Vila Maria P Gnecco'!I11</f>
        <v>18</v>
      </c>
      <c r="T219" s="621">
        <f t="shared" si="537"/>
        <v>0.75</v>
      </c>
      <c r="U219" s="657">
        <f>'UBS Vila Maria P Gnecco'!J11</f>
        <v>16</v>
      </c>
      <c r="V219" s="621">
        <f t="shared" si="538"/>
        <v>0.66666666666666663</v>
      </c>
      <c r="W219" s="657">
        <f>'UBS Vila Maria P Gnecco'!K11</f>
        <v>18</v>
      </c>
      <c r="X219" s="621">
        <f t="shared" si="539"/>
        <v>0.75</v>
      </c>
      <c r="Y219" s="108">
        <f t="shared" si="540"/>
        <v>52</v>
      </c>
      <c r="Z219" s="639">
        <f t="shared" si="541"/>
        <v>0.72222222222222221</v>
      </c>
      <c r="AA219" s="657">
        <f>'UBS Vila Maria P Gnecco'!L11</f>
        <v>23</v>
      </c>
      <c r="AB219" s="621">
        <f t="shared" si="542"/>
        <v>0.95833333333333337</v>
      </c>
      <c r="AC219" s="657">
        <f>'UBS Vila Maria P Gnecco'!M11</f>
        <v>24</v>
      </c>
      <c r="AD219" s="621">
        <f t="shared" si="543"/>
        <v>1</v>
      </c>
      <c r="AE219" s="657">
        <f>'UBS Vila Maria P Gnecco'!N11</f>
        <v>20</v>
      </c>
      <c r="AF219" s="621">
        <f t="shared" si="544"/>
        <v>0.83333333333333337</v>
      </c>
      <c r="AG219" s="108">
        <f t="shared" si="545"/>
        <v>67</v>
      </c>
      <c r="AH219" s="639">
        <f t="shared" si="546"/>
        <v>0.93055555555555558</v>
      </c>
    </row>
    <row r="220" spans="1:34" x14ac:dyDescent="0.25">
      <c r="A220" s="88" t="s">
        <v>10</v>
      </c>
      <c r="B220" s="603">
        <f>'UBS Vila Maria P Gnecco'!B12</f>
        <v>792</v>
      </c>
      <c r="C220" s="106">
        <f>'UBS Vila Maria P Gnecco'!C12</f>
        <v>794</v>
      </c>
      <c r="D220" s="117">
        <f t="shared" si="528"/>
        <v>1.0025252525252526</v>
      </c>
      <c r="E220" s="106">
        <f>'UBS Vila Maria P Gnecco'!D12</f>
        <v>738</v>
      </c>
      <c r="F220" s="117">
        <f t="shared" si="529"/>
        <v>0.93181818181818177</v>
      </c>
      <c r="G220" s="106">
        <f>'UBS Vila Maria P Gnecco'!E12</f>
        <v>611</v>
      </c>
      <c r="H220" s="117">
        <f t="shared" si="530"/>
        <v>0.77146464646464652</v>
      </c>
      <c r="I220" s="108">
        <f t="shared" si="531"/>
        <v>2143</v>
      </c>
      <c r="J220" s="639">
        <f t="shared" si="532"/>
        <v>0.90193602693602692</v>
      </c>
      <c r="K220" s="657">
        <f>'UBS Vila Maria P Gnecco'!F12</f>
        <v>797</v>
      </c>
      <c r="L220" s="621">
        <f t="shared" si="530"/>
        <v>1.0063131313131313</v>
      </c>
      <c r="M220" s="657">
        <f>'UBS Vila Maria P Gnecco'!G12</f>
        <v>804</v>
      </c>
      <c r="N220" s="621">
        <f t="shared" si="533"/>
        <v>1.0151515151515151</v>
      </c>
      <c r="O220" s="657">
        <f>'UBS Vila Maria P Gnecco'!H12</f>
        <v>834</v>
      </c>
      <c r="P220" s="621">
        <f t="shared" si="534"/>
        <v>1.053030303030303</v>
      </c>
      <c r="Q220" s="108">
        <f t="shared" si="535"/>
        <v>2435</v>
      </c>
      <c r="R220" s="639">
        <f t="shared" si="536"/>
        <v>1.0248316498316499</v>
      </c>
      <c r="S220" s="657">
        <f>'UBS Vila Maria P Gnecco'!I12</f>
        <v>752</v>
      </c>
      <c r="T220" s="621">
        <f t="shared" si="537"/>
        <v>0.9494949494949495</v>
      </c>
      <c r="U220" s="657">
        <f>'UBS Vila Maria P Gnecco'!J12</f>
        <v>612</v>
      </c>
      <c r="V220" s="621">
        <f t="shared" si="538"/>
        <v>0.77272727272727271</v>
      </c>
      <c r="W220" s="657">
        <f>'UBS Vila Maria P Gnecco'!K12</f>
        <v>857</v>
      </c>
      <c r="X220" s="621">
        <f t="shared" si="539"/>
        <v>1.082070707070707</v>
      </c>
      <c r="Y220" s="108">
        <f t="shared" si="540"/>
        <v>2221</v>
      </c>
      <c r="Z220" s="639">
        <f t="shared" si="541"/>
        <v>0.9347643097643098</v>
      </c>
      <c r="AA220" s="657">
        <f>'UBS Vila Maria P Gnecco'!L12</f>
        <v>806</v>
      </c>
      <c r="AB220" s="621">
        <f t="shared" si="542"/>
        <v>1.0176767676767677</v>
      </c>
      <c r="AC220" s="657">
        <f>'UBS Vila Maria P Gnecco'!M12</f>
        <v>806</v>
      </c>
      <c r="AD220" s="621">
        <f t="shared" si="543"/>
        <v>1.0176767676767677</v>
      </c>
      <c r="AE220" s="657">
        <f>'UBS Vila Maria P Gnecco'!N12</f>
        <v>708</v>
      </c>
      <c r="AF220" s="621">
        <f t="shared" si="544"/>
        <v>0.89393939393939392</v>
      </c>
      <c r="AG220" s="108">
        <f t="shared" si="545"/>
        <v>2320</v>
      </c>
      <c r="AH220" s="639">
        <f t="shared" si="546"/>
        <v>0.97643097643097643</v>
      </c>
    </row>
    <row r="221" spans="1:34" x14ac:dyDescent="0.25">
      <c r="A221" s="88" t="s">
        <v>42</v>
      </c>
      <c r="B221" s="603">
        <f>'UBS Vila Maria P Gnecco'!B13</f>
        <v>396</v>
      </c>
      <c r="C221" s="106">
        <f>'UBS Vila Maria P Gnecco'!C13</f>
        <v>207</v>
      </c>
      <c r="D221" s="117">
        <f t="shared" si="528"/>
        <v>0.52272727272727271</v>
      </c>
      <c r="E221" s="106">
        <f>'UBS Vila Maria P Gnecco'!D13</f>
        <v>331</v>
      </c>
      <c r="F221" s="117">
        <f t="shared" si="529"/>
        <v>0.83585858585858586</v>
      </c>
      <c r="G221" s="106">
        <f>'UBS Vila Maria P Gnecco'!E13</f>
        <v>384</v>
      </c>
      <c r="H221" s="117">
        <f t="shared" si="530"/>
        <v>0.96969696969696972</v>
      </c>
      <c r="I221" s="108">
        <f t="shared" si="531"/>
        <v>922</v>
      </c>
      <c r="J221" s="639">
        <f t="shared" si="532"/>
        <v>0.77609427609427606</v>
      </c>
      <c r="K221" s="657">
        <f>'UBS Vila Maria P Gnecco'!F13</f>
        <v>364</v>
      </c>
      <c r="L221" s="621">
        <f t="shared" si="530"/>
        <v>0.91919191919191923</v>
      </c>
      <c r="M221" s="657">
        <f>'UBS Vila Maria P Gnecco'!G13</f>
        <v>397</v>
      </c>
      <c r="N221" s="621">
        <f t="shared" si="533"/>
        <v>1.0025252525252526</v>
      </c>
      <c r="O221" s="657">
        <f>'UBS Vila Maria P Gnecco'!H13</f>
        <v>394</v>
      </c>
      <c r="P221" s="621">
        <f t="shared" si="534"/>
        <v>0.99494949494949492</v>
      </c>
      <c r="Q221" s="108">
        <f t="shared" si="535"/>
        <v>1155</v>
      </c>
      <c r="R221" s="639">
        <f t="shared" si="536"/>
        <v>0.97222222222222221</v>
      </c>
      <c r="S221" s="657">
        <f>'UBS Vila Maria P Gnecco'!I13</f>
        <v>211</v>
      </c>
      <c r="T221" s="621">
        <f t="shared" si="537"/>
        <v>0.53282828282828287</v>
      </c>
      <c r="U221" s="657">
        <f>'UBS Vila Maria P Gnecco'!J13</f>
        <v>325</v>
      </c>
      <c r="V221" s="621">
        <f t="shared" si="538"/>
        <v>0.82070707070707072</v>
      </c>
      <c r="W221" s="657">
        <f>'UBS Vila Maria P Gnecco'!K13</f>
        <v>241</v>
      </c>
      <c r="X221" s="621">
        <f t="shared" si="539"/>
        <v>0.60858585858585856</v>
      </c>
      <c r="Y221" s="108">
        <f t="shared" si="540"/>
        <v>777</v>
      </c>
      <c r="Z221" s="639">
        <f t="shared" si="541"/>
        <v>0.65404040404040409</v>
      </c>
      <c r="AA221" s="657">
        <f>'UBS Vila Maria P Gnecco'!L13</f>
        <v>351</v>
      </c>
      <c r="AB221" s="621">
        <f t="shared" si="542"/>
        <v>0.88636363636363635</v>
      </c>
      <c r="AC221" s="657">
        <f>'UBS Vila Maria P Gnecco'!M13</f>
        <v>263</v>
      </c>
      <c r="AD221" s="621">
        <f t="shared" si="543"/>
        <v>0.66414141414141414</v>
      </c>
      <c r="AE221" s="657">
        <f>'UBS Vila Maria P Gnecco'!N13</f>
        <v>330</v>
      </c>
      <c r="AF221" s="621">
        <f t="shared" si="544"/>
        <v>0.83333333333333337</v>
      </c>
      <c r="AG221" s="108">
        <f t="shared" si="545"/>
        <v>944</v>
      </c>
      <c r="AH221" s="639">
        <f t="shared" si="546"/>
        <v>0.79461279461279466</v>
      </c>
    </row>
    <row r="222" spans="1:34" x14ac:dyDescent="0.25">
      <c r="A222" s="88" t="s">
        <v>13</v>
      </c>
      <c r="B222" s="603">
        <f>'UBS Vila Maria P Gnecco'!B15</f>
        <v>396</v>
      </c>
      <c r="C222" s="106">
        <f>'UBS Vila Maria P Gnecco'!C15</f>
        <v>228</v>
      </c>
      <c r="D222" s="117">
        <f t="shared" si="528"/>
        <v>0.5757575757575758</v>
      </c>
      <c r="E222" s="106">
        <f>'UBS Vila Maria P Gnecco'!D15</f>
        <v>293</v>
      </c>
      <c r="F222" s="117">
        <f t="shared" si="529"/>
        <v>0.73989898989898994</v>
      </c>
      <c r="G222" s="106">
        <f>'UBS Vila Maria P Gnecco'!E15</f>
        <v>351</v>
      </c>
      <c r="H222" s="117">
        <f t="shared" si="530"/>
        <v>0.88636363636363635</v>
      </c>
      <c r="I222" s="108">
        <f t="shared" si="531"/>
        <v>872</v>
      </c>
      <c r="J222" s="639">
        <f t="shared" si="532"/>
        <v>0.734006734006734</v>
      </c>
      <c r="K222" s="657">
        <f>'UBS Vila Maria P Gnecco'!F15</f>
        <v>348</v>
      </c>
      <c r="L222" s="621">
        <f t="shared" si="530"/>
        <v>0.87878787878787878</v>
      </c>
      <c r="M222" s="657">
        <f>'UBS Vila Maria P Gnecco'!G15</f>
        <v>276</v>
      </c>
      <c r="N222" s="621">
        <f t="shared" si="533"/>
        <v>0.69696969696969702</v>
      </c>
      <c r="O222" s="657">
        <f>'UBS Vila Maria P Gnecco'!H15</f>
        <v>275</v>
      </c>
      <c r="P222" s="621">
        <f t="shared" si="534"/>
        <v>0.69444444444444442</v>
      </c>
      <c r="Q222" s="108">
        <f t="shared" si="535"/>
        <v>899</v>
      </c>
      <c r="R222" s="639">
        <f t="shared" si="536"/>
        <v>0.7567340067340067</v>
      </c>
      <c r="S222" s="657">
        <f>'UBS Vila Maria P Gnecco'!I15</f>
        <v>174</v>
      </c>
      <c r="T222" s="621">
        <f t="shared" si="537"/>
        <v>0.43939393939393939</v>
      </c>
      <c r="U222" s="657">
        <f>'UBS Vila Maria P Gnecco'!J15</f>
        <v>261</v>
      </c>
      <c r="V222" s="621">
        <f t="shared" si="538"/>
        <v>0.65909090909090906</v>
      </c>
      <c r="W222" s="657">
        <f>'UBS Vila Maria P Gnecco'!K15</f>
        <v>253</v>
      </c>
      <c r="X222" s="621">
        <f t="shared" si="539"/>
        <v>0.63888888888888884</v>
      </c>
      <c r="Y222" s="108">
        <f t="shared" si="540"/>
        <v>688</v>
      </c>
      <c r="Z222" s="639">
        <f t="shared" si="541"/>
        <v>0.57912457912457915</v>
      </c>
      <c r="AA222" s="657">
        <f>'UBS Vila Maria P Gnecco'!L15</f>
        <v>268</v>
      </c>
      <c r="AB222" s="621">
        <f t="shared" si="542"/>
        <v>0.6767676767676768</v>
      </c>
      <c r="AC222" s="657">
        <f>'UBS Vila Maria P Gnecco'!M15</f>
        <v>344</v>
      </c>
      <c r="AD222" s="621">
        <f t="shared" si="543"/>
        <v>0.86868686868686873</v>
      </c>
      <c r="AE222" s="657">
        <f>'UBS Vila Maria P Gnecco'!N15</f>
        <v>344</v>
      </c>
      <c r="AF222" s="621">
        <f t="shared" si="544"/>
        <v>0.86868686868686873</v>
      </c>
      <c r="AG222" s="108">
        <f t="shared" si="545"/>
        <v>956</v>
      </c>
      <c r="AH222" s="639">
        <f t="shared" si="546"/>
        <v>0.80471380471380471</v>
      </c>
    </row>
    <row r="223" spans="1:34" ht="16.5" thickBot="1" x14ac:dyDescent="0.3">
      <c r="A223" s="6" t="s">
        <v>320</v>
      </c>
      <c r="B223" s="669">
        <f>SUM(B218:B222)</f>
        <v>2130</v>
      </c>
      <c r="C223" s="8">
        <f>SUM(C218:C222)</f>
        <v>1902</v>
      </c>
      <c r="D223" s="22">
        <f t="shared" si="528"/>
        <v>0.89295774647887327</v>
      </c>
      <c r="E223" s="8">
        <f>SUM(E218:E222)</f>
        <v>1905</v>
      </c>
      <c r="F223" s="22">
        <f t="shared" si="529"/>
        <v>0.89436619718309862</v>
      </c>
      <c r="G223" s="8">
        <f>SUM(G218:G222)</f>
        <v>2086</v>
      </c>
      <c r="H223" s="22">
        <f t="shared" si="530"/>
        <v>0.97934272300469483</v>
      </c>
      <c r="I223" s="80">
        <f t="shared" si="531"/>
        <v>5893</v>
      </c>
      <c r="J223" s="668">
        <f t="shared" si="532"/>
        <v>0.92222222222222228</v>
      </c>
      <c r="K223" s="652">
        <f>SUM(K218:K222)</f>
        <v>2248</v>
      </c>
      <c r="L223" s="667">
        <f t="shared" si="530"/>
        <v>1.0553990610328638</v>
      </c>
      <c r="M223" s="652">
        <f t="shared" ref="M223" si="547">SUM(M218:M222)</f>
        <v>2141</v>
      </c>
      <c r="N223" s="667">
        <f t="shared" si="533"/>
        <v>1.0051643192488262</v>
      </c>
      <c r="O223" s="652">
        <f t="shared" ref="O223" si="548">SUM(O218:O222)</f>
        <v>2110</v>
      </c>
      <c r="P223" s="667">
        <f t="shared" si="534"/>
        <v>0.99061032863849763</v>
      </c>
      <c r="Q223" s="80">
        <f t="shared" si="535"/>
        <v>6499</v>
      </c>
      <c r="R223" s="668">
        <f t="shared" si="536"/>
        <v>1.0170579029733959</v>
      </c>
      <c r="S223" s="652">
        <f>SUM(S218:S222)</f>
        <v>1784</v>
      </c>
      <c r="T223" s="667">
        <f t="shared" si="537"/>
        <v>0.83755868544600942</v>
      </c>
      <c r="U223" s="652">
        <f t="shared" ref="U223" si="549">SUM(U218:U222)</f>
        <v>1825</v>
      </c>
      <c r="V223" s="667">
        <f t="shared" si="538"/>
        <v>0.85680751173708924</v>
      </c>
      <c r="W223" s="652">
        <f t="shared" ref="W223" si="550">SUM(W218:W222)</f>
        <v>1976</v>
      </c>
      <c r="X223" s="667">
        <f t="shared" si="539"/>
        <v>0.92769953051643195</v>
      </c>
      <c r="Y223" s="80">
        <f t="shared" si="540"/>
        <v>5585</v>
      </c>
      <c r="Z223" s="668">
        <f t="shared" si="541"/>
        <v>0.8740219092331768</v>
      </c>
      <c r="AA223" s="652">
        <f>SUM(AA218:AA222)</f>
        <v>2187</v>
      </c>
      <c r="AB223" s="667">
        <f t="shared" si="542"/>
        <v>1.0267605633802817</v>
      </c>
      <c r="AC223" s="652">
        <f t="shared" ref="AC223" si="551">SUM(AC218:AC222)</f>
        <v>2126</v>
      </c>
      <c r="AD223" s="667">
        <f t="shared" si="543"/>
        <v>0.99812206572769957</v>
      </c>
      <c r="AE223" s="652">
        <f t="shared" ref="AE223" si="552">SUM(AE218:AE222)</f>
        <v>1947</v>
      </c>
      <c r="AF223" s="667">
        <f t="shared" si="544"/>
        <v>0.91408450704225352</v>
      </c>
      <c r="AG223" s="80">
        <f t="shared" si="545"/>
        <v>6260</v>
      </c>
      <c r="AH223" s="668">
        <f t="shared" si="546"/>
        <v>0.97965571205007829</v>
      </c>
    </row>
    <row r="225" spans="1:34" x14ac:dyDescent="0.25">
      <c r="A225" s="1057" t="s">
        <v>477</v>
      </c>
      <c r="B225" s="1022"/>
      <c r="C225" s="1022"/>
      <c r="D225" s="1022"/>
      <c r="E225" s="1022"/>
      <c r="F225" s="1022"/>
      <c r="G225" s="1022"/>
      <c r="H225" s="1022"/>
      <c r="I225" s="1022"/>
      <c r="J225" s="1022"/>
      <c r="K225" s="1022"/>
      <c r="L225" s="1022"/>
      <c r="M225" s="1022"/>
      <c r="N225" s="1022"/>
      <c r="O225" s="1022"/>
      <c r="P225" s="1022"/>
      <c r="Q225" s="1022"/>
      <c r="R225" s="1022"/>
      <c r="S225" s="1022"/>
      <c r="T225" s="1022"/>
      <c r="U225" s="1022"/>
      <c r="V225" s="1022"/>
      <c r="W225" s="1022"/>
      <c r="X225" s="1022"/>
      <c r="Y225" s="1022"/>
      <c r="Z225" s="1022"/>
    </row>
    <row r="226" spans="1:34" ht="24.75" thickBot="1" x14ac:dyDescent="0.3">
      <c r="A226" s="14" t="s">
        <v>14</v>
      </c>
      <c r="B226" s="12" t="s">
        <v>164</v>
      </c>
      <c r="C226" s="14" t="s">
        <v>446</v>
      </c>
      <c r="D226" s="15" t="s">
        <v>1</v>
      </c>
      <c r="E226" s="14" t="s">
        <v>447</v>
      </c>
      <c r="F226" s="15" t="s">
        <v>1</v>
      </c>
      <c r="G226" s="14" t="s">
        <v>448</v>
      </c>
      <c r="H226" s="15" t="s">
        <v>1</v>
      </c>
      <c r="I226" s="100" t="s">
        <v>426</v>
      </c>
      <c r="J226" s="13" t="s">
        <v>196</v>
      </c>
      <c r="K226" s="14" t="s">
        <v>449</v>
      </c>
      <c r="L226" s="15" t="s">
        <v>1</v>
      </c>
      <c r="M226" s="14" t="s">
        <v>450</v>
      </c>
      <c r="N226" s="15" t="s">
        <v>1</v>
      </c>
      <c r="O226" s="14" t="s">
        <v>451</v>
      </c>
      <c r="P226" s="15" t="s">
        <v>1</v>
      </c>
      <c r="Q226" s="100" t="s">
        <v>426</v>
      </c>
      <c r="R226" s="13" t="s">
        <v>196</v>
      </c>
      <c r="S226" s="14" t="s">
        <v>452</v>
      </c>
      <c r="T226" s="15" t="s">
        <v>1</v>
      </c>
      <c r="U226" s="14" t="s">
        <v>453</v>
      </c>
      <c r="V226" s="15" t="s">
        <v>1</v>
      </c>
      <c r="W226" s="14" t="s">
        <v>454</v>
      </c>
      <c r="X226" s="15" t="s">
        <v>1</v>
      </c>
      <c r="Y226" s="100" t="s">
        <v>426</v>
      </c>
      <c r="Z226" s="13" t="s">
        <v>196</v>
      </c>
      <c r="AA226" s="14" t="s">
        <v>455</v>
      </c>
      <c r="AB226" s="15" t="s">
        <v>1</v>
      </c>
      <c r="AC226" s="14" t="s">
        <v>456</v>
      </c>
      <c r="AD226" s="15" t="s">
        <v>1</v>
      </c>
      <c r="AE226" s="14" t="s">
        <v>457</v>
      </c>
      <c r="AF226" s="15" t="s">
        <v>1</v>
      </c>
      <c r="AG226" s="100" t="s">
        <v>426</v>
      </c>
      <c r="AH226" s="13" t="s">
        <v>196</v>
      </c>
    </row>
    <row r="227" spans="1:34" ht="16.5" thickTop="1" x14ac:dyDescent="0.25">
      <c r="A227" s="88" t="s">
        <v>10</v>
      </c>
      <c r="B227" s="603">
        <f>'UBS Jardim Julieta'!B14</f>
        <v>660</v>
      </c>
      <c r="C227" s="106">
        <f>'UBS Jardim Julieta'!C14</f>
        <v>406</v>
      </c>
      <c r="D227" s="117">
        <f t="shared" ref="D227:D230" si="553">C227/$B227</f>
        <v>0.61515151515151512</v>
      </c>
      <c r="E227" s="106">
        <f>'UBS Jardim Julieta'!D14</f>
        <v>360</v>
      </c>
      <c r="F227" s="117">
        <f t="shared" ref="F227:F230" si="554">E227/$B227</f>
        <v>0.54545454545454541</v>
      </c>
      <c r="G227" s="106">
        <f>'UBS Jardim Julieta'!E14</f>
        <v>366</v>
      </c>
      <c r="H227" s="117">
        <f t="shared" ref="H227:L230" si="555">G227/$B227</f>
        <v>0.55454545454545456</v>
      </c>
      <c r="I227" s="108">
        <f>SUM(C227,E227,G227)</f>
        <v>1132</v>
      </c>
      <c r="J227" s="639">
        <f>I227/($B227*3)</f>
        <v>0.57171717171717173</v>
      </c>
      <c r="K227" s="657">
        <f>'UBS Jardim Julieta'!F14</f>
        <v>447</v>
      </c>
      <c r="L227" s="621">
        <f t="shared" si="555"/>
        <v>0.67727272727272725</v>
      </c>
      <c r="M227" s="657">
        <f>'UBS Jardim Julieta'!G14</f>
        <v>485</v>
      </c>
      <c r="N227" s="621">
        <f t="shared" ref="N227:N230" si="556">M227/$B227</f>
        <v>0.73484848484848486</v>
      </c>
      <c r="O227" s="657">
        <f>'UBS Jardim Julieta'!H14</f>
        <v>378</v>
      </c>
      <c r="P227" s="621">
        <f t="shared" ref="P227:P230" si="557">O227/$B227</f>
        <v>0.57272727272727275</v>
      </c>
      <c r="Q227" s="108">
        <f>SUM(K227,M227,O227)</f>
        <v>1310</v>
      </c>
      <c r="R227" s="639">
        <f>Q227/($B227*3)</f>
        <v>0.66161616161616166</v>
      </c>
      <c r="S227" s="657">
        <f>'UBS Jardim Julieta'!I14</f>
        <v>316</v>
      </c>
      <c r="T227" s="621">
        <f t="shared" ref="T227:T230" si="558">S227/$B227</f>
        <v>0.47878787878787876</v>
      </c>
      <c r="U227" s="657">
        <f>'UBS Jardim Julieta'!J14</f>
        <v>481</v>
      </c>
      <c r="V227" s="621">
        <f t="shared" ref="V227:V230" si="559">U227/$B227</f>
        <v>0.72878787878787876</v>
      </c>
      <c r="W227" s="657">
        <f>'UBS Jardim Julieta'!K14</f>
        <v>501</v>
      </c>
      <c r="X227" s="621">
        <f t="shared" ref="X227:X230" si="560">W227/$B227</f>
        <v>0.75909090909090904</v>
      </c>
      <c r="Y227" s="108">
        <f>SUM(S227,U227,W227)</f>
        <v>1298</v>
      </c>
      <c r="Z227" s="639">
        <f>Y227/($B227*3)</f>
        <v>0.65555555555555556</v>
      </c>
      <c r="AA227" s="657">
        <f>'UBS Jardim Julieta'!L14</f>
        <v>579</v>
      </c>
      <c r="AB227" s="621">
        <f t="shared" ref="AB227:AB230" si="561">AA227/$B227</f>
        <v>0.87727272727272732</v>
      </c>
      <c r="AC227" s="657">
        <f>'UBS Jardim Julieta'!M14</f>
        <v>480</v>
      </c>
      <c r="AD227" s="621">
        <f t="shared" ref="AD227:AD230" si="562">AC227/$B227</f>
        <v>0.72727272727272729</v>
      </c>
      <c r="AE227" s="657">
        <f>'UBS Jardim Julieta'!N14</f>
        <v>377</v>
      </c>
      <c r="AF227" s="621">
        <f t="shared" ref="AF227:AF230" si="563">AE227/$B227</f>
        <v>0.57121212121212117</v>
      </c>
      <c r="AG227" s="108">
        <f>SUM(AA227,AC227,AE227)</f>
        <v>1436</v>
      </c>
      <c r="AH227" s="639">
        <f>AG227/($B227*3)</f>
        <v>0.72525252525252526</v>
      </c>
    </row>
    <row r="228" spans="1:34" x14ac:dyDescent="0.25">
      <c r="A228" s="88" t="s">
        <v>42</v>
      </c>
      <c r="B228" s="603">
        <f>'UBS Jardim Julieta'!B15</f>
        <v>396</v>
      </c>
      <c r="C228" s="106">
        <f>'UBS Jardim Julieta'!C15</f>
        <v>212</v>
      </c>
      <c r="D228" s="117">
        <f t="shared" si="553"/>
        <v>0.53535353535353536</v>
      </c>
      <c r="E228" s="106">
        <f>'UBS Jardim Julieta'!D15</f>
        <v>210</v>
      </c>
      <c r="F228" s="117">
        <f t="shared" si="554"/>
        <v>0.53030303030303028</v>
      </c>
      <c r="G228" s="106">
        <f>'UBS Jardim Julieta'!E15</f>
        <v>252</v>
      </c>
      <c r="H228" s="117">
        <f t="shared" si="555"/>
        <v>0.63636363636363635</v>
      </c>
      <c r="I228" s="108">
        <f>SUM(C228,E228,G228)</f>
        <v>674</v>
      </c>
      <c r="J228" s="639">
        <f>I228/($B228*3)</f>
        <v>0.56734006734006737</v>
      </c>
      <c r="K228" s="657">
        <f>'UBS Jardim Julieta'!F15</f>
        <v>377</v>
      </c>
      <c r="L228" s="621">
        <f t="shared" si="555"/>
        <v>0.95202020202020199</v>
      </c>
      <c r="M228" s="657">
        <f>'UBS Jardim Julieta'!G15</f>
        <v>244</v>
      </c>
      <c r="N228" s="621">
        <f t="shared" si="556"/>
        <v>0.61616161616161613</v>
      </c>
      <c r="O228" s="657">
        <f>'UBS Jardim Julieta'!H15</f>
        <v>264</v>
      </c>
      <c r="P228" s="621">
        <f t="shared" si="557"/>
        <v>0.66666666666666663</v>
      </c>
      <c r="Q228" s="108">
        <f>SUM(K228,M228,O228)</f>
        <v>885</v>
      </c>
      <c r="R228" s="639">
        <f>Q228/($B228*3)</f>
        <v>0.74494949494949492</v>
      </c>
      <c r="S228" s="657">
        <f>'UBS Jardim Julieta'!I15</f>
        <v>320</v>
      </c>
      <c r="T228" s="621">
        <f t="shared" si="558"/>
        <v>0.80808080808080807</v>
      </c>
      <c r="U228" s="657">
        <f>'UBS Jardim Julieta'!J15</f>
        <v>111</v>
      </c>
      <c r="V228" s="621">
        <f t="shared" si="559"/>
        <v>0.28030303030303028</v>
      </c>
      <c r="W228" s="657">
        <f>'UBS Jardim Julieta'!K15</f>
        <v>255</v>
      </c>
      <c r="X228" s="621">
        <f t="shared" si="560"/>
        <v>0.64393939393939392</v>
      </c>
      <c r="Y228" s="108">
        <f>SUM(S228,U228,W228)</f>
        <v>686</v>
      </c>
      <c r="Z228" s="639">
        <f>Y228/($B228*3)</f>
        <v>0.57744107744107742</v>
      </c>
      <c r="AA228" s="657">
        <f>'UBS Jardim Julieta'!L15</f>
        <v>183</v>
      </c>
      <c r="AB228" s="621">
        <f t="shared" si="561"/>
        <v>0.4621212121212121</v>
      </c>
      <c r="AC228" s="657">
        <f>'UBS Jardim Julieta'!M15</f>
        <v>226</v>
      </c>
      <c r="AD228" s="621">
        <f t="shared" si="562"/>
        <v>0.57070707070707072</v>
      </c>
      <c r="AE228" s="657">
        <f>'UBS Jardim Julieta'!N15</f>
        <v>192</v>
      </c>
      <c r="AF228" s="621">
        <f t="shared" si="563"/>
        <v>0.48484848484848486</v>
      </c>
      <c r="AG228" s="108">
        <f>SUM(AA228,AC228,AE228)</f>
        <v>601</v>
      </c>
      <c r="AH228" s="639">
        <f>AG228/($B228*3)</f>
        <v>0.50589225589225584</v>
      </c>
    </row>
    <row r="229" spans="1:34" ht="16.5" thickBot="1" x14ac:dyDescent="0.3">
      <c r="A229" s="110" t="s">
        <v>13</v>
      </c>
      <c r="B229" s="603">
        <f>'UBS Jardim Julieta'!B16</f>
        <v>396</v>
      </c>
      <c r="C229" s="111">
        <f>'UBS Jardim Julieta'!C16</f>
        <v>80</v>
      </c>
      <c r="D229" s="121">
        <f t="shared" si="553"/>
        <v>0.20202020202020202</v>
      </c>
      <c r="E229" s="111">
        <f>'UBS Jardim Julieta'!D16</f>
        <v>124</v>
      </c>
      <c r="F229" s="121">
        <f t="shared" si="554"/>
        <v>0.31313131313131315</v>
      </c>
      <c r="G229" s="111">
        <f>'UBS Jardim Julieta'!E16</f>
        <v>89</v>
      </c>
      <c r="H229" s="121">
        <f t="shared" si="555"/>
        <v>0.22474747474747475</v>
      </c>
      <c r="I229" s="113">
        <f>SUM(C229,E229,G229)</f>
        <v>293</v>
      </c>
      <c r="J229" s="640">
        <f>I229/($B229*3)</f>
        <v>0.24663299663299662</v>
      </c>
      <c r="K229" s="658">
        <f>'UBS Jardim Julieta'!F16</f>
        <v>131</v>
      </c>
      <c r="L229" s="622">
        <f t="shared" si="555"/>
        <v>0.33080808080808083</v>
      </c>
      <c r="M229" s="658">
        <f>'UBS Jardim Julieta'!G16</f>
        <v>147</v>
      </c>
      <c r="N229" s="622">
        <f t="shared" si="556"/>
        <v>0.37121212121212122</v>
      </c>
      <c r="O229" s="658">
        <f>'UBS Jardim Julieta'!H16</f>
        <v>135</v>
      </c>
      <c r="P229" s="622">
        <f t="shared" si="557"/>
        <v>0.34090909090909088</v>
      </c>
      <c r="Q229" s="113">
        <f>SUM(K229,M229,O229)</f>
        <v>413</v>
      </c>
      <c r="R229" s="640">
        <f>Q229/($B229*3)</f>
        <v>0.34764309764309764</v>
      </c>
      <c r="S229" s="658">
        <f>'UBS Jardim Julieta'!I16</f>
        <v>137</v>
      </c>
      <c r="T229" s="622">
        <f t="shared" si="558"/>
        <v>0.34595959595959597</v>
      </c>
      <c r="U229" s="658">
        <f>'UBS Jardim Julieta'!J16</f>
        <v>131</v>
      </c>
      <c r="V229" s="622">
        <f t="shared" si="559"/>
        <v>0.33080808080808083</v>
      </c>
      <c r="W229" s="658">
        <f>'UBS Jardim Julieta'!K16</f>
        <v>143</v>
      </c>
      <c r="X229" s="622">
        <f t="shared" si="560"/>
        <v>0.3611111111111111</v>
      </c>
      <c r="Y229" s="113">
        <f>SUM(S229,U229,W229)</f>
        <v>411</v>
      </c>
      <c r="Z229" s="640">
        <f>Y229/($B229*3)</f>
        <v>0.34595959595959597</v>
      </c>
      <c r="AA229" s="658">
        <f>'UBS Jardim Julieta'!L16</f>
        <v>39</v>
      </c>
      <c r="AB229" s="622">
        <f t="shared" si="561"/>
        <v>9.8484848484848481E-2</v>
      </c>
      <c r="AC229" s="658">
        <f>'UBS Jardim Julieta'!M16</f>
        <v>244</v>
      </c>
      <c r="AD229" s="622">
        <f t="shared" si="562"/>
        <v>0.61616161616161613</v>
      </c>
      <c r="AE229" s="658">
        <f>'UBS Jardim Julieta'!N16</f>
        <v>160</v>
      </c>
      <c r="AF229" s="622">
        <f t="shared" si="563"/>
        <v>0.40404040404040403</v>
      </c>
      <c r="AG229" s="113">
        <f>SUM(AA229,AC229,AE229)</f>
        <v>443</v>
      </c>
      <c r="AH229" s="640">
        <f>AG229/($B229*3)</f>
        <v>0.37289562289562289</v>
      </c>
    </row>
    <row r="230" spans="1:34" ht="16.5" thickBot="1" x14ac:dyDescent="0.3">
      <c r="A230" s="6" t="s">
        <v>347</v>
      </c>
      <c r="B230" s="669">
        <f>SUM(B227:B229)</f>
        <v>1452</v>
      </c>
      <c r="C230" s="8">
        <f>SUM(C227:C229)</f>
        <v>698</v>
      </c>
      <c r="D230" s="22">
        <f t="shared" si="553"/>
        <v>0.4807162534435262</v>
      </c>
      <c r="E230" s="8">
        <f>SUM(E227:E229)</f>
        <v>694</v>
      </c>
      <c r="F230" s="22">
        <f t="shared" si="554"/>
        <v>0.47796143250688705</v>
      </c>
      <c r="G230" s="8">
        <f>SUM(G227:G229)</f>
        <v>707</v>
      </c>
      <c r="H230" s="22">
        <f t="shared" si="555"/>
        <v>0.48691460055096419</v>
      </c>
      <c r="I230" s="80">
        <f>SUM(C230,E230,G230)</f>
        <v>2099</v>
      </c>
      <c r="J230" s="668">
        <f>I230/($B230*3)</f>
        <v>0.48186409550045911</v>
      </c>
      <c r="K230" s="652">
        <f>SUM(K227:K229)</f>
        <v>955</v>
      </c>
      <c r="L230" s="667">
        <f t="shared" si="555"/>
        <v>0.65771349862258954</v>
      </c>
      <c r="M230" s="652">
        <f t="shared" ref="M230" si="564">SUM(M227:M229)</f>
        <v>876</v>
      </c>
      <c r="N230" s="667">
        <f t="shared" si="556"/>
        <v>0.60330578512396693</v>
      </c>
      <c r="O230" s="652">
        <f t="shared" ref="O230" si="565">SUM(O227:O229)</f>
        <v>777</v>
      </c>
      <c r="P230" s="667">
        <f t="shared" si="557"/>
        <v>0.53512396694214881</v>
      </c>
      <c r="Q230" s="80">
        <f>SUM(K230,M230,O230)</f>
        <v>2608</v>
      </c>
      <c r="R230" s="668">
        <f>Q230/($B230*3)</f>
        <v>0.59871441689623506</v>
      </c>
      <c r="S230" s="652">
        <f>SUM(S227:S229)</f>
        <v>773</v>
      </c>
      <c r="T230" s="667">
        <f t="shared" si="558"/>
        <v>0.53236914600550966</v>
      </c>
      <c r="U230" s="652">
        <f t="shared" ref="U230" si="566">SUM(U227:U229)</f>
        <v>723</v>
      </c>
      <c r="V230" s="667">
        <f t="shared" si="559"/>
        <v>0.49793388429752067</v>
      </c>
      <c r="W230" s="652">
        <f t="shared" ref="W230" si="567">SUM(W227:W229)</f>
        <v>899</v>
      </c>
      <c r="X230" s="667">
        <f t="shared" si="560"/>
        <v>0.61914600550964183</v>
      </c>
      <c r="Y230" s="80">
        <f>SUM(S230,U230,W230)</f>
        <v>2395</v>
      </c>
      <c r="Z230" s="668">
        <f>Y230/($B230*3)</f>
        <v>0.54981634527089074</v>
      </c>
      <c r="AA230" s="652">
        <f>SUM(AA227:AA229)</f>
        <v>801</v>
      </c>
      <c r="AB230" s="667">
        <f t="shared" si="561"/>
        <v>0.55165289256198347</v>
      </c>
      <c r="AC230" s="652">
        <f t="shared" ref="AC230" si="568">SUM(AC227:AC229)</f>
        <v>950</v>
      </c>
      <c r="AD230" s="667">
        <f t="shared" si="562"/>
        <v>0.65426997245179064</v>
      </c>
      <c r="AE230" s="652">
        <f t="shared" ref="AE230" si="569">SUM(AE227:AE229)</f>
        <v>729</v>
      </c>
      <c r="AF230" s="667">
        <f t="shared" si="563"/>
        <v>0.50206611570247939</v>
      </c>
      <c r="AG230" s="80">
        <f>SUM(AA230,AC230,AE230)</f>
        <v>2480</v>
      </c>
      <c r="AH230" s="668">
        <f>AG230/($B230*3)</f>
        <v>0.5693296602387512</v>
      </c>
    </row>
    <row r="232" spans="1:34" x14ac:dyDescent="0.25">
      <c r="A232" s="1057" t="s">
        <v>478</v>
      </c>
      <c r="B232" s="1022"/>
      <c r="C232" s="1022"/>
      <c r="D232" s="1022"/>
      <c r="E232" s="1022"/>
      <c r="F232" s="1022"/>
      <c r="G232" s="1022"/>
      <c r="H232" s="1022"/>
      <c r="I232" s="1022"/>
      <c r="J232" s="1022"/>
      <c r="K232" s="1022"/>
      <c r="L232" s="1022"/>
      <c r="M232" s="1022"/>
      <c r="N232" s="1022"/>
      <c r="O232" s="1022"/>
      <c r="P232" s="1022"/>
      <c r="Q232" s="1022"/>
      <c r="R232" s="1022"/>
      <c r="S232" s="1022"/>
      <c r="T232" s="1022"/>
      <c r="U232" s="1022"/>
      <c r="V232" s="1022"/>
      <c r="W232" s="1022"/>
      <c r="X232" s="1022"/>
      <c r="Y232" s="1022"/>
      <c r="Z232" s="1022"/>
    </row>
    <row r="233" spans="1:34" ht="24.75" thickBot="1" x14ac:dyDescent="0.3">
      <c r="A233" s="14" t="s">
        <v>14</v>
      </c>
      <c r="B233" s="12" t="s">
        <v>164</v>
      </c>
      <c r="C233" s="14" t="s">
        <v>446</v>
      </c>
      <c r="D233" s="15" t="s">
        <v>1</v>
      </c>
      <c r="E233" s="14" t="s">
        <v>447</v>
      </c>
      <c r="F233" s="15" t="s">
        <v>1</v>
      </c>
      <c r="G233" s="14" t="s">
        <v>448</v>
      </c>
      <c r="H233" s="15" t="s">
        <v>1</v>
      </c>
      <c r="I233" s="100" t="s">
        <v>426</v>
      </c>
      <c r="J233" s="13" t="s">
        <v>196</v>
      </c>
      <c r="K233" s="14" t="s">
        <v>449</v>
      </c>
      <c r="L233" s="15" t="s">
        <v>1</v>
      </c>
      <c r="M233" s="14" t="s">
        <v>450</v>
      </c>
      <c r="N233" s="15" t="s">
        <v>1</v>
      </c>
      <c r="O233" s="14" t="s">
        <v>451</v>
      </c>
      <c r="P233" s="15" t="s">
        <v>1</v>
      </c>
      <c r="Q233" s="100" t="s">
        <v>426</v>
      </c>
      <c r="R233" s="13" t="s">
        <v>196</v>
      </c>
      <c r="S233" s="14" t="s">
        <v>452</v>
      </c>
      <c r="T233" s="15" t="s">
        <v>1</v>
      </c>
      <c r="U233" s="14" t="s">
        <v>453</v>
      </c>
      <c r="V233" s="15" t="s">
        <v>1</v>
      </c>
      <c r="W233" s="14" t="s">
        <v>454</v>
      </c>
      <c r="X233" s="15" t="s">
        <v>1</v>
      </c>
      <c r="Y233" s="100" t="s">
        <v>426</v>
      </c>
      <c r="Z233" s="13" t="s">
        <v>196</v>
      </c>
      <c r="AA233" s="14" t="s">
        <v>455</v>
      </c>
      <c r="AB233" s="15" t="s">
        <v>1</v>
      </c>
      <c r="AC233" s="14" t="s">
        <v>456</v>
      </c>
      <c r="AD233" s="15" t="s">
        <v>1</v>
      </c>
      <c r="AE233" s="14" t="s">
        <v>457</v>
      </c>
      <c r="AF233" s="15" t="s">
        <v>1</v>
      </c>
      <c r="AG233" s="100" t="s">
        <v>426</v>
      </c>
      <c r="AH233" s="13" t="s">
        <v>196</v>
      </c>
    </row>
    <row r="234" spans="1:34" ht="17.25" thickTop="1" thickBot="1" x14ac:dyDescent="0.3">
      <c r="A234" s="181" t="s">
        <v>135</v>
      </c>
      <c r="B234" s="610">
        <f>'CAPS INF II VM-VG'!B9</f>
        <v>155</v>
      </c>
      <c r="C234" s="183">
        <f>'CAPS INF II VM-VG'!C9</f>
        <v>396</v>
      </c>
      <c r="D234" s="174">
        <f t="shared" ref="D234" si="570">C234/$B234</f>
        <v>2.5548387096774192</v>
      </c>
      <c r="E234" s="183">
        <f>'CAPS INF II VM-VG'!$D$9</f>
        <v>401</v>
      </c>
      <c r="F234" s="174">
        <f t="shared" ref="F234" si="571">E234/$B234</f>
        <v>2.5870967741935482</v>
      </c>
      <c r="G234" s="183">
        <f>'CAPS INF II VM-VG'!$E$9</f>
        <v>408</v>
      </c>
      <c r="H234" s="174">
        <f t="shared" ref="H234:L234" si="572">G234/$B234</f>
        <v>2.6322580645161291</v>
      </c>
      <c r="I234" s="184">
        <f>SUM(C234,E234,G234)</f>
        <v>1205</v>
      </c>
      <c r="J234" s="646">
        <f>I234/($B234*3)</f>
        <v>2.5913978494623655</v>
      </c>
      <c r="K234" s="665">
        <f>'CAPS INF II VM-VG'!$F$9</f>
        <v>413</v>
      </c>
      <c r="L234" s="627">
        <f t="shared" si="572"/>
        <v>2.6645161290322581</v>
      </c>
      <c r="M234" s="665">
        <f>'CAPS INF II VM-VG'!$G$9</f>
        <v>417</v>
      </c>
      <c r="N234" s="627">
        <f t="shared" ref="N234" si="573">M234/$B234</f>
        <v>2.6903225806451614</v>
      </c>
      <c r="O234" s="665">
        <f>'CAPS INF II VM-VG'!$H$9</f>
        <v>426</v>
      </c>
      <c r="P234" s="627">
        <f t="shared" ref="P234" si="574">O234/$B234</f>
        <v>2.7483870967741937</v>
      </c>
      <c r="Q234" s="184">
        <f>SUM(K234,M234,O234)</f>
        <v>1256</v>
      </c>
      <c r="R234" s="646">
        <f>Q234/($B234*3)</f>
        <v>2.7010752688172044</v>
      </c>
      <c r="S234" s="665">
        <f>'CAPS INF II VM-VG'!$I$9</f>
        <v>403</v>
      </c>
      <c r="T234" s="627">
        <f t="shared" ref="T234" si="575">S234/$B234</f>
        <v>2.6</v>
      </c>
      <c r="U234" s="665">
        <f>'CAPS INF II VM-VG'!$J$9</f>
        <v>391</v>
      </c>
      <c r="V234" s="627">
        <f t="shared" ref="V234" si="576">U234/$B234</f>
        <v>2.5225806451612902</v>
      </c>
      <c r="W234" s="665">
        <f>'CAPS INF II VM-VG'!$K$9</f>
        <v>410</v>
      </c>
      <c r="X234" s="627">
        <f t="shared" ref="X234" si="577">W234/$B234</f>
        <v>2.6451612903225805</v>
      </c>
      <c r="Y234" s="184">
        <f>SUM(S234,U234,W234)</f>
        <v>1204</v>
      </c>
      <c r="Z234" s="646">
        <f>Y234/($B234*3)</f>
        <v>2.5892473118279571</v>
      </c>
      <c r="AA234" s="665">
        <f>'CAPS INF II VM-VG'!$I$9</f>
        <v>403</v>
      </c>
      <c r="AB234" s="627">
        <f t="shared" ref="AB234" si="578">AA234/$B234</f>
        <v>2.6</v>
      </c>
      <c r="AC234" s="665">
        <f>'CAPS INF II VM-VG'!$J$9</f>
        <v>391</v>
      </c>
      <c r="AD234" s="627">
        <f t="shared" ref="AD234" si="579">AC234/$B234</f>
        <v>2.5225806451612902</v>
      </c>
      <c r="AE234" s="665">
        <f>'CAPS INF II VM-VG'!$K$9</f>
        <v>410</v>
      </c>
      <c r="AF234" s="627">
        <f t="shared" ref="AF234" si="580">AE234/$B234</f>
        <v>2.6451612903225805</v>
      </c>
      <c r="AG234" s="184">
        <f>SUM(AA234,AC234,AE234)</f>
        <v>1204</v>
      </c>
      <c r="AH234" s="646">
        <f>AG234/($B234*3)</f>
        <v>2.5892473118279571</v>
      </c>
    </row>
    <row r="235" spans="1:34" ht="16.5" thickBot="1" x14ac:dyDescent="0.3">
      <c r="A235" s="6" t="s">
        <v>373</v>
      </c>
      <c r="B235" s="669">
        <f>SUM(B234:B234)</f>
        <v>155</v>
      </c>
      <c r="C235" s="8">
        <f>SUM(C234:C234)</f>
        <v>396</v>
      </c>
      <c r="D235" s="22" t="e">
        <f>C235/$B$199</f>
        <v>#DIV/0!</v>
      </c>
      <c r="E235" s="8">
        <f>SUM(E234:E234)</f>
        <v>401</v>
      </c>
      <c r="F235" s="22" t="e">
        <f>E235/$B$199</f>
        <v>#DIV/0!</v>
      </c>
      <c r="G235" s="8">
        <f>SUM(G234:G234)</f>
        <v>408</v>
      </c>
      <c r="H235" s="22" t="e">
        <f>G235/$B$199</f>
        <v>#DIV/0!</v>
      </c>
      <c r="I235" s="80">
        <f>SUM(C235,E235,G235)</f>
        <v>1205</v>
      </c>
      <c r="J235" s="668">
        <f>I235/($B235*3)</f>
        <v>2.5913978494623655</v>
      </c>
      <c r="K235" s="652">
        <f>SUM(K234:K234)</f>
        <v>413</v>
      </c>
      <c r="L235" s="667" t="e">
        <f>K235/$B$199</f>
        <v>#DIV/0!</v>
      </c>
      <c r="M235" s="652">
        <f t="shared" ref="M235" si="581">SUM(M234:M234)</f>
        <v>417</v>
      </c>
      <c r="N235" s="667" t="e">
        <f>M235/$B$199</f>
        <v>#DIV/0!</v>
      </c>
      <c r="O235" s="652">
        <f t="shared" ref="O235" si="582">SUM(O234:O234)</f>
        <v>426</v>
      </c>
      <c r="P235" s="667" t="e">
        <f>O235/$B$199</f>
        <v>#DIV/0!</v>
      </c>
      <c r="Q235" s="80">
        <f>SUM(K235,M235,O235)</f>
        <v>1256</v>
      </c>
      <c r="R235" s="668">
        <f>Q235/($B235*3)</f>
        <v>2.7010752688172044</v>
      </c>
      <c r="S235" s="652">
        <f>SUM(S234:S234)</f>
        <v>403</v>
      </c>
      <c r="T235" s="667" t="e">
        <f>S235/$B$199</f>
        <v>#DIV/0!</v>
      </c>
      <c r="U235" s="652">
        <f t="shared" ref="U235" si="583">SUM(U234:U234)</f>
        <v>391</v>
      </c>
      <c r="V235" s="667" t="e">
        <f>U235/$B$199</f>
        <v>#DIV/0!</v>
      </c>
      <c r="W235" s="652">
        <f t="shared" ref="W235" si="584">SUM(W234:W234)</f>
        <v>410</v>
      </c>
      <c r="X235" s="667" t="e">
        <f>W235/$B$199</f>
        <v>#DIV/0!</v>
      </c>
      <c r="Y235" s="80">
        <f>SUM(S235,U235,W235)</f>
        <v>1204</v>
      </c>
      <c r="Z235" s="668">
        <f>Y235/($B235*3)</f>
        <v>2.5892473118279571</v>
      </c>
      <c r="AA235" s="652">
        <f>SUM(AA234:AA234)</f>
        <v>403</v>
      </c>
      <c r="AB235" s="667" t="e">
        <f>AA235/$B$199</f>
        <v>#DIV/0!</v>
      </c>
      <c r="AC235" s="652">
        <f t="shared" ref="AC235" si="585">SUM(AC234:AC234)</f>
        <v>391</v>
      </c>
      <c r="AD235" s="667" t="e">
        <f>AC235/$B$199</f>
        <v>#DIV/0!</v>
      </c>
      <c r="AE235" s="652">
        <f t="shared" ref="AE235" si="586">SUM(AE234:AE234)</f>
        <v>410</v>
      </c>
      <c r="AF235" s="667" t="e">
        <f>AE235/$B$199</f>
        <v>#DIV/0!</v>
      </c>
      <c r="AG235" s="80">
        <f>SUM(AA235,AC235,AE235)</f>
        <v>1204</v>
      </c>
      <c r="AH235" s="668">
        <f>AG235/($B235*3)</f>
        <v>2.5892473118279571</v>
      </c>
    </row>
    <row r="237" spans="1:34" x14ac:dyDescent="0.25">
      <c r="A237" s="1057" t="s">
        <v>479</v>
      </c>
      <c r="B237" s="1022"/>
      <c r="C237" s="1022"/>
      <c r="D237" s="1022"/>
      <c r="E237" s="1022"/>
      <c r="F237" s="1022"/>
      <c r="G237" s="1022"/>
      <c r="H237" s="1022"/>
      <c r="I237" s="1022"/>
      <c r="J237" s="1022"/>
      <c r="K237" s="1022"/>
      <c r="L237" s="1022"/>
      <c r="M237" s="1022"/>
      <c r="N237" s="1022"/>
      <c r="O237" s="1022"/>
      <c r="P237" s="1022"/>
      <c r="Q237" s="1022"/>
      <c r="R237" s="1022"/>
      <c r="S237" s="1022"/>
      <c r="T237" s="1022"/>
      <c r="U237" s="1022"/>
      <c r="V237" s="1022"/>
      <c r="W237" s="1022"/>
      <c r="X237" s="1022"/>
      <c r="Y237" s="1022"/>
      <c r="Z237" s="1022"/>
    </row>
    <row r="238" spans="1:34" ht="24.75" thickBot="1" x14ac:dyDescent="0.3">
      <c r="A238" s="14" t="s">
        <v>14</v>
      </c>
      <c r="B238" s="12" t="s">
        <v>164</v>
      </c>
      <c r="C238" s="14" t="s">
        <v>446</v>
      </c>
      <c r="D238" s="15" t="s">
        <v>1</v>
      </c>
      <c r="E238" s="14" t="s">
        <v>447</v>
      </c>
      <c r="F238" s="15" t="s">
        <v>1</v>
      </c>
      <c r="G238" s="14" t="s">
        <v>448</v>
      </c>
      <c r="H238" s="15" t="s">
        <v>1</v>
      </c>
      <c r="I238" s="100" t="s">
        <v>426</v>
      </c>
      <c r="J238" s="13" t="s">
        <v>196</v>
      </c>
      <c r="K238" s="14" t="s">
        <v>449</v>
      </c>
      <c r="L238" s="15" t="s">
        <v>1</v>
      </c>
      <c r="M238" s="14" t="s">
        <v>450</v>
      </c>
      <c r="N238" s="15" t="s">
        <v>1</v>
      </c>
      <c r="O238" s="14" t="s">
        <v>451</v>
      </c>
      <c r="P238" s="15" t="s">
        <v>1</v>
      </c>
      <c r="Q238" s="100" t="s">
        <v>426</v>
      </c>
      <c r="R238" s="13" t="s">
        <v>196</v>
      </c>
      <c r="S238" s="14" t="s">
        <v>452</v>
      </c>
      <c r="T238" s="15" t="s">
        <v>1</v>
      </c>
      <c r="U238" s="14" t="s">
        <v>453</v>
      </c>
      <c r="V238" s="15" t="s">
        <v>1</v>
      </c>
      <c r="W238" s="14" t="s">
        <v>454</v>
      </c>
      <c r="X238" s="15" t="s">
        <v>1</v>
      </c>
      <c r="Y238" s="100" t="s">
        <v>426</v>
      </c>
      <c r="Z238" s="13" t="s">
        <v>196</v>
      </c>
      <c r="AA238" s="14" t="s">
        <v>455</v>
      </c>
      <c r="AB238" s="15" t="s">
        <v>1</v>
      </c>
      <c r="AC238" s="14" t="s">
        <v>456</v>
      </c>
      <c r="AD238" s="15" t="s">
        <v>1</v>
      </c>
      <c r="AE238" s="14" t="s">
        <v>457</v>
      </c>
      <c r="AF238" s="15" t="s">
        <v>1</v>
      </c>
      <c r="AG238" s="100" t="s">
        <v>426</v>
      </c>
      <c r="AH238" s="13" t="s">
        <v>196</v>
      </c>
    </row>
    <row r="239" spans="1:34" thickTop="1" x14ac:dyDescent="0.25">
      <c r="A239" s="2" t="str">
        <f>'HORA CERTA'!A9</f>
        <v>Angiologista (consulta) - 12hrs</v>
      </c>
      <c r="B239" s="5">
        <f>'HORA CERTA'!B9</f>
        <v>396</v>
      </c>
      <c r="C239" s="700">
        <f>'HORA CERTA'!C9</f>
        <v>374</v>
      </c>
      <c r="D239" s="20" t="e">
        <f>'HORA CERTA'!#REF!</f>
        <v>#REF!</v>
      </c>
      <c r="E239" s="4">
        <f>'HORA CERTA'!D9</f>
        <v>444</v>
      </c>
      <c r="F239" s="20" t="e">
        <f>'HORA CERTA'!#REF!</f>
        <v>#REF!</v>
      </c>
      <c r="G239" s="4">
        <f>'HORA CERTA'!E9</f>
        <v>339</v>
      </c>
      <c r="H239" s="20" t="e">
        <f>'HORA CERTA'!#REF!</f>
        <v>#REF!</v>
      </c>
      <c r="I239" s="78" t="e">
        <f>'HORA CERTA'!#REF!</f>
        <v>#REF!</v>
      </c>
      <c r="J239" s="186" t="e">
        <f>'HORA CERTA'!#REF!</f>
        <v>#REF!</v>
      </c>
      <c r="K239" s="4">
        <f>'HORA CERTA'!F9</f>
        <v>423</v>
      </c>
      <c r="L239" s="20" t="e">
        <f>'HORA CERTA'!#REF!</f>
        <v>#REF!</v>
      </c>
      <c r="M239" s="4">
        <f>'HORA CERTA'!G9</f>
        <v>416</v>
      </c>
      <c r="N239" s="20" t="e">
        <f>'HORA CERTA'!#REF!</f>
        <v>#REF!</v>
      </c>
      <c r="O239" s="4">
        <f>'HORA CERTA'!H9</f>
        <v>389</v>
      </c>
      <c r="P239" s="20" t="e">
        <f>'HORA CERTA'!#REF!</f>
        <v>#REF!</v>
      </c>
      <c r="Q239" s="78" t="e">
        <f>'HORA CERTA'!#REF!</f>
        <v>#REF!</v>
      </c>
      <c r="R239" s="186" t="e">
        <f>'HORA CERTA'!#REF!</f>
        <v>#REF!</v>
      </c>
      <c r="S239" s="4">
        <f>'HORA CERTA'!I9</f>
        <v>340</v>
      </c>
      <c r="T239" s="20" t="e">
        <f>'HORA CERTA'!#REF!</f>
        <v>#REF!</v>
      </c>
      <c r="U239" s="4">
        <f>'HORA CERTA'!J9</f>
        <v>388</v>
      </c>
      <c r="V239" s="20" t="e">
        <f>'HORA CERTA'!#REF!</f>
        <v>#REF!</v>
      </c>
      <c r="W239" s="4">
        <f>'HORA CERTA'!K9</f>
        <v>297</v>
      </c>
      <c r="X239" s="20" t="e">
        <f>'HORA CERTA'!#REF!</f>
        <v>#REF!</v>
      </c>
      <c r="Y239" s="78" t="e">
        <f>'HORA CERTA'!#REF!</f>
        <v>#REF!</v>
      </c>
      <c r="Z239" s="186" t="e">
        <f>'HORA CERTA'!#REF!</f>
        <v>#REF!</v>
      </c>
      <c r="AA239" s="4">
        <f>'HORA CERTA'!L9</f>
        <v>438</v>
      </c>
      <c r="AB239" s="20" t="e">
        <f>'HORA CERTA'!#REF!</f>
        <v>#REF!</v>
      </c>
      <c r="AC239" s="4">
        <f>'HORA CERTA'!M9</f>
        <v>403</v>
      </c>
      <c r="AD239" s="20" t="e">
        <f>'HORA CERTA'!#REF!</f>
        <v>#REF!</v>
      </c>
      <c r="AE239" s="4">
        <f>'HORA CERTA'!N9</f>
        <v>274</v>
      </c>
      <c r="AF239" s="20">
        <f>'HORA CERTA'!O9</f>
        <v>4752</v>
      </c>
      <c r="AG239" s="78">
        <f>'HORA CERTA'!P9</f>
        <v>4525</v>
      </c>
      <c r="AH239" s="186">
        <f>'HORA CERTA'!Q9</f>
        <v>0.95223063973063971</v>
      </c>
    </row>
    <row r="240" spans="1:34" ht="15" x14ac:dyDescent="0.25">
      <c r="A240" s="2" t="str">
        <f>'HORA CERTA'!A10</f>
        <v>Cardiologista (consulta) - 12hrs</v>
      </c>
      <c r="B240" s="5">
        <f>'HORA CERTA'!B10</f>
        <v>792</v>
      </c>
      <c r="C240" s="700">
        <f>'HORA CERTA'!C10</f>
        <v>647</v>
      </c>
      <c r="D240" s="20" t="e">
        <f>'HORA CERTA'!#REF!</f>
        <v>#REF!</v>
      </c>
      <c r="E240" s="4">
        <f>'HORA CERTA'!D10</f>
        <v>877</v>
      </c>
      <c r="F240" s="20" t="e">
        <f>'HORA CERTA'!#REF!</f>
        <v>#REF!</v>
      </c>
      <c r="G240" s="4">
        <f>'HORA CERTA'!E10</f>
        <v>796</v>
      </c>
      <c r="H240" s="20" t="e">
        <f>'HORA CERTA'!#REF!</f>
        <v>#REF!</v>
      </c>
      <c r="I240" s="78" t="e">
        <f>'HORA CERTA'!#REF!</f>
        <v>#REF!</v>
      </c>
      <c r="J240" s="186" t="e">
        <f>'HORA CERTA'!#REF!</f>
        <v>#REF!</v>
      </c>
      <c r="K240" s="4">
        <f>'HORA CERTA'!F10</f>
        <v>762</v>
      </c>
      <c r="L240" s="20" t="e">
        <f>'HORA CERTA'!#REF!</f>
        <v>#REF!</v>
      </c>
      <c r="M240" s="4">
        <f>'HORA CERTA'!G10</f>
        <v>613</v>
      </c>
      <c r="N240" s="20" t="e">
        <f>'HORA CERTA'!#REF!</f>
        <v>#REF!</v>
      </c>
      <c r="O240" s="4">
        <f>'HORA CERTA'!H10</f>
        <v>854</v>
      </c>
      <c r="P240" s="20" t="e">
        <f>'HORA CERTA'!#REF!</f>
        <v>#REF!</v>
      </c>
      <c r="Q240" s="78" t="e">
        <f>'HORA CERTA'!#REF!</f>
        <v>#REF!</v>
      </c>
      <c r="R240" s="186" t="e">
        <f>'HORA CERTA'!#REF!</f>
        <v>#REF!</v>
      </c>
      <c r="S240" s="4">
        <f>'HORA CERTA'!I10</f>
        <v>795</v>
      </c>
      <c r="T240" s="20" t="e">
        <f>'HORA CERTA'!#REF!</f>
        <v>#REF!</v>
      </c>
      <c r="U240" s="4">
        <f>'HORA CERTA'!J10</f>
        <v>632</v>
      </c>
      <c r="V240" s="20" t="e">
        <f>'HORA CERTA'!#REF!</f>
        <v>#REF!</v>
      </c>
      <c r="W240" s="4">
        <f>'HORA CERTA'!K10</f>
        <v>493</v>
      </c>
      <c r="X240" s="20" t="e">
        <f>'HORA CERTA'!#REF!</f>
        <v>#REF!</v>
      </c>
      <c r="Y240" s="78" t="e">
        <f>'HORA CERTA'!#REF!</f>
        <v>#REF!</v>
      </c>
      <c r="Z240" s="186" t="e">
        <f>'HORA CERTA'!#REF!</f>
        <v>#REF!</v>
      </c>
      <c r="AA240" s="4">
        <f>'HORA CERTA'!L10</f>
        <v>545</v>
      </c>
      <c r="AB240" s="20" t="e">
        <f>'HORA CERTA'!#REF!</f>
        <v>#REF!</v>
      </c>
      <c r="AC240" s="4">
        <f>'HORA CERTA'!M10</f>
        <v>507</v>
      </c>
      <c r="AD240" s="20" t="e">
        <f>'HORA CERTA'!#REF!</f>
        <v>#REF!</v>
      </c>
      <c r="AE240" s="4">
        <f>'HORA CERTA'!N10</f>
        <v>595</v>
      </c>
      <c r="AF240" s="20">
        <f>'HORA CERTA'!O10</f>
        <v>9504</v>
      </c>
      <c r="AG240" s="78">
        <f>'HORA CERTA'!P10</f>
        <v>8116</v>
      </c>
      <c r="AH240" s="186">
        <f>'HORA CERTA'!Q10</f>
        <v>0.85395622895622891</v>
      </c>
    </row>
    <row r="241" spans="1:34" ht="15" x14ac:dyDescent="0.25">
      <c r="A241" s="726" t="str">
        <f>'HORA CERTA'!A21</f>
        <v>Cirurgia Geral (consulta) - 12hrs</v>
      </c>
      <c r="B241" s="720" t="str">
        <f>'HORA CERTA'!B21</f>
        <v>s/ meta</v>
      </c>
      <c r="C241" s="700">
        <f>'HORA CERTA'!C21</f>
        <v>845</v>
      </c>
      <c r="D241" s="721" t="e">
        <f>'HORA CERTA'!#REF!</f>
        <v>#REF!</v>
      </c>
      <c r="E241" s="700">
        <f>'HORA CERTA'!D21</f>
        <v>927</v>
      </c>
      <c r="F241" s="721" t="e">
        <f>'HORA CERTA'!#REF!</f>
        <v>#REF!</v>
      </c>
      <c r="G241" s="700">
        <f>'HORA CERTA'!E21</f>
        <v>842</v>
      </c>
      <c r="H241" s="721" t="e">
        <f>'HORA CERTA'!#REF!</f>
        <v>#REF!</v>
      </c>
      <c r="I241" s="722" t="e">
        <f>'HORA CERTA'!#REF!</f>
        <v>#REF!</v>
      </c>
      <c r="J241" s="723" t="e">
        <f>'HORA CERTA'!#REF!</f>
        <v>#REF!</v>
      </c>
      <c r="K241" s="700">
        <f>'HORA CERTA'!F21</f>
        <v>985</v>
      </c>
      <c r="L241" s="721" t="e">
        <f>'HORA CERTA'!#REF!</f>
        <v>#REF!</v>
      </c>
      <c r="M241" s="700">
        <f>'HORA CERTA'!G21</f>
        <v>842</v>
      </c>
      <c r="N241" s="721" t="e">
        <f>'HORA CERTA'!#REF!</f>
        <v>#REF!</v>
      </c>
      <c r="O241" s="700">
        <f>'HORA CERTA'!H21</f>
        <v>852</v>
      </c>
      <c r="P241" s="721" t="e">
        <f>'HORA CERTA'!#REF!</f>
        <v>#REF!</v>
      </c>
      <c r="Q241" s="722" t="e">
        <f>'HORA CERTA'!#REF!</f>
        <v>#REF!</v>
      </c>
      <c r="R241" s="723" t="e">
        <f>'HORA CERTA'!#REF!</f>
        <v>#REF!</v>
      </c>
      <c r="S241" s="700">
        <f>'HORA CERTA'!I21</f>
        <v>885</v>
      </c>
      <c r="T241" s="721" t="e">
        <f>'HORA CERTA'!#REF!</f>
        <v>#REF!</v>
      </c>
      <c r="U241" s="700">
        <f>'HORA CERTA'!J21</f>
        <v>920</v>
      </c>
      <c r="V241" s="721" t="e">
        <f>'HORA CERTA'!#REF!</f>
        <v>#REF!</v>
      </c>
      <c r="W241" s="700">
        <f>'HORA CERTA'!K21</f>
        <v>903</v>
      </c>
      <c r="X241" s="721" t="e">
        <f>'HORA CERTA'!#REF!</f>
        <v>#REF!</v>
      </c>
      <c r="Y241" s="722" t="e">
        <f>'HORA CERTA'!#REF!</f>
        <v>#REF!</v>
      </c>
      <c r="Z241" s="723" t="e">
        <f>'HORA CERTA'!#REF!</f>
        <v>#REF!</v>
      </c>
      <c r="AA241" s="700">
        <f>'HORA CERTA'!L21</f>
        <v>966</v>
      </c>
      <c r="AB241" s="721" t="e">
        <f>'HORA CERTA'!#REF!</f>
        <v>#REF!</v>
      </c>
      <c r="AC241" s="700">
        <f>'HORA CERTA'!M21</f>
        <v>914</v>
      </c>
      <c r="AD241" s="721" t="e">
        <f>'HORA CERTA'!#REF!</f>
        <v>#REF!</v>
      </c>
      <c r="AE241" s="700">
        <f>'HORA CERTA'!N21</f>
        <v>923</v>
      </c>
      <c r="AF241" s="721">
        <f>'HORA CERTA'!O21</f>
        <v>0</v>
      </c>
      <c r="AG241" s="722">
        <f>'HORA CERTA'!P21</f>
        <v>10804</v>
      </c>
      <c r="AH241" s="723" t="str">
        <f>'HORA CERTA'!Q21</f>
        <v>-</v>
      </c>
    </row>
    <row r="242" spans="1:34" ht="15" x14ac:dyDescent="0.25">
      <c r="A242" s="726" t="str">
        <f>'HORA CERTA'!A22</f>
        <v>Cirurgia Pediátrica (consulta) - 12hrs</v>
      </c>
      <c r="B242" s="720" t="str">
        <f>'HORA CERTA'!B22</f>
        <v>s/ meta</v>
      </c>
      <c r="C242" s="700">
        <f>'HORA CERTA'!C22</f>
        <v>117</v>
      </c>
      <c r="D242" s="721" t="e">
        <f>'HORA CERTA'!#REF!</f>
        <v>#REF!</v>
      </c>
      <c r="E242" s="700">
        <f>'HORA CERTA'!D22</f>
        <v>58</v>
      </c>
      <c r="F242" s="721" t="e">
        <f>'HORA CERTA'!#REF!</f>
        <v>#REF!</v>
      </c>
      <c r="G242" s="700">
        <f>'HORA CERTA'!E22</f>
        <v>102</v>
      </c>
      <c r="H242" s="721" t="e">
        <f>'HORA CERTA'!#REF!</f>
        <v>#REF!</v>
      </c>
      <c r="I242" s="722" t="e">
        <f>'HORA CERTA'!#REF!</f>
        <v>#REF!</v>
      </c>
      <c r="J242" s="723" t="e">
        <f>'HORA CERTA'!#REF!</f>
        <v>#REF!</v>
      </c>
      <c r="K242" s="700">
        <f>'HORA CERTA'!F22</f>
        <v>130</v>
      </c>
      <c r="L242" s="721" t="e">
        <f>'HORA CERTA'!#REF!</f>
        <v>#REF!</v>
      </c>
      <c r="M242" s="700">
        <f>'HORA CERTA'!G22</f>
        <v>145</v>
      </c>
      <c r="N242" s="721" t="e">
        <f>'HORA CERTA'!#REF!</f>
        <v>#REF!</v>
      </c>
      <c r="O242" s="700">
        <f>'HORA CERTA'!H22</f>
        <v>115</v>
      </c>
      <c r="P242" s="721" t="e">
        <f>'HORA CERTA'!#REF!</f>
        <v>#REF!</v>
      </c>
      <c r="Q242" s="722" t="e">
        <f>'HORA CERTA'!#REF!</f>
        <v>#REF!</v>
      </c>
      <c r="R242" s="723" t="e">
        <f>'HORA CERTA'!#REF!</f>
        <v>#REF!</v>
      </c>
      <c r="S242" s="700">
        <f>'HORA CERTA'!I22</f>
        <v>102</v>
      </c>
      <c r="T242" s="721" t="e">
        <f>'HORA CERTA'!#REF!</f>
        <v>#REF!</v>
      </c>
      <c r="U242" s="700">
        <f>'HORA CERTA'!J22</f>
        <v>141</v>
      </c>
      <c r="V242" s="721" t="e">
        <f>'HORA CERTA'!#REF!</f>
        <v>#REF!</v>
      </c>
      <c r="W242" s="700">
        <f>'HORA CERTA'!K22</f>
        <v>130</v>
      </c>
      <c r="X242" s="721" t="e">
        <f>'HORA CERTA'!#REF!</f>
        <v>#REF!</v>
      </c>
      <c r="Y242" s="722" t="e">
        <f>'HORA CERTA'!#REF!</f>
        <v>#REF!</v>
      </c>
      <c r="Z242" s="723" t="e">
        <f>'HORA CERTA'!#REF!</f>
        <v>#REF!</v>
      </c>
      <c r="AA242" s="700">
        <f>'HORA CERTA'!L22</f>
        <v>139</v>
      </c>
      <c r="AB242" s="721" t="e">
        <f>'HORA CERTA'!#REF!</f>
        <v>#REF!</v>
      </c>
      <c r="AC242" s="700">
        <f>'HORA CERTA'!M22</f>
        <v>121</v>
      </c>
      <c r="AD242" s="721" t="e">
        <f>'HORA CERTA'!#REF!</f>
        <v>#REF!</v>
      </c>
      <c r="AE242" s="700">
        <f>'HORA CERTA'!N22</f>
        <v>125</v>
      </c>
      <c r="AF242" s="721">
        <f>'HORA CERTA'!O22</f>
        <v>0</v>
      </c>
      <c r="AG242" s="722">
        <f>'HORA CERTA'!P22</f>
        <v>1425</v>
      </c>
      <c r="AH242" s="723" t="str">
        <f>'HORA CERTA'!Q22</f>
        <v>-</v>
      </c>
    </row>
    <row r="243" spans="1:34" ht="15" x14ac:dyDescent="0.25">
      <c r="A243" s="2" t="str">
        <f>'HORA CERTA'!A11</f>
        <v>Endocrinologista (consulta) - 12hrs</v>
      </c>
      <c r="B243" s="5">
        <f>'HORA CERTA'!B11</f>
        <v>660</v>
      </c>
      <c r="C243" s="700">
        <f>'HORA CERTA'!C11</f>
        <v>504</v>
      </c>
      <c r="D243" s="20" t="e">
        <f>'HORA CERTA'!#REF!</f>
        <v>#REF!</v>
      </c>
      <c r="E243" s="4">
        <f>'HORA CERTA'!D11</f>
        <v>636</v>
      </c>
      <c r="F243" s="20" t="e">
        <f>'HORA CERTA'!#REF!</f>
        <v>#REF!</v>
      </c>
      <c r="G243" s="4">
        <f>'HORA CERTA'!E11</f>
        <v>607</v>
      </c>
      <c r="H243" s="20" t="e">
        <f>'HORA CERTA'!#REF!</f>
        <v>#REF!</v>
      </c>
      <c r="I243" s="78" t="e">
        <f>'HORA CERTA'!#REF!</f>
        <v>#REF!</v>
      </c>
      <c r="J243" s="186" t="e">
        <f>'HORA CERTA'!#REF!</f>
        <v>#REF!</v>
      </c>
      <c r="K243" s="4">
        <f>'HORA CERTA'!F11</f>
        <v>585</v>
      </c>
      <c r="L243" s="20" t="e">
        <f>'HORA CERTA'!#REF!</f>
        <v>#REF!</v>
      </c>
      <c r="M243" s="4">
        <f>'HORA CERTA'!G11</f>
        <v>627</v>
      </c>
      <c r="N243" s="20" t="e">
        <f>'HORA CERTA'!#REF!</f>
        <v>#REF!</v>
      </c>
      <c r="O243" s="4">
        <f>'HORA CERTA'!H11</f>
        <v>650</v>
      </c>
      <c r="P243" s="20" t="e">
        <f>'HORA CERTA'!#REF!</f>
        <v>#REF!</v>
      </c>
      <c r="Q243" s="78" t="e">
        <f>'HORA CERTA'!#REF!</f>
        <v>#REF!</v>
      </c>
      <c r="R243" s="186" t="e">
        <f>'HORA CERTA'!#REF!</f>
        <v>#REF!</v>
      </c>
      <c r="S243" s="4">
        <f>'HORA CERTA'!I11</f>
        <v>649</v>
      </c>
      <c r="T243" s="20" t="e">
        <f>'HORA CERTA'!#REF!</f>
        <v>#REF!</v>
      </c>
      <c r="U243" s="4">
        <f>'HORA CERTA'!J11</f>
        <v>559</v>
      </c>
      <c r="V243" s="20" t="e">
        <f>'HORA CERTA'!#REF!</f>
        <v>#REF!</v>
      </c>
      <c r="W243" s="4">
        <f>'HORA CERTA'!K11</f>
        <v>331</v>
      </c>
      <c r="X243" s="20" t="e">
        <f>'HORA CERTA'!#REF!</f>
        <v>#REF!</v>
      </c>
      <c r="Y243" s="78" t="e">
        <f>'HORA CERTA'!#REF!</f>
        <v>#REF!</v>
      </c>
      <c r="Z243" s="186" t="e">
        <f>'HORA CERTA'!#REF!</f>
        <v>#REF!</v>
      </c>
      <c r="AA243" s="4">
        <f>'HORA CERTA'!L11</f>
        <v>473</v>
      </c>
      <c r="AB243" s="20" t="e">
        <f>'HORA CERTA'!#REF!</f>
        <v>#REF!</v>
      </c>
      <c r="AC243" s="4">
        <f>'HORA CERTA'!M11</f>
        <v>637</v>
      </c>
      <c r="AD243" s="20" t="e">
        <f>'HORA CERTA'!#REF!</f>
        <v>#REF!</v>
      </c>
      <c r="AE243" s="4">
        <f>'HORA CERTA'!N11</f>
        <v>44</v>
      </c>
      <c r="AF243" s="20">
        <f>'HORA CERTA'!O11</f>
        <v>7920</v>
      </c>
      <c r="AG243" s="78">
        <f>'HORA CERTA'!P11</f>
        <v>6302</v>
      </c>
      <c r="AH243" s="186">
        <f>'HORA CERTA'!Q11</f>
        <v>0.7957070707070707</v>
      </c>
    </row>
    <row r="244" spans="1:34" ht="15" x14ac:dyDescent="0.25">
      <c r="A244" s="726" t="e">
        <f>'HORA CERTA'!#REF!</f>
        <v>#REF!</v>
      </c>
      <c r="B244" s="720" t="e">
        <f>'HORA CERTA'!#REF!</f>
        <v>#REF!</v>
      </c>
      <c r="C244" s="700" t="e">
        <f>'HORA CERTA'!#REF!</f>
        <v>#REF!</v>
      </c>
      <c r="D244" s="721" t="e">
        <f>'HORA CERTA'!#REF!</f>
        <v>#REF!</v>
      </c>
      <c r="E244" s="700" t="e">
        <f>'HORA CERTA'!#REF!</f>
        <v>#REF!</v>
      </c>
      <c r="F244" s="721" t="e">
        <f>'HORA CERTA'!#REF!</f>
        <v>#REF!</v>
      </c>
      <c r="G244" s="700" t="e">
        <f>'HORA CERTA'!#REF!</f>
        <v>#REF!</v>
      </c>
      <c r="H244" s="721" t="e">
        <f>'HORA CERTA'!#REF!</f>
        <v>#REF!</v>
      </c>
      <c r="I244" s="722" t="e">
        <f>'HORA CERTA'!#REF!</f>
        <v>#REF!</v>
      </c>
      <c r="J244" s="723" t="e">
        <f>'HORA CERTA'!#REF!</f>
        <v>#REF!</v>
      </c>
      <c r="K244" s="700" t="e">
        <f>'HORA CERTA'!#REF!</f>
        <v>#REF!</v>
      </c>
      <c r="L244" s="721" t="e">
        <f>'HORA CERTA'!#REF!</f>
        <v>#REF!</v>
      </c>
      <c r="M244" s="700" t="e">
        <f>'HORA CERTA'!#REF!</f>
        <v>#REF!</v>
      </c>
      <c r="N244" s="721" t="e">
        <f>'HORA CERTA'!#REF!</f>
        <v>#REF!</v>
      </c>
      <c r="O244" s="700" t="e">
        <f>'HORA CERTA'!#REF!</f>
        <v>#REF!</v>
      </c>
      <c r="P244" s="721" t="e">
        <f>'HORA CERTA'!#REF!</f>
        <v>#REF!</v>
      </c>
      <c r="Q244" s="722" t="e">
        <f>'HORA CERTA'!#REF!</f>
        <v>#REF!</v>
      </c>
      <c r="R244" s="723" t="e">
        <f>'HORA CERTA'!#REF!</f>
        <v>#REF!</v>
      </c>
      <c r="S244" s="700" t="e">
        <f>'HORA CERTA'!#REF!</f>
        <v>#REF!</v>
      </c>
      <c r="T244" s="721" t="e">
        <f>'HORA CERTA'!#REF!</f>
        <v>#REF!</v>
      </c>
      <c r="U244" s="700" t="e">
        <f>'HORA CERTA'!#REF!</f>
        <v>#REF!</v>
      </c>
      <c r="V244" s="721" t="e">
        <f>'HORA CERTA'!#REF!</f>
        <v>#REF!</v>
      </c>
      <c r="W244" s="700" t="e">
        <f>'HORA CERTA'!#REF!</f>
        <v>#REF!</v>
      </c>
      <c r="X244" s="721" t="e">
        <f>'HORA CERTA'!#REF!</f>
        <v>#REF!</v>
      </c>
      <c r="Y244" s="722" t="e">
        <f>'HORA CERTA'!#REF!</f>
        <v>#REF!</v>
      </c>
      <c r="Z244" s="723" t="e">
        <f>'HORA CERTA'!#REF!</f>
        <v>#REF!</v>
      </c>
      <c r="AA244" s="700" t="e">
        <f>'HORA CERTA'!#REF!</f>
        <v>#REF!</v>
      </c>
      <c r="AB244" s="721" t="e">
        <f>'HORA CERTA'!#REF!</f>
        <v>#REF!</v>
      </c>
      <c r="AC244" s="700" t="e">
        <f>'HORA CERTA'!#REF!</f>
        <v>#REF!</v>
      </c>
      <c r="AD244" s="721" t="e">
        <f>'HORA CERTA'!#REF!</f>
        <v>#REF!</v>
      </c>
      <c r="AE244" s="700" t="e">
        <f>'HORA CERTA'!#REF!</f>
        <v>#REF!</v>
      </c>
      <c r="AF244" s="721" t="e">
        <f>'HORA CERTA'!#REF!</f>
        <v>#REF!</v>
      </c>
      <c r="AG244" s="722" t="e">
        <f>'HORA CERTA'!#REF!</f>
        <v>#REF!</v>
      </c>
      <c r="AH244" s="723" t="e">
        <f>'HORA CERTA'!#REF!</f>
        <v>#REF!</v>
      </c>
    </row>
    <row r="245" spans="1:34" ht="15" x14ac:dyDescent="0.25">
      <c r="A245" s="2" t="e">
        <f>'HORA CERTA'!#REF!</f>
        <v>#REF!</v>
      </c>
      <c r="B245" s="5" t="e">
        <f>'HORA CERTA'!#REF!</f>
        <v>#REF!</v>
      </c>
      <c r="C245" s="700" t="e">
        <f>'HORA CERTA'!#REF!</f>
        <v>#REF!</v>
      </c>
      <c r="D245" s="20" t="e">
        <f>'HORA CERTA'!#REF!</f>
        <v>#REF!</v>
      </c>
      <c r="E245" s="4" t="e">
        <f>'HORA CERTA'!#REF!</f>
        <v>#REF!</v>
      </c>
      <c r="F245" s="20" t="e">
        <f>'HORA CERTA'!#REF!</f>
        <v>#REF!</v>
      </c>
      <c r="G245" s="4" t="e">
        <f>'HORA CERTA'!#REF!</f>
        <v>#REF!</v>
      </c>
      <c r="H245" s="20" t="e">
        <f>'HORA CERTA'!#REF!</f>
        <v>#REF!</v>
      </c>
      <c r="I245" s="78" t="e">
        <f>'HORA CERTA'!#REF!</f>
        <v>#REF!</v>
      </c>
      <c r="J245" s="186" t="e">
        <f>'HORA CERTA'!#REF!</f>
        <v>#REF!</v>
      </c>
      <c r="K245" s="4" t="e">
        <f>'HORA CERTA'!#REF!</f>
        <v>#REF!</v>
      </c>
      <c r="L245" s="20" t="e">
        <f>'HORA CERTA'!#REF!</f>
        <v>#REF!</v>
      </c>
      <c r="M245" s="4" t="e">
        <f>'HORA CERTA'!#REF!</f>
        <v>#REF!</v>
      </c>
      <c r="N245" s="20" t="e">
        <f>'HORA CERTA'!#REF!</f>
        <v>#REF!</v>
      </c>
      <c r="O245" s="4" t="e">
        <f>'HORA CERTA'!#REF!</f>
        <v>#REF!</v>
      </c>
      <c r="P245" s="20" t="e">
        <f>'HORA CERTA'!#REF!</f>
        <v>#REF!</v>
      </c>
      <c r="Q245" s="78" t="e">
        <f>'HORA CERTA'!#REF!</f>
        <v>#REF!</v>
      </c>
      <c r="R245" s="186" t="e">
        <f>'HORA CERTA'!#REF!</f>
        <v>#REF!</v>
      </c>
      <c r="S245" s="4" t="e">
        <f>'HORA CERTA'!#REF!</f>
        <v>#REF!</v>
      </c>
      <c r="T245" s="20" t="e">
        <f>'HORA CERTA'!#REF!</f>
        <v>#REF!</v>
      </c>
      <c r="U245" s="4" t="e">
        <f>'HORA CERTA'!#REF!</f>
        <v>#REF!</v>
      </c>
      <c r="V245" s="20" t="e">
        <f>'HORA CERTA'!#REF!</f>
        <v>#REF!</v>
      </c>
      <c r="W245" s="4" t="e">
        <f>'HORA CERTA'!#REF!</f>
        <v>#REF!</v>
      </c>
      <c r="X245" s="20" t="e">
        <f>'HORA CERTA'!#REF!</f>
        <v>#REF!</v>
      </c>
      <c r="Y245" s="78" t="e">
        <f>'HORA CERTA'!#REF!</f>
        <v>#REF!</v>
      </c>
      <c r="Z245" s="186" t="e">
        <f>'HORA CERTA'!#REF!</f>
        <v>#REF!</v>
      </c>
      <c r="AA245" s="4" t="e">
        <f>'HORA CERTA'!#REF!</f>
        <v>#REF!</v>
      </c>
      <c r="AB245" s="20" t="e">
        <f>'HORA CERTA'!#REF!</f>
        <v>#REF!</v>
      </c>
      <c r="AC245" s="4" t="e">
        <f>'HORA CERTA'!#REF!</f>
        <v>#REF!</v>
      </c>
      <c r="AD245" s="20" t="e">
        <f>'HORA CERTA'!#REF!</f>
        <v>#REF!</v>
      </c>
      <c r="AE245" s="4" t="e">
        <f>'HORA CERTA'!#REF!</f>
        <v>#REF!</v>
      </c>
      <c r="AF245" s="20" t="e">
        <f>'HORA CERTA'!#REF!</f>
        <v>#REF!</v>
      </c>
      <c r="AG245" s="78" t="e">
        <f>'HORA CERTA'!#REF!</f>
        <v>#REF!</v>
      </c>
      <c r="AH245" s="186" t="e">
        <f>'HORA CERTA'!#REF!</f>
        <v>#REF!</v>
      </c>
    </row>
    <row r="246" spans="1:34" ht="15" x14ac:dyDescent="0.25">
      <c r="A246" s="2" t="str">
        <f>'HORA CERTA'!A23</f>
        <v>Ortopedista (consulta) - 12hrs</v>
      </c>
      <c r="B246" s="5">
        <f>'HORA CERTA'!B23</f>
        <v>132</v>
      </c>
      <c r="C246" s="700">
        <f>'HORA CERTA'!C23</f>
        <v>125</v>
      </c>
      <c r="D246" s="20" t="e">
        <f>'HORA CERTA'!#REF!</f>
        <v>#REF!</v>
      </c>
      <c r="E246" s="4">
        <f>'HORA CERTA'!D23</f>
        <v>134</v>
      </c>
      <c r="F246" s="20" t="e">
        <f>'HORA CERTA'!#REF!</f>
        <v>#REF!</v>
      </c>
      <c r="G246" s="4">
        <f>'HORA CERTA'!E23</f>
        <v>163</v>
      </c>
      <c r="H246" s="20" t="e">
        <f>'HORA CERTA'!#REF!</f>
        <v>#REF!</v>
      </c>
      <c r="I246" s="78" t="e">
        <f>'HORA CERTA'!#REF!</f>
        <v>#REF!</v>
      </c>
      <c r="J246" s="186" t="e">
        <f>'HORA CERTA'!#REF!</f>
        <v>#REF!</v>
      </c>
      <c r="K246" s="4">
        <f>'HORA CERTA'!F23</f>
        <v>136</v>
      </c>
      <c r="L246" s="20" t="e">
        <f>'HORA CERTA'!#REF!</f>
        <v>#REF!</v>
      </c>
      <c r="M246" s="4">
        <f>'HORA CERTA'!G23</f>
        <v>116</v>
      </c>
      <c r="N246" s="20" t="e">
        <f>'HORA CERTA'!#REF!</f>
        <v>#REF!</v>
      </c>
      <c r="O246" s="4">
        <f>'HORA CERTA'!H23</f>
        <v>161</v>
      </c>
      <c r="P246" s="20" t="e">
        <f>'HORA CERTA'!#REF!</f>
        <v>#REF!</v>
      </c>
      <c r="Q246" s="78" t="e">
        <f>'HORA CERTA'!#REF!</f>
        <v>#REF!</v>
      </c>
      <c r="R246" s="186" t="e">
        <f>'HORA CERTA'!#REF!</f>
        <v>#REF!</v>
      </c>
      <c r="S246" s="4">
        <f>'HORA CERTA'!I23</f>
        <v>133</v>
      </c>
      <c r="T246" s="20" t="e">
        <f>'HORA CERTA'!#REF!</f>
        <v>#REF!</v>
      </c>
      <c r="U246" s="4">
        <f>'HORA CERTA'!J23</f>
        <v>0</v>
      </c>
      <c r="V246" s="20" t="e">
        <f>'HORA CERTA'!#REF!</f>
        <v>#REF!</v>
      </c>
      <c r="W246" s="4">
        <f>'HORA CERTA'!K23</f>
        <v>90</v>
      </c>
      <c r="X246" s="20" t="e">
        <f>'HORA CERTA'!#REF!</f>
        <v>#REF!</v>
      </c>
      <c r="Y246" s="78" t="e">
        <f>'HORA CERTA'!#REF!</f>
        <v>#REF!</v>
      </c>
      <c r="Z246" s="186" t="e">
        <f>'HORA CERTA'!#REF!</f>
        <v>#REF!</v>
      </c>
      <c r="AA246" s="4">
        <f>'HORA CERTA'!L23</f>
        <v>109</v>
      </c>
      <c r="AB246" s="20" t="e">
        <f>'HORA CERTA'!#REF!</f>
        <v>#REF!</v>
      </c>
      <c r="AC246" s="4">
        <f>'HORA CERTA'!M23</f>
        <v>130</v>
      </c>
      <c r="AD246" s="20" t="e">
        <f>'HORA CERTA'!#REF!</f>
        <v>#REF!</v>
      </c>
      <c r="AE246" s="4">
        <f>'HORA CERTA'!N23</f>
        <v>134</v>
      </c>
      <c r="AF246" s="20">
        <f>'HORA CERTA'!O23</f>
        <v>1584</v>
      </c>
      <c r="AG246" s="78">
        <f>'HORA CERTA'!P23</f>
        <v>1431</v>
      </c>
      <c r="AH246" s="186">
        <f>'HORA CERTA'!Q23</f>
        <v>0.90340909090909094</v>
      </c>
    </row>
    <row r="247" spans="1:34" ht="15" x14ac:dyDescent="0.25">
      <c r="A247" s="2" t="str">
        <f>'HORA CERTA'!A14</f>
        <v>Reumatologista (consulta) - 12hrs</v>
      </c>
      <c r="B247" s="5">
        <f>'HORA CERTA'!B14</f>
        <v>264</v>
      </c>
      <c r="C247" s="700">
        <f>'HORA CERTA'!C14</f>
        <v>117</v>
      </c>
      <c r="D247" s="20" t="e">
        <f>'HORA CERTA'!#REF!</f>
        <v>#REF!</v>
      </c>
      <c r="E247" s="4">
        <f>'HORA CERTA'!D14</f>
        <v>234</v>
      </c>
      <c r="F247" s="20" t="e">
        <f>'HORA CERTA'!#REF!</f>
        <v>#REF!</v>
      </c>
      <c r="G247" s="4">
        <f>'HORA CERTA'!E14</f>
        <v>183</v>
      </c>
      <c r="H247" s="20" t="e">
        <f>'HORA CERTA'!#REF!</f>
        <v>#REF!</v>
      </c>
      <c r="I247" s="78" t="e">
        <f>'HORA CERTA'!#REF!</f>
        <v>#REF!</v>
      </c>
      <c r="J247" s="186" t="e">
        <f>'HORA CERTA'!#REF!</f>
        <v>#REF!</v>
      </c>
      <c r="K247" s="4">
        <f>'HORA CERTA'!F14</f>
        <v>75</v>
      </c>
      <c r="L247" s="20" t="e">
        <f>'HORA CERTA'!#REF!</f>
        <v>#REF!</v>
      </c>
      <c r="M247" s="4">
        <f>'HORA CERTA'!G14</f>
        <v>148</v>
      </c>
      <c r="N247" s="20" t="e">
        <f>'HORA CERTA'!#REF!</f>
        <v>#REF!</v>
      </c>
      <c r="O247" s="4">
        <f>'HORA CERTA'!H14</f>
        <v>188</v>
      </c>
      <c r="P247" s="20" t="e">
        <f>'HORA CERTA'!#REF!</f>
        <v>#REF!</v>
      </c>
      <c r="Q247" s="78" t="e">
        <f>'HORA CERTA'!#REF!</f>
        <v>#REF!</v>
      </c>
      <c r="R247" s="186" t="e">
        <f>'HORA CERTA'!#REF!</f>
        <v>#REF!</v>
      </c>
      <c r="S247" s="4">
        <f>'HORA CERTA'!I14</f>
        <v>239</v>
      </c>
      <c r="T247" s="20" t="e">
        <f>'HORA CERTA'!#REF!</f>
        <v>#REF!</v>
      </c>
      <c r="U247" s="4">
        <f>'HORA CERTA'!J14</f>
        <v>230</v>
      </c>
      <c r="V247" s="20" t="e">
        <f>'HORA CERTA'!#REF!</f>
        <v>#REF!</v>
      </c>
      <c r="W247" s="4">
        <f>'HORA CERTA'!K14</f>
        <v>169</v>
      </c>
      <c r="X247" s="20" t="e">
        <f>'HORA CERTA'!#REF!</f>
        <v>#REF!</v>
      </c>
      <c r="Y247" s="78" t="e">
        <f>'HORA CERTA'!#REF!</f>
        <v>#REF!</v>
      </c>
      <c r="Z247" s="186" t="e">
        <f>'HORA CERTA'!#REF!</f>
        <v>#REF!</v>
      </c>
      <c r="AA247" s="4">
        <f>'HORA CERTA'!L14</f>
        <v>234</v>
      </c>
      <c r="AB247" s="20" t="e">
        <f>'HORA CERTA'!#REF!</f>
        <v>#REF!</v>
      </c>
      <c r="AC247" s="4">
        <f>'HORA CERTA'!M14</f>
        <v>181</v>
      </c>
      <c r="AD247" s="20" t="e">
        <f>'HORA CERTA'!#REF!</f>
        <v>#REF!</v>
      </c>
      <c r="AE247" s="4">
        <f>'HORA CERTA'!N14</f>
        <v>0</v>
      </c>
      <c r="AF247" s="20">
        <f>'HORA CERTA'!O14</f>
        <v>3168</v>
      </c>
      <c r="AG247" s="78">
        <f>'HORA CERTA'!P14</f>
        <v>1998</v>
      </c>
      <c r="AH247" s="186">
        <f>'HORA CERTA'!Q14</f>
        <v>0.63068181818181823</v>
      </c>
    </row>
    <row r="248" spans="1:34" ht="15" x14ac:dyDescent="0.25">
      <c r="A248" s="2" t="e">
        <f>'HORA CERTA'!#REF!</f>
        <v>#REF!</v>
      </c>
      <c r="B248" s="5" t="e">
        <f>'HORA CERTA'!#REF!</f>
        <v>#REF!</v>
      </c>
      <c r="C248" s="700" t="e">
        <f>'HORA CERTA'!#REF!</f>
        <v>#REF!</v>
      </c>
      <c r="D248" s="20" t="e">
        <f>'HORA CERTA'!#REF!</f>
        <v>#REF!</v>
      </c>
      <c r="E248" s="4" t="e">
        <f>'HORA CERTA'!#REF!</f>
        <v>#REF!</v>
      </c>
      <c r="F248" s="20" t="e">
        <f>'HORA CERTA'!#REF!</f>
        <v>#REF!</v>
      </c>
      <c r="G248" s="4" t="e">
        <f>'HORA CERTA'!#REF!</f>
        <v>#REF!</v>
      </c>
      <c r="H248" s="20" t="e">
        <f>'HORA CERTA'!#REF!</f>
        <v>#REF!</v>
      </c>
      <c r="I248" s="78" t="e">
        <f>'HORA CERTA'!#REF!</f>
        <v>#REF!</v>
      </c>
      <c r="J248" s="186" t="e">
        <f>'HORA CERTA'!#REF!</f>
        <v>#REF!</v>
      </c>
      <c r="K248" s="4" t="e">
        <f>'HORA CERTA'!#REF!</f>
        <v>#REF!</v>
      </c>
      <c r="L248" s="20" t="e">
        <f>'HORA CERTA'!#REF!</f>
        <v>#REF!</v>
      </c>
      <c r="M248" s="4" t="e">
        <f>'HORA CERTA'!#REF!</f>
        <v>#REF!</v>
      </c>
      <c r="N248" s="20" t="e">
        <f>'HORA CERTA'!#REF!</f>
        <v>#REF!</v>
      </c>
      <c r="O248" s="4" t="e">
        <f>'HORA CERTA'!#REF!</f>
        <v>#REF!</v>
      </c>
      <c r="P248" s="20" t="e">
        <f>'HORA CERTA'!#REF!</f>
        <v>#REF!</v>
      </c>
      <c r="Q248" s="78" t="e">
        <f>'HORA CERTA'!#REF!</f>
        <v>#REF!</v>
      </c>
      <c r="R248" s="186" t="e">
        <f>'HORA CERTA'!#REF!</f>
        <v>#REF!</v>
      </c>
      <c r="S248" s="4" t="e">
        <f>'HORA CERTA'!#REF!</f>
        <v>#REF!</v>
      </c>
      <c r="T248" s="20" t="e">
        <f>'HORA CERTA'!#REF!</f>
        <v>#REF!</v>
      </c>
      <c r="U248" s="4" t="e">
        <f>'HORA CERTA'!#REF!</f>
        <v>#REF!</v>
      </c>
      <c r="V248" s="20" t="e">
        <f>'HORA CERTA'!#REF!</f>
        <v>#REF!</v>
      </c>
      <c r="W248" s="4" t="e">
        <f>'HORA CERTA'!#REF!</f>
        <v>#REF!</v>
      </c>
      <c r="X248" s="20" t="e">
        <f>'HORA CERTA'!#REF!</f>
        <v>#REF!</v>
      </c>
      <c r="Y248" s="78" t="e">
        <f>'HORA CERTA'!#REF!</f>
        <v>#REF!</v>
      </c>
      <c r="Z248" s="186" t="e">
        <f>'HORA CERTA'!#REF!</f>
        <v>#REF!</v>
      </c>
      <c r="AA248" s="4" t="e">
        <f>'HORA CERTA'!#REF!</f>
        <v>#REF!</v>
      </c>
      <c r="AB248" s="20" t="e">
        <f>'HORA CERTA'!#REF!</f>
        <v>#REF!</v>
      </c>
      <c r="AC248" s="4" t="e">
        <f>'HORA CERTA'!#REF!</f>
        <v>#REF!</v>
      </c>
      <c r="AD248" s="20" t="e">
        <f>'HORA CERTA'!#REF!</f>
        <v>#REF!</v>
      </c>
      <c r="AE248" s="4" t="e">
        <f>'HORA CERTA'!#REF!</f>
        <v>#REF!</v>
      </c>
      <c r="AF248" s="20" t="e">
        <f>'HORA CERTA'!#REF!</f>
        <v>#REF!</v>
      </c>
      <c r="AG248" s="78" t="e">
        <f>'HORA CERTA'!#REF!</f>
        <v>#REF!</v>
      </c>
      <c r="AH248" s="186" t="e">
        <f>'HORA CERTA'!#REF!</f>
        <v>#REF!</v>
      </c>
    </row>
    <row r="249" spans="1:34" ht="15" x14ac:dyDescent="0.25">
      <c r="A249" s="2" t="str">
        <f>'HORA CERTA'!A15</f>
        <v>Dermatologista (consulta) - 12hrs</v>
      </c>
      <c r="B249" s="5">
        <f>'HORA CERTA'!B15</f>
        <v>504</v>
      </c>
      <c r="C249" s="700">
        <f>'HORA CERTA'!C15</f>
        <v>545</v>
      </c>
      <c r="D249" s="20" t="e">
        <f>'HORA CERTA'!#REF!</f>
        <v>#REF!</v>
      </c>
      <c r="E249" s="4">
        <f>'HORA CERTA'!D15</f>
        <v>523</v>
      </c>
      <c r="F249" s="20" t="e">
        <f>'HORA CERTA'!#REF!</f>
        <v>#REF!</v>
      </c>
      <c r="G249" s="4">
        <f>'HORA CERTA'!E15</f>
        <v>520</v>
      </c>
      <c r="H249" s="20" t="e">
        <f>'HORA CERTA'!#REF!</f>
        <v>#REF!</v>
      </c>
      <c r="I249" s="78" t="e">
        <f>'HORA CERTA'!#REF!</f>
        <v>#REF!</v>
      </c>
      <c r="J249" s="186" t="e">
        <f>'HORA CERTA'!#REF!</f>
        <v>#REF!</v>
      </c>
      <c r="K249" s="4">
        <f>'HORA CERTA'!F15</f>
        <v>247</v>
      </c>
      <c r="L249" s="20" t="e">
        <f>'HORA CERTA'!#REF!</f>
        <v>#REF!</v>
      </c>
      <c r="M249" s="4">
        <f>'HORA CERTA'!G15</f>
        <v>331</v>
      </c>
      <c r="N249" s="20" t="e">
        <f>'HORA CERTA'!#REF!</f>
        <v>#REF!</v>
      </c>
      <c r="O249" s="4">
        <f>'HORA CERTA'!H15</f>
        <v>344</v>
      </c>
      <c r="P249" s="20" t="e">
        <f>'HORA CERTA'!#REF!</f>
        <v>#REF!</v>
      </c>
      <c r="Q249" s="78" t="e">
        <f>'HORA CERTA'!#REF!</f>
        <v>#REF!</v>
      </c>
      <c r="R249" s="186" t="e">
        <f>'HORA CERTA'!#REF!</f>
        <v>#REF!</v>
      </c>
      <c r="S249" s="4">
        <f>'HORA CERTA'!I15</f>
        <v>488</v>
      </c>
      <c r="T249" s="20" t="e">
        <f>'HORA CERTA'!#REF!</f>
        <v>#REF!</v>
      </c>
      <c r="U249" s="4">
        <f>'HORA CERTA'!J15</f>
        <v>375</v>
      </c>
      <c r="V249" s="20" t="e">
        <f>'HORA CERTA'!#REF!</f>
        <v>#REF!</v>
      </c>
      <c r="W249" s="4">
        <f>'HORA CERTA'!K15</f>
        <v>330</v>
      </c>
      <c r="X249" s="20" t="e">
        <f>'HORA CERTA'!#REF!</f>
        <v>#REF!</v>
      </c>
      <c r="Y249" s="78" t="e">
        <f>'HORA CERTA'!#REF!</f>
        <v>#REF!</v>
      </c>
      <c r="Z249" s="186" t="e">
        <f>'HORA CERTA'!#REF!</f>
        <v>#REF!</v>
      </c>
      <c r="AA249" s="4">
        <f>'HORA CERTA'!L15</f>
        <v>478</v>
      </c>
      <c r="AB249" s="20" t="e">
        <f>'HORA CERTA'!#REF!</f>
        <v>#REF!</v>
      </c>
      <c r="AC249" s="4">
        <f>'HORA CERTA'!M15</f>
        <v>401</v>
      </c>
      <c r="AD249" s="20" t="e">
        <f>'HORA CERTA'!#REF!</f>
        <v>#REF!</v>
      </c>
      <c r="AE249" s="4">
        <f>'HORA CERTA'!N15</f>
        <v>391</v>
      </c>
      <c r="AF249" s="20">
        <f>'HORA CERTA'!O15</f>
        <v>6048</v>
      </c>
      <c r="AG249" s="78">
        <f>'HORA CERTA'!P15</f>
        <v>4973</v>
      </c>
      <c r="AH249" s="186">
        <f>'HORA CERTA'!Q15</f>
        <v>0.82225529100529104</v>
      </c>
    </row>
    <row r="250" spans="1:34" ht="15" x14ac:dyDescent="0.25">
      <c r="A250" s="2" t="e">
        <f>'HORA CERTA'!#REF!</f>
        <v>#REF!</v>
      </c>
      <c r="B250" s="5" t="e">
        <f>'HORA CERTA'!#REF!</f>
        <v>#REF!</v>
      </c>
      <c r="C250" s="701" t="e">
        <f>'HORA CERTA'!#REF!</f>
        <v>#REF!</v>
      </c>
      <c r="D250" s="20" t="e">
        <f>'HORA CERTA'!#REF!</f>
        <v>#REF!</v>
      </c>
      <c r="E250" s="4" t="e">
        <f>'HORA CERTA'!#REF!</f>
        <v>#REF!</v>
      </c>
      <c r="F250" s="20" t="e">
        <f>'HORA CERTA'!#REF!</f>
        <v>#REF!</v>
      </c>
      <c r="G250" s="4" t="e">
        <f>'HORA CERTA'!#REF!</f>
        <v>#REF!</v>
      </c>
      <c r="H250" s="20" t="e">
        <f>'HORA CERTA'!#REF!</f>
        <v>#REF!</v>
      </c>
      <c r="I250" s="78" t="e">
        <f>'HORA CERTA'!#REF!</f>
        <v>#REF!</v>
      </c>
      <c r="J250" s="186" t="e">
        <f>'HORA CERTA'!#REF!</f>
        <v>#REF!</v>
      </c>
      <c r="K250" s="4" t="e">
        <f>'HORA CERTA'!#REF!</f>
        <v>#REF!</v>
      </c>
      <c r="L250" s="20" t="e">
        <f>'HORA CERTA'!#REF!</f>
        <v>#REF!</v>
      </c>
      <c r="M250" s="4" t="e">
        <f>'HORA CERTA'!#REF!</f>
        <v>#REF!</v>
      </c>
      <c r="N250" s="20" t="e">
        <f>'HORA CERTA'!#REF!</f>
        <v>#REF!</v>
      </c>
      <c r="O250" s="4" t="e">
        <f>'HORA CERTA'!#REF!</f>
        <v>#REF!</v>
      </c>
      <c r="P250" s="20" t="e">
        <f>'HORA CERTA'!#REF!</f>
        <v>#REF!</v>
      </c>
      <c r="Q250" s="78" t="e">
        <f>'HORA CERTA'!#REF!</f>
        <v>#REF!</v>
      </c>
      <c r="R250" s="186" t="e">
        <f>'HORA CERTA'!#REF!</f>
        <v>#REF!</v>
      </c>
      <c r="S250" s="4" t="e">
        <f>'HORA CERTA'!#REF!</f>
        <v>#REF!</v>
      </c>
      <c r="T250" s="20" t="e">
        <f>'HORA CERTA'!#REF!</f>
        <v>#REF!</v>
      </c>
      <c r="U250" s="4" t="e">
        <f>'HORA CERTA'!#REF!</f>
        <v>#REF!</v>
      </c>
      <c r="V250" s="20" t="e">
        <f>'HORA CERTA'!#REF!</f>
        <v>#REF!</v>
      </c>
      <c r="W250" s="4" t="e">
        <f>'HORA CERTA'!#REF!</f>
        <v>#REF!</v>
      </c>
      <c r="X250" s="20" t="e">
        <f>'HORA CERTA'!#REF!</f>
        <v>#REF!</v>
      </c>
      <c r="Y250" s="78" t="e">
        <f>'HORA CERTA'!#REF!</f>
        <v>#REF!</v>
      </c>
      <c r="Z250" s="186" t="e">
        <f>'HORA CERTA'!#REF!</f>
        <v>#REF!</v>
      </c>
      <c r="AA250" s="4" t="e">
        <f>'HORA CERTA'!#REF!</f>
        <v>#REF!</v>
      </c>
      <c r="AB250" s="20" t="e">
        <f>'HORA CERTA'!#REF!</f>
        <v>#REF!</v>
      </c>
      <c r="AC250" s="4" t="e">
        <f>'HORA CERTA'!#REF!</f>
        <v>#REF!</v>
      </c>
      <c r="AD250" s="20" t="e">
        <f>'HORA CERTA'!#REF!</f>
        <v>#REF!</v>
      </c>
      <c r="AE250" s="4" t="e">
        <f>'HORA CERTA'!#REF!</f>
        <v>#REF!</v>
      </c>
      <c r="AF250" s="20" t="e">
        <f>'HORA CERTA'!#REF!</f>
        <v>#REF!</v>
      </c>
      <c r="AG250" s="78" t="e">
        <f>'HORA CERTA'!#REF!</f>
        <v>#REF!</v>
      </c>
      <c r="AH250" s="186" t="e">
        <f>'HORA CERTA'!#REF!</f>
        <v>#REF!</v>
      </c>
    </row>
    <row r="251" spans="1:34" ht="15" x14ac:dyDescent="0.25">
      <c r="A251" s="724" t="str">
        <f>'HORA CERTA'!A13</f>
        <v>Proctologia (consulta) - 12hrs</v>
      </c>
      <c r="B251" s="725">
        <f>'HORA CERTA'!B13</f>
        <v>132</v>
      </c>
      <c r="C251" s="701">
        <f>'HORA CERTA'!C13</f>
        <v>80</v>
      </c>
      <c r="D251" s="721" t="e">
        <f>'HORA CERTA'!#REF!</f>
        <v>#REF!</v>
      </c>
      <c r="E251" s="700">
        <f>'HORA CERTA'!D13</f>
        <v>118</v>
      </c>
      <c r="F251" s="721" t="e">
        <f>'HORA CERTA'!#REF!</f>
        <v>#REF!</v>
      </c>
      <c r="G251" s="700">
        <f>'HORA CERTA'!E13</f>
        <v>64</v>
      </c>
      <c r="H251" s="721" t="e">
        <f>'HORA CERTA'!#REF!</f>
        <v>#REF!</v>
      </c>
      <c r="I251" s="722" t="e">
        <f>'HORA CERTA'!#REF!</f>
        <v>#REF!</v>
      </c>
      <c r="J251" s="723" t="e">
        <f>'HORA CERTA'!#REF!</f>
        <v>#REF!</v>
      </c>
      <c r="K251" s="700">
        <f>'HORA CERTA'!F13</f>
        <v>133</v>
      </c>
      <c r="L251" s="721" t="e">
        <f>'HORA CERTA'!#REF!</f>
        <v>#REF!</v>
      </c>
      <c r="M251" s="700">
        <f>'HORA CERTA'!G13</f>
        <v>161</v>
      </c>
      <c r="N251" s="721" t="e">
        <f>'HORA CERTA'!#REF!</f>
        <v>#REF!</v>
      </c>
      <c r="O251" s="700">
        <f>'HORA CERTA'!H13</f>
        <v>129</v>
      </c>
      <c r="P251" s="721" t="e">
        <f>'HORA CERTA'!#REF!</f>
        <v>#REF!</v>
      </c>
      <c r="Q251" s="722" t="e">
        <f>'HORA CERTA'!#REF!</f>
        <v>#REF!</v>
      </c>
      <c r="R251" s="723" t="e">
        <f>'HORA CERTA'!#REF!</f>
        <v>#REF!</v>
      </c>
      <c r="S251" s="700">
        <f>'HORA CERTA'!I13</f>
        <v>67</v>
      </c>
      <c r="T251" s="721" t="e">
        <f>'HORA CERTA'!#REF!</f>
        <v>#REF!</v>
      </c>
      <c r="U251" s="700">
        <f>'HORA CERTA'!J13</f>
        <v>167</v>
      </c>
      <c r="V251" s="721" t="e">
        <f>'HORA CERTA'!#REF!</f>
        <v>#REF!</v>
      </c>
      <c r="W251" s="700">
        <f>'HORA CERTA'!K13</f>
        <v>123</v>
      </c>
      <c r="X251" s="721" t="e">
        <f>'HORA CERTA'!#REF!</f>
        <v>#REF!</v>
      </c>
      <c r="Y251" s="722" t="e">
        <f>'HORA CERTA'!#REF!</f>
        <v>#REF!</v>
      </c>
      <c r="Z251" s="723" t="e">
        <f>'HORA CERTA'!#REF!</f>
        <v>#REF!</v>
      </c>
      <c r="AA251" s="700">
        <f>'HORA CERTA'!L13</f>
        <v>140</v>
      </c>
      <c r="AB251" s="721" t="e">
        <f>'HORA CERTA'!#REF!</f>
        <v>#REF!</v>
      </c>
      <c r="AC251" s="700">
        <f>'HORA CERTA'!M13</f>
        <v>140</v>
      </c>
      <c r="AD251" s="721" t="e">
        <f>'HORA CERTA'!#REF!</f>
        <v>#REF!</v>
      </c>
      <c r="AE251" s="700">
        <f>'HORA CERTA'!N13</f>
        <v>105</v>
      </c>
      <c r="AF251" s="721">
        <f>'HORA CERTA'!O13</f>
        <v>1584</v>
      </c>
      <c r="AG251" s="722">
        <f>'HORA CERTA'!P13</f>
        <v>1427</v>
      </c>
      <c r="AH251" s="723">
        <f>'HORA CERTA'!Q13</f>
        <v>0.90088383838383834</v>
      </c>
    </row>
    <row r="252" spans="1:34" thickBot="1" x14ac:dyDescent="0.3">
      <c r="A252" s="724" t="e">
        <f>'HORA CERTA'!#REF!</f>
        <v>#REF!</v>
      </c>
      <c r="B252" s="725" t="e">
        <f>'HORA CERTA'!#REF!</f>
        <v>#REF!</v>
      </c>
      <c r="C252" s="701" t="e">
        <f>'HORA CERTA'!#REF!</f>
        <v>#REF!</v>
      </c>
      <c r="D252" s="710" t="e">
        <f>'HORA CERTA'!#REF!</f>
        <v>#REF!</v>
      </c>
      <c r="E252" s="701" t="e">
        <f>'HORA CERTA'!#REF!</f>
        <v>#REF!</v>
      </c>
      <c r="F252" s="710" t="e">
        <f>'HORA CERTA'!#REF!</f>
        <v>#REF!</v>
      </c>
      <c r="G252" s="701" t="e">
        <f>'HORA CERTA'!#REF!</f>
        <v>#REF!</v>
      </c>
      <c r="H252" s="710" t="e">
        <f>'HORA CERTA'!#REF!</f>
        <v>#REF!</v>
      </c>
      <c r="I252" s="711" t="e">
        <f>'HORA CERTA'!#REF!</f>
        <v>#REF!</v>
      </c>
      <c r="J252" s="712" t="e">
        <f>'HORA CERTA'!#REF!</f>
        <v>#REF!</v>
      </c>
      <c r="K252" s="701" t="e">
        <f>'HORA CERTA'!#REF!</f>
        <v>#REF!</v>
      </c>
      <c r="L252" s="710" t="e">
        <f>'HORA CERTA'!#REF!</f>
        <v>#REF!</v>
      </c>
      <c r="M252" s="701" t="e">
        <f>'HORA CERTA'!#REF!</f>
        <v>#REF!</v>
      </c>
      <c r="N252" s="710" t="e">
        <f>'HORA CERTA'!#REF!</f>
        <v>#REF!</v>
      </c>
      <c r="O252" s="701" t="e">
        <f>'HORA CERTA'!#REF!</f>
        <v>#REF!</v>
      </c>
      <c r="P252" s="710" t="e">
        <f>'HORA CERTA'!#REF!</f>
        <v>#REF!</v>
      </c>
      <c r="Q252" s="711" t="e">
        <f>'HORA CERTA'!#REF!</f>
        <v>#REF!</v>
      </c>
      <c r="R252" s="712" t="e">
        <f>'HORA CERTA'!#REF!</f>
        <v>#REF!</v>
      </c>
      <c r="S252" s="701" t="e">
        <f>'HORA CERTA'!#REF!</f>
        <v>#REF!</v>
      </c>
      <c r="T252" s="710" t="e">
        <f>'HORA CERTA'!#REF!</f>
        <v>#REF!</v>
      </c>
      <c r="U252" s="701" t="e">
        <f>'HORA CERTA'!#REF!</f>
        <v>#REF!</v>
      </c>
      <c r="V252" s="710" t="e">
        <f>'HORA CERTA'!#REF!</f>
        <v>#REF!</v>
      </c>
      <c r="W252" s="701" t="e">
        <f>'HORA CERTA'!#REF!</f>
        <v>#REF!</v>
      </c>
      <c r="X252" s="710" t="e">
        <f>'HORA CERTA'!#REF!</f>
        <v>#REF!</v>
      </c>
      <c r="Y252" s="711" t="e">
        <f>'HORA CERTA'!#REF!</f>
        <v>#REF!</v>
      </c>
      <c r="Z252" s="712" t="e">
        <f>'HORA CERTA'!#REF!</f>
        <v>#REF!</v>
      </c>
      <c r="AA252" s="701" t="e">
        <f>'HORA CERTA'!#REF!</f>
        <v>#REF!</v>
      </c>
      <c r="AB252" s="710" t="e">
        <f>'HORA CERTA'!#REF!</f>
        <v>#REF!</v>
      </c>
      <c r="AC252" s="701" t="e">
        <f>'HORA CERTA'!#REF!</f>
        <v>#REF!</v>
      </c>
      <c r="AD252" s="710" t="e">
        <f>'HORA CERTA'!#REF!</f>
        <v>#REF!</v>
      </c>
      <c r="AE252" s="701" t="e">
        <f>'HORA CERTA'!#REF!</f>
        <v>#REF!</v>
      </c>
      <c r="AF252" s="710" t="e">
        <f>'HORA CERTA'!#REF!</f>
        <v>#REF!</v>
      </c>
      <c r="AG252" s="711" t="e">
        <f>'HORA CERTA'!#REF!</f>
        <v>#REF!</v>
      </c>
      <c r="AH252" s="712" t="e">
        <f>'HORA CERTA'!#REF!</f>
        <v>#REF!</v>
      </c>
    </row>
    <row r="253" spans="1:34" thickBot="1" x14ac:dyDescent="0.3">
      <c r="A253" s="740" t="str">
        <f>'HORA CERTA'!A26</f>
        <v>TOTAL DE CONSULTAS</v>
      </c>
      <c r="B253" s="729">
        <f>'HORA CERTA'!B26</f>
        <v>3910</v>
      </c>
      <c r="C253" s="708">
        <f>'HORA CERTA'!C26</f>
        <v>4300</v>
      </c>
      <c r="D253" s="716" t="e">
        <f>'HORA CERTA'!#REF!</f>
        <v>#REF!</v>
      </c>
      <c r="E253" s="708">
        <f>'HORA CERTA'!D26</f>
        <v>4859</v>
      </c>
      <c r="F253" s="716" t="e">
        <f>'HORA CERTA'!#REF!</f>
        <v>#REF!</v>
      </c>
      <c r="G253" s="708">
        <f>'HORA CERTA'!E26</f>
        <v>4509</v>
      </c>
      <c r="H253" s="716" t="e">
        <f>'HORA CERTA'!#REF!</f>
        <v>#REF!</v>
      </c>
      <c r="I253" s="717" t="e">
        <f>'HORA CERTA'!#REF!</f>
        <v>#REF!</v>
      </c>
      <c r="J253" s="718" t="e">
        <f>'HORA CERTA'!#REF!</f>
        <v>#REF!</v>
      </c>
      <c r="K253" s="708">
        <f>'HORA CERTA'!F26</f>
        <v>4363</v>
      </c>
      <c r="L253" s="716" t="e">
        <f>'HORA CERTA'!#REF!</f>
        <v>#REF!</v>
      </c>
      <c r="M253" s="708">
        <f>'HORA CERTA'!G26</f>
        <v>4198</v>
      </c>
      <c r="N253" s="716" t="e">
        <f>'HORA CERTA'!#REF!</f>
        <v>#REF!</v>
      </c>
      <c r="O253" s="708">
        <f>'HORA CERTA'!H26</f>
        <v>4639</v>
      </c>
      <c r="P253" s="716" t="e">
        <f>'HORA CERTA'!#REF!</f>
        <v>#REF!</v>
      </c>
      <c r="Q253" s="717" t="e">
        <f>'HORA CERTA'!#REF!</f>
        <v>#REF!</v>
      </c>
      <c r="R253" s="718" t="e">
        <f>'HORA CERTA'!#REF!</f>
        <v>#REF!</v>
      </c>
      <c r="S253" s="708">
        <f>'HORA CERTA'!I26</f>
        <v>4480</v>
      </c>
      <c r="T253" s="716" t="e">
        <f>'HORA CERTA'!#REF!</f>
        <v>#REF!</v>
      </c>
      <c r="U253" s="708">
        <f>'HORA CERTA'!J26</f>
        <v>4482</v>
      </c>
      <c r="V253" s="716" t="e">
        <f>'HORA CERTA'!#REF!</f>
        <v>#REF!</v>
      </c>
      <c r="W253" s="708">
        <f>'HORA CERTA'!K26</f>
        <v>3912</v>
      </c>
      <c r="X253" s="716" t="e">
        <f>'HORA CERTA'!#REF!</f>
        <v>#REF!</v>
      </c>
      <c r="Y253" s="717" t="e">
        <f>'HORA CERTA'!#REF!</f>
        <v>#REF!</v>
      </c>
      <c r="Z253" s="718" t="e">
        <f>'HORA CERTA'!#REF!</f>
        <v>#REF!</v>
      </c>
      <c r="AA253" s="708">
        <f>'HORA CERTA'!L26</f>
        <v>4793</v>
      </c>
      <c r="AB253" s="716" t="e">
        <f>'HORA CERTA'!#REF!</f>
        <v>#REF!</v>
      </c>
      <c r="AC253" s="708">
        <f>'HORA CERTA'!M26</f>
        <v>4696</v>
      </c>
      <c r="AD253" s="716" t="e">
        <f>'HORA CERTA'!#REF!</f>
        <v>#REF!</v>
      </c>
      <c r="AE253" s="708">
        <f>'HORA CERTA'!N26</f>
        <v>3760</v>
      </c>
      <c r="AF253" s="716">
        <f>'HORA CERTA'!O26</f>
        <v>42696</v>
      </c>
      <c r="AG253" s="717">
        <f>'HORA CERTA'!P26</f>
        <v>52991</v>
      </c>
      <c r="AH253" s="718">
        <f>'HORA CERTA'!Q26</f>
        <v>1.2411232902379614</v>
      </c>
    </row>
    <row r="254" spans="1:34" ht="15" x14ac:dyDescent="0.25">
      <c r="A254" s="734" t="str">
        <f>'HORA CERTA'!A32</f>
        <v>Cirurgia Urológica</v>
      </c>
      <c r="B254" s="720">
        <f>'HORA CERTA'!B32</f>
        <v>40</v>
      </c>
      <c r="C254" s="737">
        <f>'HORA CERTA'!C32</f>
        <v>57</v>
      </c>
      <c r="D254" s="721" t="e">
        <f>'HORA CERTA'!#REF!</f>
        <v>#REF!</v>
      </c>
      <c r="E254" s="737">
        <f>'HORA CERTA'!D32</f>
        <v>39</v>
      </c>
      <c r="F254" s="721" t="e">
        <f>'HORA CERTA'!#REF!</f>
        <v>#REF!</v>
      </c>
      <c r="G254" s="737">
        <f>'HORA CERTA'!E32</f>
        <v>53</v>
      </c>
      <c r="H254" s="721" t="e">
        <f>'HORA CERTA'!#REF!</f>
        <v>#REF!</v>
      </c>
      <c r="I254" s="722" t="e">
        <f>'HORA CERTA'!#REF!</f>
        <v>#REF!</v>
      </c>
      <c r="J254" s="723" t="e">
        <f>'HORA CERTA'!#REF!</f>
        <v>#REF!</v>
      </c>
      <c r="K254" s="737">
        <f>'HORA CERTA'!F32</f>
        <v>61</v>
      </c>
      <c r="L254" s="721" t="e">
        <f>'HORA CERTA'!#REF!</f>
        <v>#REF!</v>
      </c>
      <c r="M254" s="737">
        <f>'HORA CERTA'!G32</f>
        <v>35</v>
      </c>
      <c r="N254" s="721" t="e">
        <f>'HORA CERTA'!#REF!</f>
        <v>#REF!</v>
      </c>
      <c r="O254" s="737">
        <f>'HORA CERTA'!H32</f>
        <v>45</v>
      </c>
      <c r="P254" s="721" t="e">
        <f>'HORA CERTA'!#REF!</f>
        <v>#REF!</v>
      </c>
      <c r="Q254" s="722" t="e">
        <f>'HORA CERTA'!#REF!</f>
        <v>#REF!</v>
      </c>
      <c r="R254" s="723" t="e">
        <f>'HORA CERTA'!#REF!</f>
        <v>#REF!</v>
      </c>
      <c r="S254" s="737">
        <f>'HORA CERTA'!I32</f>
        <v>58</v>
      </c>
      <c r="T254" s="721" t="e">
        <f>'HORA CERTA'!#REF!</f>
        <v>#REF!</v>
      </c>
      <c r="U254" s="737">
        <f>'HORA CERTA'!J32</f>
        <v>53</v>
      </c>
      <c r="V254" s="721" t="e">
        <f>'HORA CERTA'!#REF!</f>
        <v>#REF!</v>
      </c>
      <c r="W254" s="737">
        <f>'HORA CERTA'!K32</f>
        <v>53</v>
      </c>
      <c r="X254" s="721" t="e">
        <f>'HORA CERTA'!#REF!</f>
        <v>#REF!</v>
      </c>
      <c r="Y254" s="722" t="e">
        <f>'HORA CERTA'!#REF!</f>
        <v>#REF!</v>
      </c>
      <c r="Z254" s="723" t="e">
        <f>'HORA CERTA'!#REF!</f>
        <v>#REF!</v>
      </c>
      <c r="AA254" s="737">
        <f>'HORA CERTA'!L32</f>
        <v>25</v>
      </c>
      <c r="AB254" s="721" t="e">
        <f>'HORA CERTA'!#REF!</f>
        <v>#REF!</v>
      </c>
      <c r="AC254" s="737">
        <f>'HORA CERTA'!M32</f>
        <v>53</v>
      </c>
      <c r="AD254" s="721" t="e">
        <f>'HORA CERTA'!#REF!</f>
        <v>#REF!</v>
      </c>
      <c r="AE254" s="737">
        <f>'HORA CERTA'!N32</f>
        <v>38</v>
      </c>
      <c r="AF254" s="721">
        <f>'HORA CERTA'!O32</f>
        <v>320</v>
      </c>
      <c r="AG254" s="722">
        <f>'HORA CERTA'!P32</f>
        <v>570</v>
      </c>
      <c r="AH254" s="723">
        <f>'HORA CERTA'!Q32</f>
        <v>1.78125</v>
      </c>
    </row>
    <row r="255" spans="1:34" ht="15" x14ac:dyDescent="0.25">
      <c r="A255" s="734" t="str">
        <f>'HORA CERTA'!A30</f>
        <v>Cirurgia Geral (colecistectomia)</v>
      </c>
      <c r="B255" s="720">
        <f>'HORA CERTA'!B30</f>
        <v>130</v>
      </c>
      <c r="C255" s="737">
        <f>'HORA CERTA'!C30</f>
        <v>146</v>
      </c>
      <c r="D255" s="721" t="e">
        <f>'HORA CERTA'!#REF!</f>
        <v>#REF!</v>
      </c>
      <c r="E255" s="737">
        <f>'HORA CERTA'!D30</f>
        <v>133</v>
      </c>
      <c r="F255" s="721" t="e">
        <f>'HORA CERTA'!#REF!</f>
        <v>#REF!</v>
      </c>
      <c r="G255" s="737">
        <f>'HORA CERTA'!E30</f>
        <v>136</v>
      </c>
      <c r="H255" s="721" t="e">
        <f>'HORA CERTA'!#REF!</f>
        <v>#REF!</v>
      </c>
      <c r="I255" s="722" t="e">
        <f>'HORA CERTA'!#REF!</f>
        <v>#REF!</v>
      </c>
      <c r="J255" s="723" t="e">
        <f>'HORA CERTA'!#REF!</f>
        <v>#REF!</v>
      </c>
      <c r="K255" s="737">
        <f>'HORA CERTA'!F30</f>
        <v>122</v>
      </c>
      <c r="L255" s="721" t="e">
        <f>'HORA CERTA'!#REF!</f>
        <v>#REF!</v>
      </c>
      <c r="M255" s="737">
        <f>'HORA CERTA'!G30</f>
        <v>130</v>
      </c>
      <c r="N255" s="721" t="e">
        <f>'HORA CERTA'!#REF!</f>
        <v>#REF!</v>
      </c>
      <c r="O255" s="737">
        <f>'HORA CERTA'!H30</f>
        <v>142</v>
      </c>
      <c r="P255" s="721" t="e">
        <f>'HORA CERTA'!#REF!</f>
        <v>#REF!</v>
      </c>
      <c r="Q255" s="722" t="e">
        <f>'HORA CERTA'!#REF!</f>
        <v>#REF!</v>
      </c>
      <c r="R255" s="723" t="e">
        <f>'HORA CERTA'!#REF!</f>
        <v>#REF!</v>
      </c>
      <c r="S255" s="737">
        <f>'HORA CERTA'!I30</f>
        <v>132</v>
      </c>
      <c r="T255" s="721" t="e">
        <f>'HORA CERTA'!#REF!</f>
        <v>#REF!</v>
      </c>
      <c r="U255" s="737">
        <f>'HORA CERTA'!J30</f>
        <v>156</v>
      </c>
      <c r="V255" s="721" t="e">
        <f>'HORA CERTA'!#REF!</f>
        <v>#REF!</v>
      </c>
      <c r="W255" s="737">
        <f>'HORA CERTA'!K30</f>
        <v>147</v>
      </c>
      <c r="X255" s="721" t="e">
        <f>'HORA CERTA'!#REF!</f>
        <v>#REF!</v>
      </c>
      <c r="Y255" s="722" t="e">
        <f>'HORA CERTA'!#REF!</f>
        <v>#REF!</v>
      </c>
      <c r="Z255" s="723" t="e">
        <f>'HORA CERTA'!#REF!</f>
        <v>#REF!</v>
      </c>
      <c r="AA255" s="737">
        <f>'HORA CERTA'!L30</f>
        <v>155</v>
      </c>
      <c r="AB255" s="721" t="e">
        <f>'HORA CERTA'!#REF!</f>
        <v>#REF!</v>
      </c>
      <c r="AC255" s="737">
        <f>'HORA CERTA'!M30</f>
        <v>150</v>
      </c>
      <c r="AD255" s="721" t="e">
        <f>'HORA CERTA'!#REF!</f>
        <v>#REF!</v>
      </c>
      <c r="AE255" s="737">
        <f>'HORA CERTA'!N30</f>
        <v>136</v>
      </c>
      <c r="AF255" s="721">
        <f>'HORA CERTA'!O30</f>
        <v>1400</v>
      </c>
      <c r="AG255" s="722">
        <f>'HORA CERTA'!P30</f>
        <v>1685</v>
      </c>
      <c r="AH255" s="723">
        <f>'HORA CERTA'!Q30</f>
        <v>1.2035714285714285</v>
      </c>
    </row>
    <row r="256" spans="1:34" ht="15" x14ac:dyDescent="0.25">
      <c r="A256" s="734" t="str">
        <f>'HORA CERTA'!A31</f>
        <v>Cirurgia Geral (outras)</v>
      </c>
      <c r="B256" s="720">
        <f>'HORA CERTA'!B31</f>
        <v>40</v>
      </c>
      <c r="C256" s="737">
        <f>'HORA CERTA'!C31</f>
        <v>56</v>
      </c>
      <c r="D256" s="721" t="e">
        <f>'HORA CERTA'!#REF!</f>
        <v>#REF!</v>
      </c>
      <c r="E256" s="737">
        <f>'HORA CERTA'!D31</f>
        <v>55</v>
      </c>
      <c r="F256" s="721" t="e">
        <f>'HORA CERTA'!#REF!</f>
        <v>#REF!</v>
      </c>
      <c r="G256" s="737">
        <f>'HORA CERTA'!E31</f>
        <v>55</v>
      </c>
      <c r="H256" s="721" t="e">
        <f>'HORA CERTA'!#REF!</f>
        <v>#REF!</v>
      </c>
      <c r="I256" s="722" t="e">
        <f>'HORA CERTA'!#REF!</f>
        <v>#REF!</v>
      </c>
      <c r="J256" s="723" t="e">
        <f>'HORA CERTA'!#REF!</f>
        <v>#REF!</v>
      </c>
      <c r="K256" s="737">
        <f>'HORA CERTA'!F31</f>
        <v>69</v>
      </c>
      <c r="L256" s="721" t="e">
        <f>'HORA CERTA'!#REF!</f>
        <v>#REF!</v>
      </c>
      <c r="M256" s="737">
        <f>'HORA CERTA'!G31</f>
        <v>44</v>
      </c>
      <c r="N256" s="721" t="e">
        <f>'HORA CERTA'!#REF!</f>
        <v>#REF!</v>
      </c>
      <c r="O256" s="737">
        <f>'HORA CERTA'!H31</f>
        <v>47</v>
      </c>
      <c r="P256" s="721" t="e">
        <f>'HORA CERTA'!#REF!</f>
        <v>#REF!</v>
      </c>
      <c r="Q256" s="722" t="e">
        <f>'HORA CERTA'!#REF!</f>
        <v>#REF!</v>
      </c>
      <c r="R256" s="723" t="e">
        <f>'HORA CERTA'!#REF!</f>
        <v>#REF!</v>
      </c>
      <c r="S256" s="737">
        <f>'HORA CERTA'!I31</f>
        <v>42</v>
      </c>
      <c r="T256" s="721" t="e">
        <f>'HORA CERTA'!#REF!</f>
        <v>#REF!</v>
      </c>
      <c r="U256" s="737">
        <f>'HORA CERTA'!J31</f>
        <v>38</v>
      </c>
      <c r="V256" s="721" t="e">
        <f>'HORA CERTA'!#REF!</f>
        <v>#REF!</v>
      </c>
      <c r="W256" s="737">
        <f>'HORA CERTA'!K31</f>
        <v>44</v>
      </c>
      <c r="X256" s="721" t="e">
        <f>'HORA CERTA'!#REF!</f>
        <v>#REF!</v>
      </c>
      <c r="Y256" s="722" t="e">
        <f>'HORA CERTA'!#REF!</f>
        <v>#REF!</v>
      </c>
      <c r="Z256" s="723" t="e">
        <f>'HORA CERTA'!#REF!</f>
        <v>#REF!</v>
      </c>
      <c r="AA256" s="737">
        <f>'HORA CERTA'!L31</f>
        <v>33</v>
      </c>
      <c r="AB256" s="721" t="e">
        <f>'HORA CERTA'!#REF!</f>
        <v>#REF!</v>
      </c>
      <c r="AC256" s="737">
        <f>'HORA CERTA'!M31</f>
        <v>47</v>
      </c>
      <c r="AD256" s="721" t="e">
        <f>'HORA CERTA'!#REF!</f>
        <v>#REF!</v>
      </c>
      <c r="AE256" s="737">
        <f>'HORA CERTA'!N31</f>
        <v>25</v>
      </c>
      <c r="AF256" s="721">
        <f>'HORA CERTA'!O31</f>
        <v>360</v>
      </c>
      <c r="AG256" s="722">
        <f>'HORA CERTA'!P31</f>
        <v>555</v>
      </c>
      <c r="AH256" s="723">
        <f>'HORA CERTA'!Q31</f>
        <v>1.5416666666666667</v>
      </c>
    </row>
    <row r="257" spans="1:34" ht="15" x14ac:dyDescent="0.25">
      <c r="A257" s="735" t="e">
        <f>'HORA CERTA'!#REF!</f>
        <v>#REF!</v>
      </c>
      <c r="B257" s="725" t="e">
        <f>'HORA CERTA'!#REF!</f>
        <v>#REF!</v>
      </c>
      <c r="C257" s="738" t="e">
        <f>'HORA CERTA'!#REF!</f>
        <v>#REF!</v>
      </c>
      <c r="D257" s="721" t="e">
        <f>'HORA CERTA'!#REF!</f>
        <v>#REF!</v>
      </c>
      <c r="E257" s="737" t="e">
        <f>'HORA CERTA'!#REF!</f>
        <v>#REF!</v>
      </c>
      <c r="F257" s="721" t="e">
        <f>'HORA CERTA'!#REF!</f>
        <v>#REF!</v>
      </c>
      <c r="G257" s="737" t="e">
        <f>'HORA CERTA'!#REF!</f>
        <v>#REF!</v>
      </c>
      <c r="H257" s="721" t="e">
        <f>'HORA CERTA'!#REF!</f>
        <v>#REF!</v>
      </c>
      <c r="I257" s="722" t="e">
        <f>'HORA CERTA'!#REF!</f>
        <v>#REF!</v>
      </c>
      <c r="J257" s="723" t="e">
        <f>'HORA CERTA'!#REF!</f>
        <v>#REF!</v>
      </c>
      <c r="K257" s="737" t="e">
        <f>'HORA CERTA'!#REF!</f>
        <v>#REF!</v>
      </c>
      <c r="L257" s="721" t="e">
        <f>'HORA CERTA'!#REF!</f>
        <v>#REF!</v>
      </c>
      <c r="M257" s="737" t="e">
        <f>'HORA CERTA'!#REF!</f>
        <v>#REF!</v>
      </c>
      <c r="N257" s="721" t="e">
        <f>'HORA CERTA'!#REF!</f>
        <v>#REF!</v>
      </c>
      <c r="O257" s="737" t="e">
        <f>'HORA CERTA'!#REF!</f>
        <v>#REF!</v>
      </c>
      <c r="P257" s="721" t="e">
        <f>'HORA CERTA'!#REF!</f>
        <v>#REF!</v>
      </c>
      <c r="Q257" s="722" t="e">
        <f>'HORA CERTA'!#REF!</f>
        <v>#REF!</v>
      </c>
      <c r="R257" s="723" t="e">
        <f>'HORA CERTA'!#REF!</f>
        <v>#REF!</v>
      </c>
      <c r="S257" s="737" t="e">
        <f>'HORA CERTA'!#REF!</f>
        <v>#REF!</v>
      </c>
      <c r="T257" s="721" t="e">
        <f>'HORA CERTA'!#REF!</f>
        <v>#REF!</v>
      </c>
      <c r="U257" s="737" t="e">
        <f>'HORA CERTA'!#REF!</f>
        <v>#REF!</v>
      </c>
      <c r="V257" s="721" t="e">
        <f>'HORA CERTA'!#REF!</f>
        <v>#REF!</v>
      </c>
      <c r="W257" s="737" t="e">
        <f>'HORA CERTA'!#REF!</f>
        <v>#REF!</v>
      </c>
      <c r="X257" s="721" t="e">
        <f>'HORA CERTA'!#REF!</f>
        <v>#REF!</v>
      </c>
      <c r="Y257" s="722" t="e">
        <f>'HORA CERTA'!#REF!</f>
        <v>#REF!</v>
      </c>
      <c r="Z257" s="723" t="e">
        <f>'HORA CERTA'!#REF!</f>
        <v>#REF!</v>
      </c>
      <c r="AA257" s="737" t="e">
        <f>'HORA CERTA'!#REF!</f>
        <v>#REF!</v>
      </c>
      <c r="AB257" s="721" t="e">
        <f>'HORA CERTA'!#REF!</f>
        <v>#REF!</v>
      </c>
      <c r="AC257" s="737" t="e">
        <f>'HORA CERTA'!#REF!</f>
        <v>#REF!</v>
      </c>
      <c r="AD257" s="721" t="e">
        <f>'HORA CERTA'!#REF!</f>
        <v>#REF!</v>
      </c>
      <c r="AE257" s="737" t="e">
        <f>'HORA CERTA'!#REF!</f>
        <v>#REF!</v>
      </c>
      <c r="AF257" s="721" t="e">
        <f>'HORA CERTA'!#REF!</f>
        <v>#REF!</v>
      </c>
      <c r="AG257" s="722" t="e">
        <f>'HORA CERTA'!#REF!</f>
        <v>#REF!</v>
      </c>
      <c r="AH257" s="723" t="e">
        <f>'HORA CERTA'!#REF!</f>
        <v>#REF!</v>
      </c>
    </row>
    <row r="258" spans="1:34" ht="15" x14ac:dyDescent="0.25">
      <c r="A258" s="735" t="str">
        <f>'HORA CERTA'!A33</f>
        <v>Cirurgia Pediátrica</v>
      </c>
      <c r="B258" s="725">
        <f>'HORA CERTA'!B33</f>
        <v>40</v>
      </c>
      <c r="C258" s="738">
        <f>'HORA CERTA'!C33</f>
        <v>99</v>
      </c>
      <c r="D258" s="721" t="e">
        <f>'HORA CERTA'!#REF!</f>
        <v>#REF!</v>
      </c>
      <c r="E258" s="737">
        <f>'HORA CERTA'!D33</f>
        <v>56</v>
      </c>
      <c r="F258" s="721" t="e">
        <f>'HORA CERTA'!#REF!</f>
        <v>#REF!</v>
      </c>
      <c r="G258" s="737">
        <f>'HORA CERTA'!E33</f>
        <v>38</v>
      </c>
      <c r="H258" s="721" t="e">
        <f>'HORA CERTA'!#REF!</f>
        <v>#REF!</v>
      </c>
      <c r="I258" s="722" t="e">
        <f>'HORA CERTA'!#REF!</f>
        <v>#REF!</v>
      </c>
      <c r="J258" s="723" t="e">
        <f>'HORA CERTA'!#REF!</f>
        <v>#REF!</v>
      </c>
      <c r="K258" s="737">
        <f>'HORA CERTA'!F33</f>
        <v>30</v>
      </c>
      <c r="L258" s="721" t="e">
        <f>'HORA CERTA'!#REF!</f>
        <v>#REF!</v>
      </c>
      <c r="M258" s="737">
        <f>'HORA CERTA'!G33</f>
        <v>40</v>
      </c>
      <c r="N258" s="721" t="e">
        <f>'HORA CERTA'!#REF!</f>
        <v>#REF!</v>
      </c>
      <c r="O258" s="737">
        <f>'HORA CERTA'!H33</f>
        <v>51</v>
      </c>
      <c r="P258" s="721" t="e">
        <f>'HORA CERTA'!#REF!</f>
        <v>#REF!</v>
      </c>
      <c r="Q258" s="722" t="e">
        <f>'HORA CERTA'!#REF!</f>
        <v>#REF!</v>
      </c>
      <c r="R258" s="723" t="e">
        <f>'HORA CERTA'!#REF!</f>
        <v>#REF!</v>
      </c>
      <c r="S258" s="737">
        <f>'HORA CERTA'!I33</f>
        <v>27</v>
      </c>
      <c r="T258" s="721" t="e">
        <f>'HORA CERTA'!#REF!</f>
        <v>#REF!</v>
      </c>
      <c r="U258" s="737">
        <f>'HORA CERTA'!J33</f>
        <v>48</v>
      </c>
      <c r="V258" s="721" t="e">
        <f>'HORA CERTA'!#REF!</f>
        <v>#REF!</v>
      </c>
      <c r="W258" s="737">
        <f>'HORA CERTA'!K33</f>
        <v>51</v>
      </c>
      <c r="X258" s="721" t="e">
        <f>'HORA CERTA'!#REF!</f>
        <v>#REF!</v>
      </c>
      <c r="Y258" s="722" t="e">
        <f>'HORA CERTA'!#REF!</f>
        <v>#REF!</v>
      </c>
      <c r="Z258" s="723" t="e">
        <f>'HORA CERTA'!#REF!</f>
        <v>#REF!</v>
      </c>
      <c r="AA258" s="737">
        <f>'HORA CERTA'!L33</f>
        <v>63</v>
      </c>
      <c r="AB258" s="721" t="e">
        <f>'HORA CERTA'!#REF!</f>
        <v>#REF!</v>
      </c>
      <c r="AC258" s="737">
        <f>'HORA CERTA'!M33</f>
        <v>59</v>
      </c>
      <c r="AD258" s="721" t="e">
        <f>'HORA CERTA'!#REF!</f>
        <v>#REF!</v>
      </c>
      <c r="AE258" s="737">
        <f>'HORA CERTA'!N33</f>
        <v>41</v>
      </c>
      <c r="AF258" s="721">
        <f>'HORA CERTA'!O33</f>
        <v>480</v>
      </c>
      <c r="AG258" s="722">
        <f>'HORA CERTA'!P33</f>
        <v>603</v>
      </c>
      <c r="AH258" s="723">
        <f>'HORA CERTA'!Q33</f>
        <v>1.2562500000000001</v>
      </c>
    </row>
    <row r="259" spans="1:34" ht="15" x14ac:dyDescent="0.25">
      <c r="A259" s="735" t="str">
        <f>'HORA CERTA'!A34</f>
        <v>Cirurgia Ginecológica (histeroscopia cirúrgica com ressectoscopia)</v>
      </c>
      <c r="B259" s="725">
        <f>'HORA CERTA'!B34</f>
        <v>25</v>
      </c>
      <c r="C259" s="738">
        <f>'HORA CERTA'!C34</f>
        <v>12</v>
      </c>
      <c r="D259" s="721" t="e">
        <f>'HORA CERTA'!#REF!</f>
        <v>#REF!</v>
      </c>
      <c r="E259" s="737">
        <f>'HORA CERTA'!D34</f>
        <v>20</v>
      </c>
      <c r="F259" s="721" t="e">
        <f>'HORA CERTA'!#REF!</f>
        <v>#REF!</v>
      </c>
      <c r="G259" s="737">
        <f>'HORA CERTA'!E34</f>
        <v>11</v>
      </c>
      <c r="H259" s="721" t="e">
        <f>'HORA CERTA'!#REF!</f>
        <v>#REF!</v>
      </c>
      <c r="I259" s="722" t="e">
        <f>'HORA CERTA'!#REF!</f>
        <v>#REF!</v>
      </c>
      <c r="J259" s="723" t="e">
        <f>'HORA CERTA'!#REF!</f>
        <v>#REF!</v>
      </c>
      <c r="K259" s="737">
        <f>'HORA CERTA'!F34</f>
        <v>16</v>
      </c>
      <c r="L259" s="721" t="e">
        <f>'HORA CERTA'!#REF!</f>
        <v>#REF!</v>
      </c>
      <c r="M259" s="737">
        <f>'HORA CERTA'!G34</f>
        <v>13</v>
      </c>
      <c r="N259" s="721" t="e">
        <f>'HORA CERTA'!#REF!</f>
        <v>#REF!</v>
      </c>
      <c r="O259" s="737">
        <f>'HORA CERTA'!H34</f>
        <v>3</v>
      </c>
      <c r="P259" s="721" t="e">
        <f>'HORA CERTA'!#REF!</f>
        <v>#REF!</v>
      </c>
      <c r="Q259" s="722" t="e">
        <f>'HORA CERTA'!#REF!</f>
        <v>#REF!</v>
      </c>
      <c r="R259" s="723" t="e">
        <f>'HORA CERTA'!#REF!</f>
        <v>#REF!</v>
      </c>
      <c r="S259" s="737">
        <f>'HORA CERTA'!I34</f>
        <v>10</v>
      </c>
      <c r="T259" s="721" t="e">
        <f>'HORA CERTA'!#REF!</f>
        <v>#REF!</v>
      </c>
      <c r="U259" s="737">
        <f>'HORA CERTA'!J34</f>
        <v>10</v>
      </c>
      <c r="V259" s="721" t="e">
        <f>'HORA CERTA'!#REF!</f>
        <v>#REF!</v>
      </c>
      <c r="W259" s="737">
        <f>'HORA CERTA'!K34</f>
        <v>7</v>
      </c>
      <c r="X259" s="721" t="e">
        <f>'HORA CERTA'!#REF!</f>
        <v>#REF!</v>
      </c>
      <c r="Y259" s="722" t="e">
        <f>'HORA CERTA'!#REF!</f>
        <v>#REF!</v>
      </c>
      <c r="Z259" s="723" t="e">
        <f>'HORA CERTA'!#REF!</f>
        <v>#REF!</v>
      </c>
      <c r="AA259" s="737">
        <f>'HORA CERTA'!L34</f>
        <v>10</v>
      </c>
      <c r="AB259" s="721" t="e">
        <f>'HORA CERTA'!#REF!</f>
        <v>#REF!</v>
      </c>
      <c r="AC259" s="737">
        <f>'HORA CERTA'!M34</f>
        <v>3</v>
      </c>
      <c r="AD259" s="721" t="e">
        <f>'HORA CERTA'!#REF!</f>
        <v>#REF!</v>
      </c>
      <c r="AE259" s="737">
        <f>'HORA CERTA'!N34</f>
        <v>12</v>
      </c>
      <c r="AF259" s="721">
        <f>'HORA CERTA'!O34</f>
        <v>300</v>
      </c>
      <c r="AG259" s="722">
        <f>'HORA CERTA'!P34</f>
        <v>127</v>
      </c>
      <c r="AH259" s="723">
        <f>'HORA CERTA'!Q34</f>
        <v>0.42333333333333334</v>
      </c>
    </row>
    <row r="260" spans="1:34" ht="15" x14ac:dyDescent="0.25">
      <c r="A260" s="735" t="str">
        <f>'HORA CERTA'!A36</f>
        <v>Pequenas Cirurgias</v>
      </c>
      <c r="B260" s="725">
        <f>'HORA CERTA'!B36</f>
        <v>130</v>
      </c>
      <c r="C260" s="738">
        <f>'HORA CERTA'!C36</f>
        <v>209</v>
      </c>
      <c r="D260" s="721" t="e">
        <f>'HORA CERTA'!#REF!</f>
        <v>#REF!</v>
      </c>
      <c r="E260" s="737">
        <f>'HORA CERTA'!D36</f>
        <v>132</v>
      </c>
      <c r="F260" s="721" t="e">
        <f>'HORA CERTA'!#REF!</f>
        <v>#REF!</v>
      </c>
      <c r="G260" s="737">
        <f>'HORA CERTA'!E36</f>
        <v>235</v>
      </c>
      <c r="H260" s="721" t="e">
        <f>'HORA CERTA'!#REF!</f>
        <v>#REF!</v>
      </c>
      <c r="I260" s="722" t="e">
        <f>'HORA CERTA'!#REF!</f>
        <v>#REF!</v>
      </c>
      <c r="J260" s="723" t="e">
        <f>'HORA CERTA'!#REF!</f>
        <v>#REF!</v>
      </c>
      <c r="K260" s="737">
        <f>'HORA CERTA'!F36</f>
        <v>226</v>
      </c>
      <c r="L260" s="721" t="e">
        <f>'HORA CERTA'!#REF!</f>
        <v>#REF!</v>
      </c>
      <c r="M260" s="737">
        <f>'HORA CERTA'!G36</f>
        <v>192</v>
      </c>
      <c r="N260" s="721" t="e">
        <f>'HORA CERTA'!#REF!</f>
        <v>#REF!</v>
      </c>
      <c r="O260" s="737">
        <f>'HORA CERTA'!H36</f>
        <v>125</v>
      </c>
      <c r="P260" s="721" t="e">
        <f>'HORA CERTA'!#REF!</f>
        <v>#REF!</v>
      </c>
      <c r="Q260" s="722" t="e">
        <f>'HORA CERTA'!#REF!</f>
        <v>#REF!</v>
      </c>
      <c r="R260" s="723" t="e">
        <f>'HORA CERTA'!#REF!</f>
        <v>#REF!</v>
      </c>
      <c r="S260" s="737">
        <f>'HORA CERTA'!I36</f>
        <v>101</v>
      </c>
      <c r="T260" s="721" t="e">
        <f>'HORA CERTA'!#REF!</f>
        <v>#REF!</v>
      </c>
      <c r="U260" s="737">
        <f>'HORA CERTA'!J36</f>
        <v>71</v>
      </c>
      <c r="V260" s="721" t="e">
        <f>'HORA CERTA'!#REF!</f>
        <v>#REF!</v>
      </c>
      <c r="W260" s="737">
        <f>'HORA CERTA'!K36</f>
        <v>44</v>
      </c>
      <c r="X260" s="721" t="e">
        <f>'HORA CERTA'!#REF!</f>
        <v>#REF!</v>
      </c>
      <c r="Y260" s="722" t="e">
        <f>'HORA CERTA'!#REF!</f>
        <v>#REF!</v>
      </c>
      <c r="Z260" s="723" t="e">
        <f>'HORA CERTA'!#REF!</f>
        <v>#REF!</v>
      </c>
      <c r="AA260" s="737">
        <f>'HORA CERTA'!L36</f>
        <v>40</v>
      </c>
      <c r="AB260" s="721" t="e">
        <f>'HORA CERTA'!#REF!</f>
        <v>#REF!</v>
      </c>
      <c r="AC260" s="737">
        <f>'HORA CERTA'!M36</f>
        <v>155</v>
      </c>
      <c r="AD260" s="721" t="e">
        <f>'HORA CERTA'!#REF!</f>
        <v>#REF!</v>
      </c>
      <c r="AE260" s="737">
        <f>'HORA CERTA'!N36</f>
        <v>30</v>
      </c>
      <c r="AF260" s="721">
        <f>'HORA CERTA'!O36</f>
        <v>1368</v>
      </c>
      <c r="AG260" s="722">
        <f>'HORA CERTA'!P36</f>
        <v>1560</v>
      </c>
      <c r="AH260" s="723">
        <f>'HORA CERTA'!Q36</f>
        <v>1.1403508771929824</v>
      </c>
    </row>
    <row r="261" spans="1:34" thickBot="1" x14ac:dyDescent="0.3">
      <c r="A261" s="736" t="str">
        <f>'HORA CERTA'!A35</f>
        <v>Procedimentos de Odontologia Pacientes Especiais (sob anestesia)</v>
      </c>
      <c r="B261" s="730">
        <f>'HORA CERTA'!B35</f>
        <v>8</v>
      </c>
      <c r="C261" s="739">
        <f>'HORA CERTA'!C35</f>
        <v>8</v>
      </c>
      <c r="D261" s="731" t="e">
        <f>'HORA CERTA'!#REF!</f>
        <v>#REF!</v>
      </c>
      <c r="E261" s="739">
        <f>'HORA CERTA'!D35</f>
        <v>9</v>
      </c>
      <c r="F261" s="731" t="e">
        <f>'HORA CERTA'!#REF!</f>
        <v>#REF!</v>
      </c>
      <c r="G261" s="739">
        <f>'HORA CERTA'!E35</f>
        <v>5</v>
      </c>
      <c r="H261" s="731" t="e">
        <f>'HORA CERTA'!#REF!</f>
        <v>#REF!</v>
      </c>
      <c r="I261" s="732" t="e">
        <f>'HORA CERTA'!#REF!</f>
        <v>#REF!</v>
      </c>
      <c r="J261" s="733" t="e">
        <f>'HORA CERTA'!#REF!</f>
        <v>#REF!</v>
      </c>
      <c r="K261" s="739">
        <f>'HORA CERTA'!F35</f>
        <v>5</v>
      </c>
      <c r="L261" s="731" t="e">
        <f>'HORA CERTA'!#REF!</f>
        <v>#REF!</v>
      </c>
      <c r="M261" s="739">
        <f>'HORA CERTA'!G35</f>
        <v>6</v>
      </c>
      <c r="N261" s="731" t="e">
        <f>'HORA CERTA'!#REF!</f>
        <v>#REF!</v>
      </c>
      <c r="O261" s="739">
        <f>'HORA CERTA'!H35</f>
        <v>6</v>
      </c>
      <c r="P261" s="731" t="e">
        <f>'HORA CERTA'!#REF!</f>
        <v>#REF!</v>
      </c>
      <c r="Q261" s="732" t="e">
        <f>'HORA CERTA'!#REF!</f>
        <v>#REF!</v>
      </c>
      <c r="R261" s="733" t="e">
        <f>'HORA CERTA'!#REF!</f>
        <v>#REF!</v>
      </c>
      <c r="S261" s="739">
        <f>'HORA CERTA'!I35</f>
        <v>6</v>
      </c>
      <c r="T261" s="731" t="e">
        <f>'HORA CERTA'!#REF!</f>
        <v>#REF!</v>
      </c>
      <c r="U261" s="739">
        <f>'HORA CERTA'!J35</f>
        <v>9</v>
      </c>
      <c r="V261" s="731" t="e">
        <f>'HORA CERTA'!#REF!</f>
        <v>#REF!</v>
      </c>
      <c r="W261" s="739">
        <f>'HORA CERTA'!K35</f>
        <v>0</v>
      </c>
      <c r="X261" s="731" t="e">
        <f>'HORA CERTA'!#REF!</f>
        <v>#REF!</v>
      </c>
      <c r="Y261" s="732" t="e">
        <f>'HORA CERTA'!#REF!</f>
        <v>#REF!</v>
      </c>
      <c r="Z261" s="733" t="e">
        <f>'HORA CERTA'!#REF!</f>
        <v>#REF!</v>
      </c>
      <c r="AA261" s="739">
        <f>'HORA CERTA'!L35</f>
        <v>7</v>
      </c>
      <c r="AB261" s="731" t="e">
        <f>'HORA CERTA'!#REF!</f>
        <v>#REF!</v>
      </c>
      <c r="AC261" s="739">
        <f>'HORA CERTA'!M35</f>
        <v>9</v>
      </c>
      <c r="AD261" s="731" t="e">
        <f>'HORA CERTA'!#REF!</f>
        <v>#REF!</v>
      </c>
      <c r="AE261" s="739">
        <f>'HORA CERTA'!N35</f>
        <v>4</v>
      </c>
      <c r="AF261" s="731">
        <f>'HORA CERTA'!O35</f>
        <v>80</v>
      </c>
      <c r="AG261" s="732">
        <f>'HORA CERTA'!P35</f>
        <v>74</v>
      </c>
      <c r="AH261" s="733">
        <f>'HORA CERTA'!Q35</f>
        <v>0.92500000000000004</v>
      </c>
    </row>
    <row r="262" spans="1:34" thickBot="1" x14ac:dyDescent="0.3">
      <c r="A262" s="740" t="str">
        <f>'HORA CERTA'!A37</f>
        <v xml:space="preserve">TOTAL DE CIRURGIAS </v>
      </c>
      <c r="B262" s="729">
        <f>'HORA CERTA'!B37</f>
        <v>413</v>
      </c>
      <c r="C262" s="708">
        <f>'HORA CERTA'!C37</f>
        <v>587</v>
      </c>
      <c r="D262" s="716" t="e">
        <f>'HORA CERTA'!#REF!</f>
        <v>#REF!</v>
      </c>
      <c r="E262" s="708">
        <f>'HORA CERTA'!D37</f>
        <v>444</v>
      </c>
      <c r="F262" s="716" t="e">
        <f>'HORA CERTA'!#REF!</f>
        <v>#REF!</v>
      </c>
      <c r="G262" s="708">
        <f>'HORA CERTA'!E37</f>
        <v>533</v>
      </c>
      <c r="H262" s="716" t="e">
        <f>'HORA CERTA'!#REF!</f>
        <v>#REF!</v>
      </c>
      <c r="I262" s="717" t="e">
        <f>'HORA CERTA'!#REF!</f>
        <v>#REF!</v>
      </c>
      <c r="J262" s="718" t="e">
        <f>'HORA CERTA'!#REF!</f>
        <v>#REF!</v>
      </c>
      <c r="K262" s="708">
        <f>'HORA CERTA'!F37</f>
        <v>529</v>
      </c>
      <c r="L262" s="716" t="e">
        <f>'HORA CERTA'!#REF!</f>
        <v>#REF!</v>
      </c>
      <c r="M262" s="708">
        <f>'HORA CERTA'!G37</f>
        <v>460</v>
      </c>
      <c r="N262" s="716" t="e">
        <f>'HORA CERTA'!#REF!</f>
        <v>#REF!</v>
      </c>
      <c r="O262" s="708">
        <f>'HORA CERTA'!H37</f>
        <v>419</v>
      </c>
      <c r="P262" s="716" t="e">
        <f>'HORA CERTA'!#REF!</f>
        <v>#REF!</v>
      </c>
      <c r="Q262" s="717" t="e">
        <f>'HORA CERTA'!#REF!</f>
        <v>#REF!</v>
      </c>
      <c r="R262" s="718" t="e">
        <f>'HORA CERTA'!#REF!</f>
        <v>#REF!</v>
      </c>
      <c r="S262" s="708">
        <f>'HORA CERTA'!I37</f>
        <v>376</v>
      </c>
      <c r="T262" s="716" t="e">
        <f>'HORA CERTA'!#REF!</f>
        <v>#REF!</v>
      </c>
      <c r="U262" s="708">
        <f>'HORA CERTA'!J37</f>
        <v>385</v>
      </c>
      <c r="V262" s="716" t="e">
        <f>'HORA CERTA'!#REF!</f>
        <v>#REF!</v>
      </c>
      <c r="W262" s="708">
        <f>'HORA CERTA'!K37</f>
        <v>346</v>
      </c>
      <c r="X262" s="716" t="e">
        <f>'HORA CERTA'!#REF!</f>
        <v>#REF!</v>
      </c>
      <c r="Y262" s="717" t="e">
        <f>'HORA CERTA'!#REF!</f>
        <v>#REF!</v>
      </c>
      <c r="Z262" s="718" t="e">
        <f>'HORA CERTA'!#REF!</f>
        <v>#REF!</v>
      </c>
      <c r="AA262" s="708">
        <f>'HORA CERTA'!L37</f>
        <v>333</v>
      </c>
      <c r="AB262" s="716" t="e">
        <f>'HORA CERTA'!#REF!</f>
        <v>#REF!</v>
      </c>
      <c r="AC262" s="708">
        <f>'HORA CERTA'!M37</f>
        <v>476</v>
      </c>
      <c r="AD262" s="716" t="e">
        <f>'HORA CERTA'!#REF!</f>
        <v>#REF!</v>
      </c>
      <c r="AE262" s="708">
        <f>'HORA CERTA'!N37</f>
        <v>286</v>
      </c>
      <c r="AF262" s="716">
        <f>'HORA CERTA'!O37</f>
        <v>4308</v>
      </c>
      <c r="AG262" s="717">
        <f>'HORA CERTA'!P37</f>
        <v>5174</v>
      </c>
      <c r="AH262" s="718">
        <f>'HORA CERTA'!Q37</f>
        <v>1.2010213556174558</v>
      </c>
    </row>
    <row r="263" spans="1:34" thickBot="1" x14ac:dyDescent="0.3">
      <c r="A263" s="741" t="e">
        <f>'HORA CERTA'!#REF!</f>
        <v>#REF!</v>
      </c>
      <c r="B263" s="742" t="e">
        <f>'HORA CERTA'!#REF!</f>
        <v>#REF!</v>
      </c>
      <c r="C263" s="743" t="e">
        <f>'HORA CERTA'!#REF!</f>
        <v>#REF!</v>
      </c>
      <c r="D263" s="744" t="e">
        <f>'HORA CERTA'!#REF!</f>
        <v>#REF!</v>
      </c>
      <c r="E263" s="743" t="e">
        <f>'HORA CERTA'!#REF!</f>
        <v>#REF!</v>
      </c>
      <c r="F263" s="744" t="e">
        <f>'HORA CERTA'!#REF!</f>
        <v>#REF!</v>
      </c>
      <c r="G263" s="743" t="e">
        <f>'HORA CERTA'!#REF!</f>
        <v>#REF!</v>
      </c>
      <c r="H263" s="744" t="e">
        <f>'HORA CERTA'!#REF!</f>
        <v>#REF!</v>
      </c>
      <c r="I263" s="743" t="e">
        <f>'HORA CERTA'!#REF!</f>
        <v>#REF!</v>
      </c>
      <c r="J263" s="744" t="e">
        <f>'HORA CERTA'!#REF!</f>
        <v>#REF!</v>
      </c>
      <c r="K263" s="743" t="e">
        <f>'HORA CERTA'!#REF!</f>
        <v>#REF!</v>
      </c>
      <c r="L263" s="744" t="e">
        <f>'HORA CERTA'!#REF!</f>
        <v>#REF!</v>
      </c>
      <c r="M263" s="743" t="e">
        <f>'HORA CERTA'!#REF!</f>
        <v>#REF!</v>
      </c>
      <c r="N263" s="744" t="e">
        <f>'HORA CERTA'!#REF!</f>
        <v>#REF!</v>
      </c>
      <c r="O263" s="743" t="e">
        <f>'HORA CERTA'!#REF!</f>
        <v>#REF!</v>
      </c>
      <c r="P263" s="744" t="e">
        <f>'HORA CERTA'!#REF!</f>
        <v>#REF!</v>
      </c>
      <c r="Q263" s="743" t="e">
        <f>'HORA CERTA'!#REF!</f>
        <v>#REF!</v>
      </c>
      <c r="R263" s="744" t="e">
        <f>'HORA CERTA'!#REF!</f>
        <v>#REF!</v>
      </c>
      <c r="S263" s="743" t="e">
        <f>'HORA CERTA'!#REF!</f>
        <v>#REF!</v>
      </c>
      <c r="T263" s="744" t="e">
        <f>'HORA CERTA'!#REF!</f>
        <v>#REF!</v>
      </c>
      <c r="U263" s="743" t="e">
        <f>'HORA CERTA'!#REF!</f>
        <v>#REF!</v>
      </c>
      <c r="V263" s="744" t="e">
        <f>'HORA CERTA'!#REF!</f>
        <v>#REF!</v>
      </c>
      <c r="W263" s="743" t="e">
        <f>'HORA CERTA'!#REF!</f>
        <v>#REF!</v>
      </c>
      <c r="X263" s="744" t="e">
        <f>'HORA CERTA'!#REF!</f>
        <v>#REF!</v>
      </c>
      <c r="Y263" s="743" t="e">
        <f>'HORA CERTA'!#REF!</f>
        <v>#REF!</v>
      </c>
      <c r="Z263" s="744" t="e">
        <f>'HORA CERTA'!#REF!</f>
        <v>#REF!</v>
      </c>
      <c r="AA263" s="743" t="e">
        <f>'HORA CERTA'!#REF!</f>
        <v>#REF!</v>
      </c>
      <c r="AB263" s="744" t="e">
        <f>'HORA CERTA'!#REF!</f>
        <v>#REF!</v>
      </c>
      <c r="AC263" s="743" t="e">
        <f>'HORA CERTA'!#REF!</f>
        <v>#REF!</v>
      </c>
      <c r="AD263" s="744" t="e">
        <f>'HORA CERTA'!#REF!</f>
        <v>#REF!</v>
      </c>
      <c r="AE263" s="743" t="e">
        <f>'HORA CERTA'!#REF!</f>
        <v>#REF!</v>
      </c>
      <c r="AF263" s="744" t="e">
        <f>'HORA CERTA'!#REF!</f>
        <v>#REF!</v>
      </c>
      <c r="AG263" s="743" t="e">
        <f>'HORA CERTA'!#REF!</f>
        <v>#REF!</v>
      </c>
      <c r="AH263" s="744" t="e">
        <f>'HORA CERTA'!#REF!</f>
        <v>#REF!</v>
      </c>
    </row>
    <row r="265" spans="1:34" x14ac:dyDescent="0.25">
      <c r="A265" s="1057" t="s">
        <v>459</v>
      </c>
      <c r="B265" s="1022"/>
      <c r="C265" s="1022"/>
      <c r="D265" s="1022"/>
      <c r="E265" s="1022"/>
      <c r="F265" s="1022"/>
      <c r="G265" s="1022"/>
      <c r="H265" s="1022"/>
      <c r="I265" s="1022"/>
      <c r="J265" s="1022"/>
      <c r="K265" s="1022"/>
      <c r="L265" s="1022"/>
      <c r="M265" s="1022"/>
      <c r="N265" s="1022"/>
      <c r="O265" s="1022"/>
      <c r="P265" s="1022"/>
      <c r="Q265" s="1022"/>
      <c r="R265" s="1022"/>
      <c r="S265" s="1022"/>
      <c r="T265" s="1022"/>
      <c r="U265" s="1022"/>
      <c r="V265" s="1022"/>
      <c r="W265" s="1022"/>
      <c r="X265" s="1022"/>
      <c r="Y265" s="1022"/>
      <c r="Z265" s="1022"/>
    </row>
    <row r="266" spans="1:34" ht="24.75" thickBot="1" x14ac:dyDescent="0.3">
      <c r="A266" s="14" t="s">
        <v>14</v>
      </c>
      <c r="B266" s="12" t="s">
        <v>164</v>
      </c>
      <c r="C266" s="14" t="s">
        <v>446</v>
      </c>
      <c r="D266" s="15" t="s">
        <v>1</v>
      </c>
      <c r="E266" s="14" t="s">
        <v>447</v>
      </c>
      <c r="F266" s="15" t="s">
        <v>1</v>
      </c>
      <c r="G266" s="14" t="s">
        <v>448</v>
      </c>
      <c r="H266" s="15" t="s">
        <v>1</v>
      </c>
      <c r="I266" s="100" t="s">
        <v>426</v>
      </c>
      <c r="J266" s="13" t="s">
        <v>196</v>
      </c>
      <c r="K266" s="14" t="s">
        <v>449</v>
      </c>
      <c r="L266" s="15" t="s">
        <v>1</v>
      </c>
      <c r="M266" s="14" t="s">
        <v>450</v>
      </c>
      <c r="N266" s="15" t="s">
        <v>1</v>
      </c>
      <c r="O266" s="14" t="s">
        <v>451</v>
      </c>
      <c r="P266" s="15" t="s">
        <v>1</v>
      </c>
      <c r="Q266" s="100" t="s">
        <v>426</v>
      </c>
      <c r="R266" s="13" t="s">
        <v>196</v>
      </c>
      <c r="S266" s="14" t="s">
        <v>452</v>
      </c>
      <c r="T266" s="15" t="s">
        <v>1</v>
      </c>
      <c r="U266" s="14" t="s">
        <v>453</v>
      </c>
      <c r="V266" s="15" t="s">
        <v>1</v>
      </c>
      <c r="W266" s="14" t="s">
        <v>454</v>
      </c>
      <c r="X266" s="15" t="s">
        <v>1</v>
      </c>
      <c r="Y266" s="100" t="s">
        <v>426</v>
      </c>
      <c r="Z266" s="13" t="s">
        <v>196</v>
      </c>
      <c r="AA266" s="14" t="s">
        <v>455</v>
      </c>
      <c r="AB266" s="15" t="s">
        <v>1</v>
      </c>
      <c r="AC266" s="14" t="s">
        <v>456</v>
      </c>
      <c r="AD266" s="15" t="s">
        <v>1</v>
      </c>
      <c r="AE266" s="14" t="s">
        <v>457</v>
      </c>
      <c r="AF266" s="15" t="s">
        <v>1</v>
      </c>
      <c r="AG266" s="100" t="s">
        <v>426</v>
      </c>
      <c r="AH266" s="13" t="s">
        <v>196</v>
      </c>
    </row>
    <row r="267" spans="1:34" ht="16.5" thickTop="1" x14ac:dyDescent="0.25">
      <c r="A267" s="786" t="s">
        <v>155</v>
      </c>
      <c r="B267" s="787" t="e">
        <f>'HORA CERTA'!#REF!</f>
        <v>#REF!</v>
      </c>
      <c r="C267" s="785" t="e">
        <f>'HORA CERTA'!#REF!</f>
        <v>#REF!</v>
      </c>
      <c r="D267" s="788" t="e">
        <f t="shared" ref="D267:D275" si="587">C267/$B267</f>
        <v>#REF!</v>
      </c>
      <c r="E267" s="785" t="e">
        <f>'HORA CERTA'!#REF!</f>
        <v>#REF!</v>
      </c>
      <c r="F267" s="788" t="e">
        <f t="shared" ref="F267:F275" si="588">E267/$B267</f>
        <v>#REF!</v>
      </c>
      <c r="G267" s="785" t="e">
        <f>'HORA CERTA'!#REF!</f>
        <v>#REF!</v>
      </c>
      <c r="H267" s="788" t="e">
        <f t="shared" ref="H267:H275" si="589">G267/$B267</f>
        <v>#REF!</v>
      </c>
      <c r="I267" s="789" t="e">
        <f>SUM(C267,E267,G267)</f>
        <v>#REF!</v>
      </c>
      <c r="J267" s="790" t="e">
        <f>I267/($B267*3)</f>
        <v>#REF!</v>
      </c>
      <c r="K267" s="791" t="e">
        <f>'HORA CERTA'!#REF!</f>
        <v>#REF!</v>
      </c>
      <c r="L267" s="792" t="e">
        <f t="shared" ref="L267:L275" si="590">K267/$B267</f>
        <v>#REF!</v>
      </c>
      <c r="M267" s="791" t="e">
        <f>'HORA CERTA'!#REF!</f>
        <v>#REF!</v>
      </c>
      <c r="N267" s="792" t="e">
        <f t="shared" ref="N267:N275" si="591">M267/$B267</f>
        <v>#REF!</v>
      </c>
      <c r="O267" s="791" t="e">
        <f>'HORA CERTA'!#REF!</f>
        <v>#REF!</v>
      </c>
      <c r="P267" s="792" t="e">
        <f t="shared" ref="P267:P275" si="592">O267/$B267</f>
        <v>#REF!</v>
      </c>
      <c r="Q267" s="789" t="e">
        <f>SUM(K267,M267,O267)</f>
        <v>#REF!</v>
      </c>
      <c r="R267" s="790" t="e">
        <f>Q267/($B267*3)</f>
        <v>#REF!</v>
      </c>
      <c r="S267" s="791" t="e">
        <f>'HORA CERTA'!#REF!</f>
        <v>#REF!</v>
      </c>
      <c r="T267" s="792" t="e">
        <f t="shared" ref="T267:T275" si="593">S267/$B267</f>
        <v>#REF!</v>
      </c>
      <c r="U267" s="791" t="e">
        <f>'HORA CERTA'!#REF!</f>
        <v>#REF!</v>
      </c>
      <c r="V267" s="792" t="e">
        <f t="shared" ref="V267:V275" si="594">U267/$B267</f>
        <v>#REF!</v>
      </c>
      <c r="W267" s="791" t="e">
        <f>'HORA CERTA'!#REF!</f>
        <v>#REF!</v>
      </c>
      <c r="X267" s="792" t="e">
        <f t="shared" ref="X267:X275" si="595">W267/$B267</f>
        <v>#REF!</v>
      </c>
      <c r="Y267" s="789" t="e">
        <f>SUM(S267,U267,W267)</f>
        <v>#REF!</v>
      </c>
      <c r="Z267" s="790" t="e">
        <f>Y267/($B267*3)</f>
        <v>#REF!</v>
      </c>
      <c r="AA267" s="791" t="e">
        <f>'HORA CERTA'!#REF!</f>
        <v>#REF!</v>
      </c>
      <c r="AB267" s="792" t="e">
        <f t="shared" ref="AB267:AB275" si="596">AA267/$B267</f>
        <v>#REF!</v>
      </c>
      <c r="AC267" s="791" t="e">
        <f>'HORA CERTA'!#REF!</f>
        <v>#REF!</v>
      </c>
      <c r="AD267" s="792" t="e">
        <f t="shared" ref="AD267:AD275" si="597">AC267/$B267</f>
        <v>#REF!</v>
      </c>
      <c r="AE267" s="791" t="e">
        <f>'HORA CERTA'!#REF!</f>
        <v>#REF!</v>
      </c>
      <c r="AF267" s="792" t="e">
        <f t="shared" ref="AF267:AF275" si="598">AE267/$B267</f>
        <v>#REF!</v>
      </c>
      <c r="AG267" s="789" t="e">
        <f>SUM(AA267,AC267,AE267)</f>
        <v>#REF!</v>
      </c>
      <c r="AH267" s="790" t="e">
        <f>AG267/($B267*3)</f>
        <v>#REF!</v>
      </c>
    </row>
    <row r="268" spans="1:34" x14ac:dyDescent="0.25">
      <c r="A268" s="786" t="s">
        <v>156</v>
      </c>
      <c r="B268" s="787" t="e">
        <f>'HORA CERTA'!#REF!</f>
        <v>#REF!</v>
      </c>
      <c r="C268" s="785" t="e">
        <f>'HORA CERTA'!#REF!</f>
        <v>#REF!</v>
      </c>
      <c r="D268" s="788" t="e">
        <f t="shared" si="587"/>
        <v>#REF!</v>
      </c>
      <c r="E268" s="785" t="e">
        <f>'HORA CERTA'!#REF!</f>
        <v>#REF!</v>
      </c>
      <c r="F268" s="788" t="e">
        <f t="shared" si="588"/>
        <v>#REF!</v>
      </c>
      <c r="G268" s="785" t="e">
        <f>'HORA CERTA'!#REF!</f>
        <v>#REF!</v>
      </c>
      <c r="H268" s="788" t="e">
        <f t="shared" si="589"/>
        <v>#REF!</v>
      </c>
      <c r="I268" s="789" t="e">
        <f t="shared" ref="I268:I275" si="599">SUM(C268,E268,G268)</f>
        <v>#REF!</v>
      </c>
      <c r="J268" s="790" t="e">
        <f t="shared" ref="J268:J275" si="600">I268/($B268*3)</f>
        <v>#REF!</v>
      </c>
      <c r="K268" s="791" t="e">
        <f>'HORA CERTA'!#REF!</f>
        <v>#REF!</v>
      </c>
      <c r="L268" s="792" t="e">
        <f t="shared" si="590"/>
        <v>#REF!</v>
      </c>
      <c r="M268" s="791" t="e">
        <f>'HORA CERTA'!#REF!</f>
        <v>#REF!</v>
      </c>
      <c r="N268" s="792" t="e">
        <f t="shared" si="591"/>
        <v>#REF!</v>
      </c>
      <c r="O268" s="791" t="e">
        <f>'HORA CERTA'!#REF!</f>
        <v>#REF!</v>
      </c>
      <c r="P268" s="792" t="e">
        <f t="shared" si="592"/>
        <v>#REF!</v>
      </c>
      <c r="Q268" s="789" t="e">
        <f t="shared" ref="Q268:Q275" si="601">SUM(K268,M268,O268)</f>
        <v>#REF!</v>
      </c>
      <c r="R268" s="790" t="e">
        <f t="shared" ref="R268:R275" si="602">Q268/($B268*3)</f>
        <v>#REF!</v>
      </c>
      <c r="S268" s="791" t="e">
        <f>'HORA CERTA'!#REF!</f>
        <v>#REF!</v>
      </c>
      <c r="T268" s="792" t="e">
        <f t="shared" si="593"/>
        <v>#REF!</v>
      </c>
      <c r="U268" s="791" t="e">
        <f>'HORA CERTA'!#REF!</f>
        <v>#REF!</v>
      </c>
      <c r="V268" s="792" t="e">
        <f t="shared" si="594"/>
        <v>#REF!</v>
      </c>
      <c r="W268" s="791" t="e">
        <f>'HORA CERTA'!#REF!</f>
        <v>#REF!</v>
      </c>
      <c r="X268" s="792" t="e">
        <f t="shared" si="595"/>
        <v>#REF!</v>
      </c>
      <c r="Y268" s="789" t="e">
        <f t="shared" ref="Y268:Y275" si="603">SUM(S268,U268,W268)</f>
        <v>#REF!</v>
      </c>
      <c r="Z268" s="790" t="e">
        <f t="shared" ref="Z268:Z275" si="604">Y268/($B268*3)</f>
        <v>#REF!</v>
      </c>
      <c r="AA268" s="791" t="e">
        <f>'HORA CERTA'!#REF!</f>
        <v>#REF!</v>
      </c>
      <c r="AB268" s="792" t="e">
        <f t="shared" si="596"/>
        <v>#REF!</v>
      </c>
      <c r="AC268" s="791" t="e">
        <f>'HORA CERTA'!#REF!</f>
        <v>#REF!</v>
      </c>
      <c r="AD268" s="792" t="e">
        <f t="shared" si="597"/>
        <v>#REF!</v>
      </c>
      <c r="AE268" s="791" t="e">
        <f>'HORA CERTA'!#REF!</f>
        <v>#REF!</v>
      </c>
      <c r="AF268" s="792" t="e">
        <f t="shared" si="598"/>
        <v>#REF!</v>
      </c>
      <c r="AG268" s="789" t="e">
        <f t="shared" ref="AG268:AG275" si="605">SUM(AA268,AC268,AE268)</f>
        <v>#REF!</v>
      </c>
      <c r="AH268" s="790" t="e">
        <f t="shared" ref="AH268:AH275" si="606">AG268/($B268*3)</f>
        <v>#REF!</v>
      </c>
    </row>
    <row r="269" spans="1:34" x14ac:dyDescent="0.25">
      <c r="A269" s="786" t="s">
        <v>157</v>
      </c>
      <c r="B269" s="787" t="e">
        <f>'HORA CERTA'!#REF!</f>
        <v>#REF!</v>
      </c>
      <c r="C269" s="785" t="e">
        <f>'HORA CERTA'!#REF!</f>
        <v>#REF!</v>
      </c>
      <c r="D269" s="788" t="e">
        <f t="shared" si="587"/>
        <v>#REF!</v>
      </c>
      <c r="E269" s="785" t="e">
        <f>'HORA CERTA'!#REF!</f>
        <v>#REF!</v>
      </c>
      <c r="F269" s="788" t="e">
        <f t="shared" si="588"/>
        <v>#REF!</v>
      </c>
      <c r="G269" s="785" t="e">
        <f>'HORA CERTA'!#REF!</f>
        <v>#REF!</v>
      </c>
      <c r="H269" s="788" t="e">
        <f t="shared" si="589"/>
        <v>#REF!</v>
      </c>
      <c r="I269" s="789" t="e">
        <f t="shared" si="599"/>
        <v>#REF!</v>
      </c>
      <c r="J269" s="790" t="e">
        <f t="shared" si="600"/>
        <v>#REF!</v>
      </c>
      <c r="K269" s="791" t="e">
        <f>'HORA CERTA'!#REF!</f>
        <v>#REF!</v>
      </c>
      <c r="L269" s="792" t="e">
        <f t="shared" si="590"/>
        <v>#REF!</v>
      </c>
      <c r="M269" s="791" t="e">
        <f>'HORA CERTA'!#REF!</f>
        <v>#REF!</v>
      </c>
      <c r="N269" s="792" t="e">
        <f t="shared" si="591"/>
        <v>#REF!</v>
      </c>
      <c r="O269" s="791" t="e">
        <f>'HORA CERTA'!#REF!</f>
        <v>#REF!</v>
      </c>
      <c r="P269" s="792" t="e">
        <f t="shared" si="592"/>
        <v>#REF!</v>
      </c>
      <c r="Q269" s="789" t="e">
        <f t="shared" si="601"/>
        <v>#REF!</v>
      </c>
      <c r="R269" s="790" t="e">
        <f t="shared" si="602"/>
        <v>#REF!</v>
      </c>
      <c r="S269" s="791" t="e">
        <f>'HORA CERTA'!#REF!</f>
        <v>#REF!</v>
      </c>
      <c r="T269" s="792" t="e">
        <f t="shared" si="593"/>
        <v>#REF!</v>
      </c>
      <c r="U269" s="791" t="e">
        <f>'HORA CERTA'!#REF!</f>
        <v>#REF!</v>
      </c>
      <c r="V269" s="792" t="e">
        <f t="shared" si="594"/>
        <v>#REF!</v>
      </c>
      <c r="W269" s="791" t="e">
        <f>'HORA CERTA'!#REF!</f>
        <v>#REF!</v>
      </c>
      <c r="X269" s="792" t="e">
        <f t="shared" si="595"/>
        <v>#REF!</v>
      </c>
      <c r="Y269" s="789" t="e">
        <f t="shared" si="603"/>
        <v>#REF!</v>
      </c>
      <c r="Z269" s="790" t="e">
        <f t="shared" si="604"/>
        <v>#REF!</v>
      </c>
      <c r="AA269" s="791" t="e">
        <f>'HORA CERTA'!#REF!</f>
        <v>#REF!</v>
      </c>
      <c r="AB269" s="792" t="e">
        <f t="shared" si="596"/>
        <v>#REF!</v>
      </c>
      <c r="AC269" s="791" t="e">
        <f>'HORA CERTA'!#REF!</f>
        <v>#REF!</v>
      </c>
      <c r="AD269" s="792" t="e">
        <f t="shared" si="597"/>
        <v>#REF!</v>
      </c>
      <c r="AE269" s="791" t="e">
        <f>'HORA CERTA'!#REF!</f>
        <v>#REF!</v>
      </c>
      <c r="AF269" s="792" t="e">
        <f t="shared" si="598"/>
        <v>#REF!</v>
      </c>
      <c r="AG269" s="789" t="e">
        <f t="shared" si="605"/>
        <v>#REF!</v>
      </c>
      <c r="AH269" s="790" t="e">
        <f t="shared" si="606"/>
        <v>#REF!</v>
      </c>
    </row>
    <row r="270" spans="1:34" x14ac:dyDescent="0.25">
      <c r="A270" s="786" t="s">
        <v>158</v>
      </c>
      <c r="B270" s="787" t="e">
        <f>'HORA CERTA'!#REF!</f>
        <v>#REF!</v>
      </c>
      <c r="C270" s="785" t="e">
        <f>'HORA CERTA'!#REF!</f>
        <v>#REF!</v>
      </c>
      <c r="D270" s="788" t="e">
        <f t="shared" si="587"/>
        <v>#REF!</v>
      </c>
      <c r="E270" s="785" t="e">
        <f>'HORA CERTA'!#REF!</f>
        <v>#REF!</v>
      </c>
      <c r="F270" s="788" t="e">
        <f t="shared" si="588"/>
        <v>#REF!</v>
      </c>
      <c r="G270" s="785" t="e">
        <f>'HORA CERTA'!#REF!</f>
        <v>#REF!</v>
      </c>
      <c r="H270" s="788" t="e">
        <f t="shared" si="589"/>
        <v>#REF!</v>
      </c>
      <c r="I270" s="789" t="e">
        <f t="shared" si="599"/>
        <v>#REF!</v>
      </c>
      <c r="J270" s="790" t="e">
        <f t="shared" si="600"/>
        <v>#REF!</v>
      </c>
      <c r="K270" s="791" t="e">
        <f>'HORA CERTA'!#REF!</f>
        <v>#REF!</v>
      </c>
      <c r="L270" s="792" t="e">
        <f t="shared" si="590"/>
        <v>#REF!</v>
      </c>
      <c r="M270" s="791" t="e">
        <f>'HORA CERTA'!#REF!</f>
        <v>#REF!</v>
      </c>
      <c r="N270" s="792" t="e">
        <f t="shared" si="591"/>
        <v>#REF!</v>
      </c>
      <c r="O270" s="791" t="e">
        <f>'HORA CERTA'!#REF!</f>
        <v>#REF!</v>
      </c>
      <c r="P270" s="792" t="e">
        <f t="shared" si="592"/>
        <v>#REF!</v>
      </c>
      <c r="Q270" s="789" t="e">
        <f t="shared" si="601"/>
        <v>#REF!</v>
      </c>
      <c r="R270" s="790" t="e">
        <f t="shared" si="602"/>
        <v>#REF!</v>
      </c>
      <c r="S270" s="791" t="e">
        <f>'HORA CERTA'!#REF!</f>
        <v>#REF!</v>
      </c>
      <c r="T270" s="792" t="e">
        <f t="shared" si="593"/>
        <v>#REF!</v>
      </c>
      <c r="U270" s="791" t="e">
        <f>'HORA CERTA'!#REF!</f>
        <v>#REF!</v>
      </c>
      <c r="V270" s="792" t="e">
        <f t="shared" si="594"/>
        <v>#REF!</v>
      </c>
      <c r="W270" s="791" t="e">
        <f>'HORA CERTA'!#REF!</f>
        <v>#REF!</v>
      </c>
      <c r="X270" s="792" t="e">
        <f t="shared" si="595"/>
        <v>#REF!</v>
      </c>
      <c r="Y270" s="789" t="e">
        <f t="shared" si="603"/>
        <v>#REF!</v>
      </c>
      <c r="Z270" s="790" t="e">
        <f t="shared" si="604"/>
        <v>#REF!</v>
      </c>
      <c r="AA270" s="791" t="e">
        <f>'HORA CERTA'!#REF!</f>
        <v>#REF!</v>
      </c>
      <c r="AB270" s="792" t="e">
        <f t="shared" si="596"/>
        <v>#REF!</v>
      </c>
      <c r="AC270" s="791" t="e">
        <f>'HORA CERTA'!#REF!</f>
        <v>#REF!</v>
      </c>
      <c r="AD270" s="792" t="e">
        <f t="shared" si="597"/>
        <v>#REF!</v>
      </c>
      <c r="AE270" s="791" t="e">
        <f>'HORA CERTA'!#REF!</f>
        <v>#REF!</v>
      </c>
      <c r="AF270" s="792" t="e">
        <f t="shared" si="598"/>
        <v>#REF!</v>
      </c>
      <c r="AG270" s="789" t="e">
        <f t="shared" si="605"/>
        <v>#REF!</v>
      </c>
      <c r="AH270" s="790" t="e">
        <f t="shared" si="606"/>
        <v>#REF!</v>
      </c>
    </row>
    <row r="271" spans="1:34" x14ac:dyDescent="0.25">
      <c r="A271" s="786" t="s">
        <v>159</v>
      </c>
      <c r="B271" s="787" t="e">
        <f>'HORA CERTA'!#REF!</f>
        <v>#REF!</v>
      </c>
      <c r="C271" s="785" t="e">
        <f>'HORA CERTA'!#REF!</f>
        <v>#REF!</v>
      </c>
      <c r="D271" s="788" t="e">
        <f t="shared" si="587"/>
        <v>#REF!</v>
      </c>
      <c r="E271" s="785" t="e">
        <f>'HORA CERTA'!#REF!</f>
        <v>#REF!</v>
      </c>
      <c r="F271" s="788" t="e">
        <f t="shared" si="588"/>
        <v>#REF!</v>
      </c>
      <c r="G271" s="785" t="e">
        <f>'HORA CERTA'!#REF!</f>
        <v>#REF!</v>
      </c>
      <c r="H271" s="788" t="e">
        <f t="shared" si="589"/>
        <v>#REF!</v>
      </c>
      <c r="I271" s="789" t="e">
        <f t="shared" si="599"/>
        <v>#REF!</v>
      </c>
      <c r="J271" s="790" t="e">
        <f t="shared" si="600"/>
        <v>#REF!</v>
      </c>
      <c r="K271" s="791" t="e">
        <f>'HORA CERTA'!#REF!</f>
        <v>#REF!</v>
      </c>
      <c r="L271" s="792" t="e">
        <f t="shared" si="590"/>
        <v>#REF!</v>
      </c>
      <c r="M271" s="791" t="e">
        <f>'HORA CERTA'!#REF!</f>
        <v>#REF!</v>
      </c>
      <c r="N271" s="792" t="e">
        <f t="shared" si="591"/>
        <v>#REF!</v>
      </c>
      <c r="O271" s="791" t="e">
        <f>'HORA CERTA'!#REF!</f>
        <v>#REF!</v>
      </c>
      <c r="P271" s="792" t="e">
        <f t="shared" si="592"/>
        <v>#REF!</v>
      </c>
      <c r="Q271" s="789" t="e">
        <f t="shared" si="601"/>
        <v>#REF!</v>
      </c>
      <c r="R271" s="790" t="e">
        <f t="shared" si="602"/>
        <v>#REF!</v>
      </c>
      <c r="S271" s="791" t="e">
        <f>'HORA CERTA'!#REF!</f>
        <v>#REF!</v>
      </c>
      <c r="T271" s="792" t="e">
        <f t="shared" si="593"/>
        <v>#REF!</v>
      </c>
      <c r="U271" s="791" t="e">
        <f>'HORA CERTA'!#REF!</f>
        <v>#REF!</v>
      </c>
      <c r="V271" s="792" t="e">
        <f t="shared" si="594"/>
        <v>#REF!</v>
      </c>
      <c r="W271" s="791" t="e">
        <f>'HORA CERTA'!#REF!</f>
        <v>#REF!</v>
      </c>
      <c r="X271" s="792" t="e">
        <f t="shared" si="595"/>
        <v>#REF!</v>
      </c>
      <c r="Y271" s="789" t="e">
        <f t="shared" si="603"/>
        <v>#REF!</v>
      </c>
      <c r="Z271" s="790" t="e">
        <f t="shared" si="604"/>
        <v>#REF!</v>
      </c>
      <c r="AA271" s="791" t="e">
        <f>'HORA CERTA'!#REF!</f>
        <v>#REF!</v>
      </c>
      <c r="AB271" s="792" t="e">
        <f t="shared" si="596"/>
        <v>#REF!</v>
      </c>
      <c r="AC271" s="791" t="e">
        <f>'HORA CERTA'!#REF!</f>
        <v>#REF!</v>
      </c>
      <c r="AD271" s="792" t="e">
        <f t="shared" si="597"/>
        <v>#REF!</v>
      </c>
      <c r="AE271" s="791" t="e">
        <f>'HORA CERTA'!#REF!</f>
        <v>#REF!</v>
      </c>
      <c r="AF271" s="792" t="e">
        <f t="shared" si="598"/>
        <v>#REF!</v>
      </c>
      <c r="AG271" s="789" t="e">
        <f t="shared" si="605"/>
        <v>#REF!</v>
      </c>
      <c r="AH271" s="790" t="e">
        <f t="shared" si="606"/>
        <v>#REF!</v>
      </c>
    </row>
    <row r="272" spans="1:34" x14ac:dyDescent="0.25">
      <c r="A272" s="786" t="s">
        <v>160</v>
      </c>
      <c r="B272" s="787" t="e">
        <f>'HORA CERTA'!#REF!</f>
        <v>#REF!</v>
      </c>
      <c r="C272" s="785" t="e">
        <f>'HORA CERTA'!#REF!</f>
        <v>#REF!</v>
      </c>
      <c r="D272" s="788" t="e">
        <f t="shared" si="587"/>
        <v>#REF!</v>
      </c>
      <c r="E272" s="785" t="e">
        <f>'HORA CERTA'!#REF!</f>
        <v>#REF!</v>
      </c>
      <c r="F272" s="788" t="e">
        <f t="shared" si="588"/>
        <v>#REF!</v>
      </c>
      <c r="G272" s="785" t="e">
        <f>'HORA CERTA'!#REF!</f>
        <v>#REF!</v>
      </c>
      <c r="H272" s="788" t="e">
        <f t="shared" si="589"/>
        <v>#REF!</v>
      </c>
      <c r="I272" s="789" t="e">
        <f t="shared" si="599"/>
        <v>#REF!</v>
      </c>
      <c r="J272" s="790" t="e">
        <f t="shared" si="600"/>
        <v>#REF!</v>
      </c>
      <c r="K272" s="791" t="e">
        <f>'HORA CERTA'!#REF!</f>
        <v>#REF!</v>
      </c>
      <c r="L272" s="792" t="e">
        <f t="shared" si="590"/>
        <v>#REF!</v>
      </c>
      <c r="M272" s="791" t="e">
        <f>'HORA CERTA'!#REF!</f>
        <v>#REF!</v>
      </c>
      <c r="N272" s="792" t="e">
        <f t="shared" si="591"/>
        <v>#REF!</v>
      </c>
      <c r="O272" s="791" t="e">
        <f>'HORA CERTA'!#REF!</f>
        <v>#REF!</v>
      </c>
      <c r="P272" s="792" t="e">
        <f t="shared" si="592"/>
        <v>#REF!</v>
      </c>
      <c r="Q272" s="789" t="e">
        <f t="shared" si="601"/>
        <v>#REF!</v>
      </c>
      <c r="R272" s="790" t="e">
        <f t="shared" si="602"/>
        <v>#REF!</v>
      </c>
      <c r="S272" s="791" t="e">
        <f>'HORA CERTA'!#REF!</f>
        <v>#REF!</v>
      </c>
      <c r="T272" s="792" t="e">
        <f t="shared" si="593"/>
        <v>#REF!</v>
      </c>
      <c r="U272" s="791" t="e">
        <f>'HORA CERTA'!#REF!</f>
        <v>#REF!</v>
      </c>
      <c r="V272" s="792" t="e">
        <f t="shared" si="594"/>
        <v>#REF!</v>
      </c>
      <c r="W272" s="791" t="e">
        <f>'HORA CERTA'!#REF!</f>
        <v>#REF!</v>
      </c>
      <c r="X272" s="792" t="e">
        <f t="shared" si="595"/>
        <v>#REF!</v>
      </c>
      <c r="Y272" s="789" t="e">
        <f t="shared" si="603"/>
        <v>#REF!</v>
      </c>
      <c r="Z272" s="790" t="e">
        <f t="shared" si="604"/>
        <v>#REF!</v>
      </c>
      <c r="AA272" s="791" t="e">
        <f>'HORA CERTA'!#REF!</f>
        <v>#REF!</v>
      </c>
      <c r="AB272" s="792" t="e">
        <f t="shared" si="596"/>
        <v>#REF!</v>
      </c>
      <c r="AC272" s="791" t="e">
        <f>'HORA CERTA'!#REF!</f>
        <v>#REF!</v>
      </c>
      <c r="AD272" s="792" t="e">
        <f t="shared" si="597"/>
        <v>#REF!</v>
      </c>
      <c r="AE272" s="791" t="e">
        <f>'HORA CERTA'!#REF!</f>
        <v>#REF!</v>
      </c>
      <c r="AF272" s="792" t="e">
        <f t="shared" si="598"/>
        <v>#REF!</v>
      </c>
      <c r="AG272" s="789" t="e">
        <f t="shared" si="605"/>
        <v>#REF!</v>
      </c>
      <c r="AH272" s="790" t="e">
        <f t="shared" si="606"/>
        <v>#REF!</v>
      </c>
    </row>
    <row r="273" spans="1:34" x14ac:dyDescent="0.25">
      <c r="A273" s="786" t="s">
        <v>161</v>
      </c>
      <c r="B273" s="787" t="e">
        <f>'HORA CERTA'!#REF!</f>
        <v>#REF!</v>
      </c>
      <c r="C273" s="785" t="e">
        <f>'HORA CERTA'!#REF!</f>
        <v>#REF!</v>
      </c>
      <c r="D273" s="788" t="e">
        <f t="shared" si="587"/>
        <v>#REF!</v>
      </c>
      <c r="E273" s="785" t="e">
        <f>'HORA CERTA'!#REF!</f>
        <v>#REF!</v>
      </c>
      <c r="F273" s="788" t="e">
        <f t="shared" si="588"/>
        <v>#REF!</v>
      </c>
      <c r="G273" s="785" t="e">
        <f>'HORA CERTA'!#REF!</f>
        <v>#REF!</v>
      </c>
      <c r="H273" s="788" t="e">
        <f t="shared" si="589"/>
        <v>#REF!</v>
      </c>
      <c r="I273" s="789" t="e">
        <f t="shared" si="599"/>
        <v>#REF!</v>
      </c>
      <c r="J273" s="790" t="e">
        <f t="shared" si="600"/>
        <v>#REF!</v>
      </c>
      <c r="K273" s="791" t="e">
        <f>'HORA CERTA'!#REF!</f>
        <v>#REF!</v>
      </c>
      <c r="L273" s="792" t="e">
        <f t="shared" si="590"/>
        <v>#REF!</v>
      </c>
      <c r="M273" s="791" t="e">
        <f>'HORA CERTA'!#REF!</f>
        <v>#REF!</v>
      </c>
      <c r="N273" s="792" t="e">
        <f t="shared" si="591"/>
        <v>#REF!</v>
      </c>
      <c r="O273" s="791" t="e">
        <f>'HORA CERTA'!#REF!</f>
        <v>#REF!</v>
      </c>
      <c r="P273" s="792" t="e">
        <f t="shared" si="592"/>
        <v>#REF!</v>
      </c>
      <c r="Q273" s="789" t="e">
        <f t="shared" si="601"/>
        <v>#REF!</v>
      </c>
      <c r="R273" s="790" t="e">
        <f t="shared" si="602"/>
        <v>#REF!</v>
      </c>
      <c r="S273" s="791" t="e">
        <f>'HORA CERTA'!#REF!</f>
        <v>#REF!</v>
      </c>
      <c r="T273" s="792" t="e">
        <f t="shared" si="593"/>
        <v>#REF!</v>
      </c>
      <c r="U273" s="791" t="e">
        <f>'HORA CERTA'!#REF!</f>
        <v>#REF!</v>
      </c>
      <c r="V273" s="792" t="e">
        <f t="shared" si="594"/>
        <v>#REF!</v>
      </c>
      <c r="W273" s="791" t="e">
        <f>'HORA CERTA'!#REF!</f>
        <v>#REF!</v>
      </c>
      <c r="X273" s="792" t="e">
        <f t="shared" si="595"/>
        <v>#REF!</v>
      </c>
      <c r="Y273" s="789" t="e">
        <f t="shared" si="603"/>
        <v>#REF!</v>
      </c>
      <c r="Z273" s="790" t="e">
        <f t="shared" si="604"/>
        <v>#REF!</v>
      </c>
      <c r="AA273" s="791" t="e">
        <f>'HORA CERTA'!#REF!</f>
        <v>#REF!</v>
      </c>
      <c r="AB273" s="792" t="e">
        <f t="shared" si="596"/>
        <v>#REF!</v>
      </c>
      <c r="AC273" s="791" t="e">
        <f>'HORA CERTA'!#REF!</f>
        <v>#REF!</v>
      </c>
      <c r="AD273" s="792" t="e">
        <f t="shared" si="597"/>
        <v>#REF!</v>
      </c>
      <c r="AE273" s="791" t="e">
        <f>'HORA CERTA'!#REF!</f>
        <v>#REF!</v>
      </c>
      <c r="AF273" s="792" t="e">
        <f t="shared" si="598"/>
        <v>#REF!</v>
      </c>
      <c r="AG273" s="789" t="e">
        <f t="shared" si="605"/>
        <v>#REF!</v>
      </c>
      <c r="AH273" s="790" t="e">
        <f t="shared" si="606"/>
        <v>#REF!</v>
      </c>
    </row>
    <row r="274" spans="1:34" ht="16.5" thickBot="1" x14ac:dyDescent="0.3">
      <c r="A274" s="793" t="s">
        <v>438</v>
      </c>
      <c r="B274" s="794">
        <v>0</v>
      </c>
      <c r="C274" s="785" t="e">
        <f>'HORA CERTA'!#REF!</f>
        <v>#REF!</v>
      </c>
      <c r="D274" s="795" t="e">
        <f t="shared" si="587"/>
        <v>#REF!</v>
      </c>
      <c r="E274" s="785" t="e">
        <f>'HORA CERTA'!#REF!</f>
        <v>#REF!</v>
      </c>
      <c r="F274" s="795" t="e">
        <f t="shared" si="588"/>
        <v>#REF!</v>
      </c>
      <c r="G274" s="785" t="e">
        <f>'HORA CERTA'!#REF!</f>
        <v>#REF!</v>
      </c>
      <c r="H274" s="795" t="e">
        <f t="shared" si="589"/>
        <v>#REF!</v>
      </c>
      <c r="I274" s="789" t="e">
        <f t="shared" si="599"/>
        <v>#REF!</v>
      </c>
      <c r="J274" s="796" t="e">
        <f t="shared" si="600"/>
        <v>#REF!</v>
      </c>
      <c r="K274" s="791" t="e">
        <f>'HORA CERTA'!#REF!</f>
        <v>#REF!</v>
      </c>
      <c r="L274" s="797" t="e">
        <f t="shared" si="590"/>
        <v>#REF!</v>
      </c>
      <c r="M274" s="791" t="e">
        <f>'HORA CERTA'!#REF!</f>
        <v>#REF!</v>
      </c>
      <c r="N274" s="797" t="e">
        <f t="shared" si="591"/>
        <v>#REF!</v>
      </c>
      <c r="O274" s="791" t="e">
        <f>'HORA CERTA'!#REF!</f>
        <v>#REF!</v>
      </c>
      <c r="P274" s="797" t="e">
        <f t="shared" si="592"/>
        <v>#REF!</v>
      </c>
      <c r="Q274" s="789" t="e">
        <f t="shared" si="601"/>
        <v>#REF!</v>
      </c>
      <c r="R274" s="796" t="e">
        <f t="shared" si="602"/>
        <v>#REF!</v>
      </c>
      <c r="S274" s="791" t="e">
        <f>'HORA CERTA'!#REF!</f>
        <v>#REF!</v>
      </c>
      <c r="T274" s="797" t="e">
        <f t="shared" si="593"/>
        <v>#REF!</v>
      </c>
      <c r="U274" s="791" t="e">
        <f>'HORA CERTA'!#REF!</f>
        <v>#REF!</v>
      </c>
      <c r="V274" s="797" t="e">
        <f t="shared" si="594"/>
        <v>#REF!</v>
      </c>
      <c r="W274" s="791" t="e">
        <f>'HORA CERTA'!#REF!</f>
        <v>#REF!</v>
      </c>
      <c r="X274" s="797" t="e">
        <f t="shared" si="595"/>
        <v>#REF!</v>
      </c>
      <c r="Y274" s="789" t="e">
        <f t="shared" si="603"/>
        <v>#REF!</v>
      </c>
      <c r="Z274" s="796" t="e">
        <f t="shared" si="604"/>
        <v>#REF!</v>
      </c>
      <c r="AA274" s="791" t="e">
        <f>'HORA CERTA'!#REF!</f>
        <v>#REF!</v>
      </c>
      <c r="AB274" s="797" t="e">
        <f t="shared" si="596"/>
        <v>#REF!</v>
      </c>
      <c r="AC274" s="791" t="e">
        <f>'HORA CERTA'!#REF!</f>
        <v>#REF!</v>
      </c>
      <c r="AD274" s="797" t="e">
        <f t="shared" si="597"/>
        <v>#REF!</v>
      </c>
      <c r="AE274" s="791" t="e">
        <f>'HORA CERTA'!#REF!</f>
        <v>#REF!</v>
      </c>
      <c r="AF274" s="797" t="e">
        <f t="shared" si="598"/>
        <v>#REF!</v>
      </c>
      <c r="AG274" s="789" t="e">
        <f t="shared" si="605"/>
        <v>#REF!</v>
      </c>
      <c r="AH274" s="796" t="e">
        <f t="shared" si="606"/>
        <v>#REF!</v>
      </c>
    </row>
    <row r="275" spans="1:34" ht="16.5" thickBot="1" x14ac:dyDescent="0.3">
      <c r="A275" s="572" t="s">
        <v>371</v>
      </c>
      <c r="B275" s="798" t="e">
        <f>SUM(B267:B273)</f>
        <v>#REF!</v>
      </c>
      <c r="C275" s="799" t="e">
        <f>SUM(C267:C274)</f>
        <v>#REF!</v>
      </c>
      <c r="D275" s="756" t="e">
        <f t="shared" si="587"/>
        <v>#REF!</v>
      </c>
      <c r="E275" s="799" t="e">
        <f>SUM(E267:E274)</f>
        <v>#REF!</v>
      </c>
      <c r="F275" s="756" t="e">
        <f t="shared" si="588"/>
        <v>#REF!</v>
      </c>
      <c r="G275" s="799" t="e">
        <f>SUM(G267:G274)</f>
        <v>#REF!</v>
      </c>
      <c r="H275" s="756" t="e">
        <f t="shared" si="589"/>
        <v>#REF!</v>
      </c>
      <c r="I275" s="800" t="e">
        <f t="shared" si="599"/>
        <v>#REF!</v>
      </c>
      <c r="J275" s="801" t="e">
        <f t="shared" si="600"/>
        <v>#REF!</v>
      </c>
      <c r="K275" s="802" t="e">
        <f>SUM(K267:K274)</f>
        <v>#REF!</v>
      </c>
      <c r="L275" s="803" t="e">
        <f t="shared" si="590"/>
        <v>#REF!</v>
      </c>
      <c r="M275" s="802" t="e">
        <f>SUM(M267:M274)</f>
        <v>#REF!</v>
      </c>
      <c r="N275" s="803" t="e">
        <f t="shared" si="591"/>
        <v>#REF!</v>
      </c>
      <c r="O275" s="802" t="e">
        <f>SUM(O267:O274)</f>
        <v>#REF!</v>
      </c>
      <c r="P275" s="803" t="e">
        <f t="shared" si="592"/>
        <v>#REF!</v>
      </c>
      <c r="Q275" s="800" t="e">
        <f t="shared" si="601"/>
        <v>#REF!</v>
      </c>
      <c r="R275" s="801" t="e">
        <f t="shared" si="602"/>
        <v>#REF!</v>
      </c>
      <c r="S275" s="802" t="e">
        <f>SUM(S267:S274)</f>
        <v>#REF!</v>
      </c>
      <c r="T275" s="803" t="e">
        <f t="shared" si="593"/>
        <v>#REF!</v>
      </c>
      <c r="U275" s="802" t="e">
        <f>SUM(U267:U274)</f>
        <v>#REF!</v>
      </c>
      <c r="V275" s="803" t="e">
        <f t="shared" si="594"/>
        <v>#REF!</v>
      </c>
      <c r="W275" s="802" t="e">
        <f>SUM(W267:W274)</f>
        <v>#REF!</v>
      </c>
      <c r="X275" s="803" t="e">
        <f t="shared" si="595"/>
        <v>#REF!</v>
      </c>
      <c r="Y275" s="800" t="e">
        <f t="shared" si="603"/>
        <v>#REF!</v>
      </c>
      <c r="Z275" s="801" t="e">
        <f t="shared" si="604"/>
        <v>#REF!</v>
      </c>
      <c r="AA275" s="802" t="e">
        <f>SUM(AA267:AA274)</f>
        <v>#REF!</v>
      </c>
      <c r="AB275" s="803" t="e">
        <f t="shared" si="596"/>
        <v>#REF!</v>
      </c>
      <c r="AC275" s="802" t="e">
        <f>SUM(AC267:AC274)</f>
        <v>#REF!</v>
      </c>
      <c r="AD275" s="803" t="e">
        <f t="shared" si="597"/>
        <v>#REF!</v>
      </c>
      <c r="AE275" s="802" t="e">
        <f>SUM(AE267:AE274)</f>
        <v>#REF!</v>
      </c>
      <c r="AF275" s="803" t="e">
        <f t="shared" si="598"/>
        <v>#REF!</v>
      </c>
      <c r="AG275" s="800" t="e">
        <f t="shared" si="605"/>
        <v>#REF!</v>
      </c>
      <c r="AH275" s="801" t="e">
        <f t="shared" si="606"/>
        <v>#REF!</v>
      </c>
    </row>
    <row r="277" spans="1:34" x14ac:dyDescent="0.25">
      <c r="A277" s="1057" t="str">
        <f>'PAI IZO'!A6</f>
        <v>PAI IZOLINA (PROGRAMA DE ACOMPANHANTE IDOSOS) - 2024</v>
      </c>
      <c r="B277" s="1022"/>
      <c r="C277" s="1022"/>
      <c r="D277" s="1022"/>
      <c r="E277" s="1022"/>
      <c r="F277" s="1022"/>
      <c r="G277" s="1022"/>
      <c r="H277" s="1022"/>
      <c r="I277" s="1022"/>
      <c r="J277" s="1022"/>
      <c r="K277" s="1022"/>
      <c r="L277" s="1022"/>
      <c r="M277" s="1022"/>
      <c r="N277" s="1022"/>
      <c r="O277" s="1022"/>
      <c r="P277" s="1022"/>
      <c r="Q277" s="1022"/>
      <c r="R277" s="1022"/>
      <c r="S277" s="1022"/>
      <c r="T277" s="1022"/>
      <c r="U277" s="1022"/>
      <c r="V277" s="1022"/>
      <c r="W277" s="1022"/>
      <c r="X277" s="1022"/>
      <c r="Y277" s="1022"/>
      <c r="Z277" s="1022"/>
    </row>
    <row r="278" spans="1:34" ht="24.75" thickBot="1" x14ac:dyDescent="0.3">
      <c r="A278" s="14" t="s">
        <v>14</v>
      </c>
      <c r="B278" s="12" t="s">
        <v>164</v>
      </c>
      <c r="C278" s="14" t="s">
        <v>446</v>
      </c>
      <c r="D278" s="15" t="s">
        <v>1</v>
      </c>
      <c r="E278" s="14" t="s">
        <v>447</v>
      </c>
      <c r="F278" s="15" t="s">
        <v>1</v>
      </c>
      <c r="G278" s="14" t="s">
        <v>448</v>
      </c>
      <c r="H278" s="15" t="s">
        <v>1</v>
      </c>
      <c r="I278" s="100" t="s">
        <v>426</v>
      </c>
      <c r="J278" s="13" t="s">
        <v>196</v>
      </c>
      <c r="K278" s="14" t="s">
        <v>449</v>
      </c>
      <c r="L278" s="15" t="s">
        <v>1</v>
      </c>
      <c r="M278" s="14" t="s">
        <v>450</v>
      </c>
      <c r="N278" s="15" t="s">
        <v>1</v>
      </c>
      <c r="O278" s="14" t="s">
        <v>451</v>
      </c>
      <c r="P278" s="15" t="s">
        <v>1</v>
      </c>
      <c r="Q278" s="100" t="s">
        <v>426</v>
      </c>
      <c r="R278" s="13" t="s">
        <v>196</v>
      </c>
      <c r="S278" s="14" t="s">
        <v>452</v>
      </c>
      <c r="T278" s="15" t="s">
        <v>1</v>
      </c>
      <c r="U278" s="14" t="s">
        <v>453</v>
      </c>
      <c r="V278" s="15" t="s">
        <v>1</v>
      </c>
      <c r="W278" s="14" t="s">
        <v>454</v>
      </c>
      <c r="X278" s="15" t="s">
        <v>1</v>
      </c>
      <c r="Y278" s="100" t="s">
        <v>426</v>
      </c>
      <c r="Z278" s="13" t="s">
        <v>196</v>
      </c>
      <c r="AA278" s="14" t="s">
        <v>455</v>
      </c>
      <c r="AB278" s="15" t="s">
        <v>1</v>
      </c>
      <c r="AC278" s="14" t="s">
        <v>456</v>
      </c>
      <c r="AD278" s="15" t="s">
        <v>1</v>
      </c>
      <c r="AE278" s="14" t="s">
        <v>457</v>
      </c>
      <c r="AF278" s="15" t="s">
        <v>1</v>
      </c>
      <c r="AG278" s="100" t="s">
        <v>426</v>
      </c>
      <c r="AH278" s="13" t="s">
        <v>196</v>
      </c>
    </row>
    <row r="279" spans="1:34" ht="16.5" thickTop="1" thickBot="1" x14ac:dyDescent="0.3">
      <c r="A279" s="32" t="str">
        <f>'PAI IZO'!A9</f>
        <v>Nº Idosos em acompanhamento</v>
      </c>
      <c r="B279" s="50">
        <f>'PAI IZO'!B9</f>
        <v>120</v>
      </c>
      <c r="C279" s="804">
        <f>'PAI IZO'!C9</f>
        <v>120</v>
      </c>
      <c r="D279" s="56" t="e">
        <f>'PAI IZO'!#REF!</f>
        <v>#REF!</v>
      </c>
      <c r="E279" s="804">
        <f>'PAI IZO'!D9</f>
        <v>120</v>
      </c>
      <c r="F279" s="56" t="e">
        <f>'PAI IZO'!#REF!</f>
        <v>#REF!</v>
      </c>
      <c r="G279" s="804">
        <f>'PAI IZO'!E9</f>
        <v>120</v>
      </c>
      <c r="H279" s="56" t="e">
        <f>'PAI IZO'!#REF!</f>
        <v>#REF!</v>
      </c>
      <c r="I279" s="101" t="e">
        <f>'PAI IZO'!#REF!</f>
        <v>#REF!</v>
      </c>
      <c r="J279" s="57" t="e">
        <f>'PAI IZO'!#REF!</f>
        <v>#REF!</v>
      </c>
      <c r="K279" s="804">
        <f>'PAI IZO'!F9</f>
        <v>120</v>
      </c>
      <c r="L279" s="56" t="e">
        <f>'PAI IZO'!#REF!</f>
        <v>#REF!</v>
      </c>
      <c r="M279" s="804">
        <f>'PAI IZO'!G9</f>
        <v>120</v>
      </c>
      <c r="N279" s="56" t="e">
        <f>'PAI IZO'!#REF!</f>
        <v>#REF!</v>
      </c>
      <c r="O279" s="804">
        <f>'PAI IZO'!H9</f>
        <v>120</v>
      </c>
      <c r="P279" s="56" t="e">
        <f>'PAI IZO'!#REF!</f>
        <v>#REF!</v>
      </c>
      <c r="Q279" s="101" t="e">
        <f>'PAI IZO'!#REF!</f>
        <v>#REF!</v>
      </c>
      <c r="R279" s="57" t="e">
        <f>'PAI IZO'!#REF!</f>
        <v>#REF!</v>
      </c>
      <c r="S279" s="804">
        <f>'PAI IZO'!I9</f>
        <v>120</v>
      </c>
      <c r="T279" s="56" t="e">
        <f>'PAI IZO'!#REF!</f>
        <v>#REF!</v>
      </c>
      <c r="U279" s="804">
        <f>'PAI IZO'!J9</f>
        <v>120</v>
      </c>
      <c r="V279" s="56" t="e">
        <f>'PAI IZO'!#REF!</f>
        <v>#REF!</v>
      </c>
      <c r="W279" s="804">
        <f>'PAI IZO'!K9</f>
        <v>120</v>
      </c>
      <c r="X279" s="56" t="e">
        <f>'PAI IZO'!#REF!</f>
        <v>#REF!</v>
      </c>
      <c r="Y279" s="101" t="e">
        <f>'PAI IZO'!#REF!</f>
        <v>#REF!</v>
      </c>
      <c r="Z279" s="57" t="e">
        <f>'PAI IZO'!#REF!</f>
        <v>#REF!</v>
      </c>
      <c r="AA279" s="804">
        <f>'PAI IZO'!L9</f>
        <v>120</v>
      </c>
      <c r="AB279" s="56" t="e">
        <f>'PAI IZO'!#REF!</f>
        <v>#REF!</v>
      </c>
      <c r="AC279" s="804">
        <f>'PAI IZO'!M9</f>
        <v>120</v>
      </c>
      <c r="AD279" s="56" t="e">
        <f>'PAI IZO'!#REF!</f>
        <v>#REF!</v>
      </c>
      <c r="AE279" s="804">
        <f>'PAI IZO'!N9</f>
        <v>120</v>
      </c>
      <c r="AF279" s="56">
        <f>'PAI IZO'!O9</f>
        <v>1440</v>
      </c>
      <c r="AG279" s="101">
        <f>'PAI IZO'!P9</f>
        <v>1440</v>
      </c>
      <c r="AH279" s="57">
        <f>'PAI IZO'!Q9</f>
        <v>1</v>
      </c>
    </row>
    <row r="280" spans="1:34" thickBot="1" x14ac:dyDescent="0.3">
      <c r="A280" s="6" t="str">
        <f>'PAI IZO'!A10</f>
        <v>TOTAL</v>
      </c>
      <c r="B280" s="7">
        <f>'PAI IZO'!B10</f>
        <v>120</v>
      </c>
      <c r="C280" s="23">
        <f>'PAI IZO'!C10</f>
        <v>120</v>
      </c>
      <c r="D280" s="22" t="e">
        <f>'PAI IZO'!#REF!</f>
        <v>#REF!</v>
      </c>
      <c r="E280" s="23">
        <f>'PAI IZO'!D10</f>
        <v>120</v>
      </c>
      <c r="F280" s="22" t="e">
        <f>'PAI IZO'!#REF!</f>
        <v>#REF!</v>
      </c>
      <c r="G280" s="23">
        <f>'PAI IZO'!E10</f>
        <v>120</v>
      </c>
      <c r="H280" s="22" t="e">
        <f>'PAI IZO'!#REF!</f>
        <v>#REF!</v>
      </c>
      <c r="I280" s="33" t="e">
        <f>'PAI IZO'!#REF!</f>
        <v>#REF!</v>
      </c>
      <c r="J280" s="81" t="e">
        <f>'PAI IZO'!#REF!</f>
        <v>#REF!</v>
      </c>
      <c r="K280" s="23">
        <f>'PAI IZO'!F10</f>
        <v>120</v>
      </c>
      <c r="L280" s="22" t="e">
        <f>'PAI IZO'!#REF!</f>
        <v>#REF!</v>
      </c>
      <c r="M280" s="23">
        <f>'PAI IZO'!G10</f>
        <v>120</v>
      </c>
      <c r="N280" s="22" t="e">
        <f>'PAI IZO'!#REF!</f>
        <v>#REF!</v>
      </c>
      <c r="O280" s="23">
        <f>'PAI IZO'!H10</f>
        <v>120</v>
      </c>
      <c r="P280" s="22" t="e">
        <f>'PAI IZO'!#REF!</f>
        <v>#REF!</v>
      </c>
      <c r="Q280" s="33" t="e">
        <f>'PAI IZO'!#REF!</f>
        <v>#REF!</v>
      </c>
      <c r="R280" s="81" t="e">
        <f>'PAI IZO'!#REF!</f>
        <v>#REF!</v>
      </c>
      <c r="S280" s="23">
        <f>'PAI IZO'!I10</f>
        <v>120</v>
      </c>
      <c r="T280" s="22" t="e">
        <f>'PAI IZO'!#REF!</f>
        <v>#REF!</v>
      </c>
      <c r="U280" s="23">
        <f>'PAI IZO'!J10</f>
        <v>120</v>
      </c>
      <c r="V280" s="22" t="e">
        <f>'PAI IZO'!#REF!</f>
        <v>#REF!</v>
      </c>
      <c r="W280" s="23">
        <f>'PAI IZO'!K10</f>
        <v>120</v>
      </c>
      <c r="X280" s="22" t="e">
        <f>'PAI IZO'!#REF!</f>
        <v>#REF!</v>
      </c>
      <c r="Y280" s="33" t="e">
        <f>'PAI IZO'!#REF!</f>
        <v>#REF!</v>
      </c>
      <c r="Z280" s="81" t="e">
        <f>'PAI IZO'!#REF!</f>
        <v>#REF!</v>
      </c>
      <c r="AA280" s="23">
        <f>'PAI IZO'!L10</f>
        <v>120</v>
      </c>
      <c r="AB280" s="22" t="e">
        <f>'PAI IZO'!#REF!</f>
        <v>#REF!</v>
      </c>
      <c r="AC280" s="23">
        <f>'PAI IZO'!M10</f>
        <v>120</v>
      </c>
      <c r="AD280" s="22" t="e">
        <f>'PAI IZO'!#REF!</f>
        <v>#REF!</v>
      </c>
      <c r="AE280" s="23">
        <f>'PAI IZO'!N10</f>
        <v>120</v>
      </c>
      <c r="AF280" s="22">
        <f>'PAI IZO'!O10</f>
        <v>1440</v>
      </c>
      <c r="AG280" s="33">
        <f>'PAI IZO'!P10</f>
        <v>1440</v>
      </c>
      <c r="AH280" s="81">
        <f>'PAI IZO'!Q10</f>
        <v>1</v>
      </c>
    </row>
  </sheetData>
  <mergeCells count="103">
    <mergeCell ref="A6:AH6"/>
    <mergeCell ref="AF132:AF133"/>
    <mergeCell ref="AG132:AG133"/>
    <mergeCell ref="AH132:AH133"/>
    <mergeCell ref="AA148:AA151"/>
    <mergeCell ref="AB148:AB151"/>
    <mergeCell ref="AC148:AC151"/>
    <mergeCell ref="AD148:AD151"/>
    <mergeCell ref="AE148:AE151"/>
    <mergeCell ref="AF148:AF151"/>
    <mergeCell ref="AG148:AG151"/>
    <mergeCell ref="AH148:AH151"/>
    <mergeCell ref="AA132:AA133"/>
    <mergeCell ref="AB132:AB133"/>
    <mergeCell ref="AC132:AC133"/>
    <mergeCell ref="AD132:AD133"/>
    <mergeCell ref="AE132:AE133"/>
    <mergeCell ref="E132:E133"/>
    <mergeCell ref="N132:N133"/>
    <mergeCell ref="V132:V133"/>
    <mergeCell ref="S148:S151"/>
    <mergeCell ref="T148:T151"/>
    <mergeCell ref="U148:U151"/>
    <mergeCell ref="V148:V151"/>
    <mergeCell ref="A104:Z104"/>
    <mergeCell ref="A92:Z92"/>
    <mergeCell ref="Y132:Y133"/>
    <mergeCell ref="Z132:Z133"/>
    <mergeCell ref="P132:P133"/>
    <mergeCell ref="Q132:Q133"/>
    <mergeCell ref="R132:R133"/>
    <mergeCell ref="A137:Z137"/>
    <mergeCell ref="S132:S133"/>
    <mergeCell ref="T132:T133"/>
    <mergeCell ref="U132:U133"/>
    <mergeCell ref="W132:W133"/>
    <mergeCell ref="X132:X133"/>
    <mergeCell ref="G132:G133"/>
    <mergeCell ref="E148:E151"/>
    <mergeCell ref="F148:F151"/>
    <mergeCell ref="I148:I151"/>
    <mergeCell ref="B148:B151"/>
    <mergeCell ref="W148:W151"/>
    <mergeCell ref="X148:X151"/>
    <mergeCell ref="J132:J133"/>
    <mergeCell ref="K132:K133"/>
    <mergeCell ref="B132:B133"/>
    <mergeCell ref="C132:C133"/>
    <mergeCell ref="D132:D133"/>
    <mergeCell ref="F132:F133"/>
    <mergeCell ref="A146:Z146"/>
    <mergeCell ref="Y148:Y151"/>
    <mergeCell ref="Z148:Z151"/>
    <mergeCell ref="Q148:Q151"/>
    <mergeCell ref="G148:G151"/>
    <mergeCell ref="A277:Z277"/>
    <mergeCell ref="A265:Z265"/>
    <mergeCell ref="A237:Z237"/>
    <mergeCell ref="A232:Z232"/>
    <mergeCell ref="A225:Z225"/>
    <mergeCell ref="K148:K151"/>
    <mergeCell ref="A216:Z216"/>
    <mergeCell ref="A205:Z205"/>
    <mergeCell ref="A200:Z200"/>
    <mergeCell ref="A194:Z194"/>
    <mergeCell ref="A182:Z182"/>
    <mergeCell ref="J148:J151"/>
    <mergeCell ref="A173:Z173"/>
    <mergeCell ref="A164:Z164"/>
    <mergeCell ref="A154:Z154"/>
    <mergeCell ref="O148:O151"/>
    <mergeCell ref="P148:P151"/>
    <mergeCell ref="C148:C151"/>
    <mergeCell ref="R148:R151"/>
    <mergeCell ref="L148:L151"/>
    <mergeCell ref="M148:M151"/>
    <mergeCell ref="N148:N151"/>
    <mergeCell ref="D148:D151"/>
    <mergeCell ref="H148:H151"/>
    <mergeCell ref="A1:R1"/>
    <mergeCell ref="A2:R2"/>
    <mergeCell ref="A4:R4"/>
    <mergeCell ref="L132:L133"/>
    <mergeCell ref="M132:M133"/>
    <mergeCell ref="O132:O133"/>
    <mergeCell ref="A132:A133"/>
    <mergeCell ref="A84:Z84"/>
    <mergeCell ref="A71:Z71"/>
    <mergeCell ref="A56:Z56"/>
    <mergeCell ref="A43:Z43"/>
    <mergeCell ref="A28:Z28"/>
    <mergeCell ref="A30:Z30"/>
    <mergeCell ref="A32:Z32"/>
    <mergeCell ref="A34:Z34"/>
    <mergeCell ref="A36:Z36"/>
    <mergeCell ref="H132:H133"/>
    <mergeCell ref="I132:I133"/>
    <mergeCell ref="A8:Z8"/>
    <mergeCell ref="A22:Z22"/>
    <mergeCell ref="A24:Z24"/>
    <mergeCell ref="A26:Z26"/>
    <mergeCell ref="A126:Z126"/>
    <mergeCell ref="A114:Z114"/>
  </mergeCells>
  <conditionalFormatting sqref="D9:D21 F9:F21 H9:J21 L9:L21 N9:N21 P9:P21 R9:R21 D23 F23 H23:J23 L23 N23 P23 R23 D25 F25 H25:J25 L25 N25 P25 R25 D27 F27 H27:J27 L27 N27 P27 R27 D29 F29 H29:J29 L29 N29 P29 R29 D31 F31 H31:J31 L31 N31 P31 R31 D33 F33 H33:J33 L33 N33 P33 R33 D35 F35 H35:J35 L35 N35 P35 R35 D37:D42 F37:F42 H37:J42 L37:L42 N37:N42 P37:P42 R37:R42 D45:D55 F45:F55 H45:J55 L45:L55 N45:N55 P45:P55 R45:R55 D58:D70 F58:F70 H58:J70 L58:L70 N58:N70 P58:P70 R58:R70 D73:D83 F73:F83 H73:J83 L73:L83 N73:N83 P73:P83 R73:R83 D86:D91 F86:F91 H86:J91 L86:L91 N86:N91 P86:P91 R86:R91 D94:D103 F94:F103 H94:J103 L94:L103 N94:N103 P94:P103 R94:R103 D106:D113 F106:F113 H106:J113 L106:L113 N106:N113 P106:P113 R106:R113 D116:D125 F116:F125 H116:J125 L116:L125 N116:N125 P116:P125 R116:R125 D128:D132 F128:F132 H128:J132 L128:L132 N128:N132 P128:P132 R128:R132 D134:D136 F134:F136 H134:J136 L134:L136 N134:N136 P134:P136 R134:R136 D139:D145 F139:F145 H139:J145 L139:L145 N139:N145 P139:P145 R139:R145 L148 N148 P148 R148 D148:D153 F148:F153 H148:J153 L152:L153 N152:N153 P152:P153 R152:R153 D156:D163 F156:F163 H156:J163 L156:L163 N156:N163 P156:P163 R156:R163 D166:D172 F166:F172 H166:J172 L166:L172 N166:N172 P166:P172 R166:R172 D175:D181 F175:F181 H175:J181 L175:L181 N175:N181 P175:P181 R175:R181 D184:D193 F184:F193 H184:J193 L184:L193 N184:N193 P184:P193 R184:R193 D196:D199 F196:F199 H196:J199 L196:L199 N196:N199 P196:P199 R196:R199 D202:D204 F202:F204 H202:J204 L202:L204 N202:N204 P202:P204 R202:R204 D207:D215 F207:F215 H207:J215 L207:L215 N207:N215 P207:P215 R207:R215 D218:D224 F218:F224 H218:J224 L218:L224 N218:N224 P218:P224 R218:R224 D227:D231 F227:F231 H227:J231 L227:L231 N227:N231 P227:P231 R227:R231 D234:D236 F234:F236 H234:J236 L234:L236 N234:N236 P234:P236 R234:R236 D253:D264 F253:F264 H253:J264 L253:L264 N253:N264 P253:P264 R253:R264 D267:D276 F267:F276 H267:J276 L267:L276 N267:N276 P267:P276 R267:R276 D279:D1048576 F279:F1048576 H279:J1048576 L279:L1048576 N279:N1048576 P279:P1048576 R279:R1048576">
    <cfRule type="cellIs" dxfId="296" priority="295" operator="greaterThan">
      <formula>1</formula>
    </cfRule>
    <cfRule type="cellIs" dxfId="295" priority="294" operator="lessThan">
      <formula>0.84</formula>
    </cfRule>
    <cfRule type="cellIs" dxfId="294" priority="293" operator="equal">
      <formula>0</formula>
    </cfRule>
    <cfRule type="cellIs" dxfId="293" priority="296" operator="between">
      <formula>0.85</formula>
      <formula>1</formula>
    </cfRule>
  </conditionalFormatting>
  <conditionalFormatting sqref="T9:T21 V9:V21 X9:X21 Z9:Z21">
    <cfRule type="cellIs" dxfId="292" priority="254" operator="lessThan">
      <formula>0.84</formula>
    </cfRule>
    <cfRule type="cellIs" dxfId="291" priority="256" operator="between">
      <formula>0.85</formula>
      <formula>1</formula>
    </cfRule>
    <cfRule type="cellIs" dxfId="290" priority="255" operator="greaterThan">
      <formula>1</formula>
    </cfRule>
    <cfRule type="cellIs" dxfId="289" priority="253" operator="equal">
      <formula>0</formula>
    </cfRule>
  </conditionalFormatting>
  <conditionalFormatting sqref="T23 V23 X23 Z23">
    <cfRule type="cellIs" dxfId="288" priority="252" operator="between">
      <formula>0.85</formula>
      <formula>1</formula>
    </cfRule>
    <cfRule type="cellIs" dxfId="287" priority="251" operator="greaterThan">
      <formula>1</formula>
    </cfRule>
    <cfRule type="cellIs" dxfId="286" priority="250" operator="lessThan">
      <formula>0.84</formula>
    </cfRule>
    <cfRule type="cellIs" dxfId="285" priority="249" operator="equal">
      <formula>0</formula>
    </cfRule>
  </conditionalFormatting>
  <conditionalFormatting sqref="T25 V25 X25 Z25">
    <cfRule type="cellIs" dxfId="284" priority="248" operator="between">
      <formula>0.85</formula>
      <formula>1</formula>
    </cfRule>
    <cfRule type="cellIs" dxfId="283" priority="247" operator="greaterThan">
      <formula>1</formula>
    </cfRule>
    <cfRule type="cellIs" dxfId="282" priority="246" operator="lessThan">
      <formula>0.84</formula>
    </cfRule>
    <cfRule type="cellIs" dxfId="281" priority="245" operator="equal">
      <formula>0</formula>
    </cfRule>
  </conditionalFormatting>
  <conditionalFormatting sqref="T27 V27 X27 Z27">
    <cfRule type="cellIs" dxfId="280" priority="244" operator="between">
      <formula>0.85</formula>
      <formula>1</formula>
    </cfRule>
    <cfRule type="cellIs" dxfId="279" priority="243" operator="greaterThan">
      <formula>1</formula>
    </cfRule>
    <cfRule type="cellIs" dxfId="278" priority="242" operator="lessThan">
      <formula>0.84</formula>
    </cfRule>
    <cfRule type="cellIs" dxfId="277" priority="241" operator="equal">
      <formula>0</formula>
    </cfRule>
  </conditionalFormatting>
  <conditionalFormatting sqref="T29 V29 X29 Z29">
    <cfRule type="cellIs" dxfId="276" priority="240" operator="between">
      <formula>0.85</formula>
      <formula>1</formula>
    </cfRule>
    <cfRule type="cellIs" dxfId="275" priority="239" operator="greaterThan">
      <formula>1</formula>
    </cfRule>
    <cfRule type="cellIs" dxfId="274" priority="238" operator="lessThan">
      <formula>0.84</formula>
    </cfRule>
    <cfRule type="cellIs" dxfId="273" priority="237" operator="equal">
      <formula>0</formula>
    </cfRule>
  </conditionalFormatting>
  <conditionalFormatting sqref="T31 V31 X31 Z31">
    <cfRule type="cellIs" dxfId="272" priority="236" operator="between">
      <formula>0.85</formula>
      <formula>1</formula>
    </cfRule>
    <cfRule type="cellIs" dxfId="271" priority="235" operator="greaterThan">
      <formula>1</formula>
    </cfRule>
    <cfRule type="cellIs" dxfId="270" priority="234" operator="lessThan">
      <formula>0.84</formula>
    </cfRule>
    <cfRule type="cellIs" dxfId="269" priority="233" operator="equal">
      <formula>0</formula>
    </cfRule>
  </conditionalFormatting>
  <conditionalFormatting sqref="T33 V33 X33 Z33">
    <cfRule type="cellIs" dxfId="268" priority="232" operator="between">
      <formula>0.85</formula>
      <formula>1</formula>
    </cfRule>
    <cfRule type="cellIs" dxfId="267" priority="231" operator="greaterThan">
      <formula>1</formula>
    </cfRule>
    <cfRule type="cellIs" dxfId="266" priority="230" operator="lessThan">
      <formula>0.84</formula>
    </cfRule>
    <cfRule type="cellIs" dxfId="265" priority="229" operator="equal">
      <formula>0</formula>
    </cfRule>
  </conditionalFormatting>
  <conditionalFormatting sqref="T35 V35 X35 Z35">
    <cfRule type="cellIs" dxfId="264" priority="228" operator="between">
      <formula>0.85</formula>
      <formula>1</formula>
    </cfRule>
    <cfRule type="cellIs" dxfId="263" priority="227" operator="greaterThan">
      <formula>1</formula>
    </cfRule>
    <cfRule type="cellIs" dxfId="262" priority="226" operator="lessThan">
      <formula>0.84</formula>
    </cfRule>
    <cfRule type="cellIs" dxfId="261" priority="225" operator="equal">
      <formula>0</formula>
    </cfRule>
  </conditionalFormatting>
  <conditionalFormatting sqref="T37:T39 V37:V39 X37:X39 Z37:Z39">
    <cfRule type="cellIs" dxfId="260" priority="224" operator="between">
      <formula>0.85</formula>
      <formula>1</formula>
    </cfRule>
    <cfRule type="cellIs" dxfId="259" priority="223" operator="greaterThan">
      <formula>1</formula>
    </cfRule>
    <cfRule type="cellIs" dxfId="258" priority="222" operator="lessThan">
      <formula>0.84</formula>
    </cfRule>
    <cfRule type="cellIs" dxfId="257" priority="221" operator="equal">
      <formula>0</formula>
    </cfRule>
  </conditionalFormatting>
  <conditionalFormatting sqref="T45:T54 V45:V54 X45:X54 Z45:Z54">
    <cfRule type="cellIs" dxfId="256" priority="220" operator="between">
      <formula>0.85</formula>
      <formula>1</formula>
    </cfRule>
    <cfRule type="cellIs" dxfId="255" priority="219" operator="greaterThan">
      <formula>1</formula>
    </cfRule>
    <cfRule type="cellIs" dxfId="254" priority="218" operator="lessThan">
      <formula>0.84</formula>
    </cfRule>
    <cfRule type="cellIs" dxfId="253" priority="217" operator="equal">
      <formula>0</formula>
    </cfRule>
  </conditionalFormatting>
  <conditionalFormatting sqref="T58:T68 V58:V68 X58:X68 Z58:Z68">
    <cfRule type="cellIs" dxfId="252" priority="216" operator="between">
      <formula>0.85</formula>
      <formula>1</formula>
    </cfRule>
    <cfRule type="cellIs" dxfId="251" priority="215" operator="greaterThan">
      <formula>1</formula>
    </cfRule>
    <cfRule type="cellIs" dxfId="250" priority="214" operator="lessThan">
      <formula>0.84</formula>
    </cfRule>
    <cfRule type="cellIs" dxfId="249" priority="213" operator="equal">
      <formula>0</formula>
    </cfRule>
  </conditionalFormatting>
  <conditionalFormatting sqref="T73:T82 V73:V82 X73:X82 Z73:Z82">
    <cfRule type="cellIs" dxfId="248" priority="212" operator="between">
      <formula>0.85</formula>
      <formula>1</formula>
    </cfRule>
    <cfRule type="cellIs" dxfId="247" priority="211" operator="greaterThan">
      <formula>1</formula>
    </cfRule>
    <cfRule type="cellIs" dxfId="246" priority="210" operator="lessThan">
      <formula>0.84</formula>
    </cfRule>
    <cfRule type="cellIs" dxfId="245" priority="209" operator="equal">
      <formula>0</formula>
    </cfRule>
  </conditionalFormatting>
  <conditionalFormatting sqref="T86:T90 V86:V90 X86:X90 Z86:Z90">
    <cfRule type="cellIs" dxfId="244" priority="208" operator="between">
      <formula>0.85</formula>
      <formula>1</formula>
    </cfRule>
    <cfRule type="cellIs" dxfId="243" priority="207" operator="greaterThan">
      <formula>1</formula>
    </cfRule>
    <cfRule type="cellIs" dxfId="242" priority="206" operator="lessThan">
      <formula>0.84</formula>
    </cfRule>
    <cfRule type="cellIs" dxfId="241" priority="205" operator="equal">
      <formula>0</formula>
    </cfRule>
  </conditionalFormatting>
  <conditionalFormatting sqref="T94:T102 V94:V102 X94:X102 Z94:Z102">
    <cfRule type="cellIs" dxfId="240" priority="204" operator="between">
      <formula>0.85</formula>
      <formula>1</formula>
    </cfRule>
    <cfRule type="cellIs" dxfId="239" priority="203" operator="greaterThan">
      <formula>1</formula>
    </cfRule>
    <cfRule type="cellIs" dxfId="238" priority="202" operator="lessThan">
      <formula>0.84</formula>
    </cfRule>
    <cfRule type="cellIs" dxfId="237" priority="201" operator="equal">
      <formula>0</formula>
    </cfRule>
  </conditionalFormatting>
  <conditionalFormatting sqref="T106:T112 V106:V112 X106:X112 Z106:Z112">
    <cfRule type="cellIs" dxfId="236" priority="200" operator="between">
      <formula>0.85</formula>
      <formula>1</formula>
    </cfRule>
    <cfRule type="cellIs" dxfId="235" priority="199" operator="greaterThan">
      <formula>1</formula>
    </cfRule>
    <cfRule type="cellIs" dxfId="234" priority="198" operator="lessThan">
      <formula>0.84</formula>
    </cfRule>
    <cfRule type="cellIs" dxfId="233" priority="197" operator="equal">
      <formula>0</formula>
    </cfRule>
  </conditionalFormatting>
  <conditionalFormatting sqref="T116:T124 V116:V124 X116:X124 Z116:Z124">
    <cfRule type="cellIs" dxfId="232" priority="196" operator="between">
      <formula>0.85</formula>
      <formula>1</formula>
    </cfRule>
    <cfRule type="cellIs" dxfId="231" priority="195" operator="greaterThan">
      <formula>1</formula>
    </cfRule>
    <cfRule type="cellIs" dxfId="230" priority="194" operator="lessThan">
      <formula>0.84</formula>
    </cfRule>
    <cfRule type="cellIs" dxfId="229" priority="193" operator="equal">
      <formula>0</formula>
    </cfRule>
  </conditionalFormatting>
  <conditionalFormatting sqref="T128:T132 V128:V132 X128:X132 Z128:Z132 T134:T135 V134:V135 X134:X135 Z134:Z135">
    <cfRule type="cellIs" dxfId="228" priority="192" operator="between">
      <formula>0.85</formula>
      <formula>1</formula>
    </cfRule>
    <cfRule type="cellIs" dxfId="227" priority="191" operator="greaterThan">
      <formula>1</formula>
    </cfRule>
    <cfRule type="cellIs" dxfId="226" priority="190" operator="lessThan">
      <formula>0.84</formula>
    </cfRule>
    <cfRule type="cellIs" dxfId="225" priority="189" operator="equal">
      <formula>0</formula>
    </cfRule>
  </conditionalFormatting>
  <conditionalFormatting sqref="T139:T144 V139:V144 X139:X144 Z139:Z144">
    <cfRule type="cellIs" dxfId="224" priority="188" operator="between">
      <formula>0.85</formula>
      <formula>1</formula>
    </cfRule>
    <cfRule type="cellIs" dxfId="223" priority="187" operator="greaterThan">
      <formula>1</formula>
    </cfRule>
    <cfRule type="cellIs" dxfId="222" priority="186" operator="lessThan">
      <formula>0.84</formula>
    </cfRule>
    <cfRule type="cellIs" dxfId="221" priority="185" operator="equal">
      <formula>0</formula>
    </cfRule>
  </conditionalFormatting>
  <conditionalFormatting sqref="T148 V148 X148 Z148 T152 V152 X152 Z152">
    <cfRule type="cellIs" dxfId="220" priority="184" operator="between">
      <formula>0.85</formula>
      <formula>1</formula>
    </cfRule>
    <cfRule type="cellIs" dxfId="219" priority="183" operator="greaterThan">
      <formula>1</formula>
    </cfRule>
    <cfRule type="cellIs" dxfId="218" priority="182" operator="lessThan">
      <formula>0.84</formula>
    </cfRule>
    <cfRule type="cellIs" dxfId="217" priority="181" operator="equal">
      <formula>0</formula>
    </cfRule>
  </conditionalFormatting>
  <conditionalFormatting sqref="T156:T162 V156:V162 X156:X162 Z156:Z162">
    <cfRule type="cellIs" dxfId="216" priority="180" operator="between">
      <formula>0.85</formula>
      <formula>1</formula>
    </cfRule>
    <cfRule type="cellIs" dxfId="215" priority="179" operator="greaterThan">
      <formula>1</formula>
    </cfRule>
    <cfRule type="cellIs" dxfId="214" priority="178" operator="lessThan">
      <formula>0.84</formula>
    </cfRule>
    <cfRule type="cellIs" dxfId="213" priority="177" operator="equal">
      <formula>0</formula>
    </cfRule>
  </conditionalFormatting>
  <conditionalFormatting sqref="T166:T171 V166:V171 X166:X171 Z166:Z171">
    <cfRule type="cellIs" dxfId="212" priority="176" operator="between">
      <formula>0.85</formula>
      <formula>1</formula>
    </cfRule>
    <cfRule type="cellIs" dxfId="211" priority="175" operator="greaterThan">
      <formula>1</formula>
    </cfRule>
    <cfRule type="cellIs" dxfId="210" priority="174" operator="lessThan">
      <formula>0.84</formula>
    </cfRule>
    <cfRule type="cellIs" dxfId="209" priority="173" operator="equal">
      <formula>0</formula>
    </cfRule>
  </conditionalFormatting>
  <conditionalFormatting sqref="T175:T180 V175:V180 X175:X180 Z175:Z180">
    <cfRule type="cellIs" dxfId="208" priority="172" operator="between">
      <formula>0.85</formula>
      <formula>1</formula>
    </cfRule>
    <cfRule type="cellIs" dxfId="207" priority="171" operator="greaterThan">
      <formula>1</formula>
    </cfRule>
    <cfRule type="cellIs" dxfId="206" priority="170" operator="lessThan">
      <formula>0.84</formula>
    </cfRule>
    <cfRule type="cellIs" dxfId="205" priority="169" operator="equal">
      <formula>0</formula>
    </cfRule>
  </conditionalFormatting>
  <conditionalFormatting sqref="T184:T192 V184:V192 X184:X192 Z184:Z192">
    <cfRule type="cellIs" dxfId="204" priority="168" operator="between">
      <formula>0.85</formula>
      <formula>1</formula>
    </cfRule>
    <cfRule type="cellIs" dxfId="203" priority="167" operator="greaterThan">
      <formula>1</formula>
    </cfRule>
    <cfRule type="cellIs" dxfId="202" priority="166" operator="lessThan">
      <formula>0.84</formula>
    </cfRule>
    <cfRule type="cellIs" dxfId="201" priority="165" operator="equal">
      <formula>0</formula>
    </cfRule>
  </conditionalFormatting>
  <conditionalFormatting sqref="T196:T198 V196:V198 X196:X198 Z196:Z198">
    <cfRule type="cellIs" dxfId="200" priority="164" operator="between">
      <formula>0.85</formula>
      <formula>1</formula>
    </cfRule>
    <cfRule type="cellIs" dxfId="199" priority="162" operator="lessThan">
      <formula>0.84</formula>
    </cfRule>
    <cfRule type="cellIs" dxfId="198" priority="163" operator="greaterThan">
      <formula>1</formula>
    </cfRule>
    <cfRule type="cellIs" dxfId="197" priority="161" operator="equal">
      <formula>0</formula>
    </cfRule>
  </conditionalFormatting>
  <conditionalFormatting sqref="T202:T203 V202:V203 X202:X203 Z202:Z203">
    <cfRule type="cellIs" dxfId="196" priority="160" operator="between">
      <formula>0.85</formula>
      <formula>1</formula>
    </cfRule>
    <cfRule type="cellIs" dxfId="195" priority="159" operator="greaterThan">
      <formula>1</formula>
    </cfRule>
    <cfRule type="cellIs" dxfId="194" priority="158" operator="lessThan">
      <formula>0.84</formula>
    </cfRule>
    <cfRule type="cellIs" dxfId="193" priority="157" operator="equal">
      <formula>0</formula>
    </cfRule>
  </conditionalFormatting>
  <conditionalFormatting sqref="T207:T214 V207:V214 X207:X214 Z207:Z214">
    <cfRule type="cellIs" dxfId="192" priority="156" operator="between">
      <formula>0.85</formula>
      <formula>1</formula>
    </cfRule>
    <cfRule type="cellIs" dxfId="191" priority="155" operator="greaterThan">
      <formula>1</formula>
    </cfRule>
    <cfRule type="cellIs" dxfId="190" priority="154" operator="lessThan">
      <formula>0.84</formula>
    </cfRule>
    <cfRule type="cellIs" dxfId="189" priority="153" operator="equal">
      <formula>0</formula>
    </cfRule>
  </conditionalFormatting>
  <conditionalFormatting sqref="T218:T223 V218:V223 X218:X223 Z218:Z223">
    <cfRule type="cellIs" dxfId="188" priority="152" operator="between">
      <formula>0.85</formula>
      <formula>1</formula>
    </cfRule>
    <cfRule type="cellIs" dxfId="187" priority="151" operator="greaterThan">
      <formula>1</formula>
    </cfRule>
    <cfRule type="cellIs" dxfId="186" priority="150" operator="lessThan">
      <formula>0.84</formula>
    </cfRule>
    <cfRule type="cellIs" dxfId="185" priority="149" operator="equal">
      <formula>0</formula>
    </cfRule>
  </conditionalFormatting>
  <conditionalFormatting sqref="T227:T230 V227:V230 X227:X230 Z227:Z230">
    <cfRule type="cellIs" dxfId="184" priority="148" operator="between">
      <formula>0.85</formula>
      <formula>1</formula>
    </cfRule>
    <cfRule type="cellIs" dxfId="183" priority="147" operator="greaterThan">
      <formula>1</formula>
    </cfRule>
    <cfRule type="cellIs" dxfId="182" priority="146" operator="lessThan">
      <formula>0.84</formula>
    </cfRule>
    <cfRule type="cellIs" dxfId="181" priority="145" operator="equal">
      <formula>0</formula>
    </cfRule>
  </conditionalFormatting>
  <conditionalFormatting sqref="T234:T235 V234:V235 X234:X235 Z234:Z235">
    <cfRule type="cellIs" dxfId="180" priority="144" operator="between">
      <formula>0.85</formula>
      <formula>1</formula>
    </cfRule>
    <cfRule type="cellIs" dxfId="179" priority="143" operator="greaterThan">
      <formula>1</formula>
    </cfRule>
    <cfRule type="cellIs" dxfId="178" priority="142" operator="lessThan">
      <formula>0.84</formula>
    </cfRule>
    <cfRule type="cellIs" dxfId="177" priority="141" operator="equal">
      <formula>0</formula>
    </cfRule>
  </conditionalFormatting>
  <conditionalFormatting sqref="T253:T263 V253:V263 X253:X263 Z253:Z263">
    <cfRule type="cellIs" dxfId="176" priority="140" operator="between">
      <formula>0.85</formula>
      <formula>1</formula>
    </cfRule>
    <cfRule type="cellIs" dxfId="175" priority="139" operator="greaterThan">
      <formula>1</formula>
    </cfRule>
    <cfRule type="cellIs" dxfId="174" priority="138" operator="lessThan">
      <formula>0.84</formula>
    </cfRule>
    <cfRule type="cellIs" dxfId="173" priority="137" operator="equal">
      <formula>0</formula>
    </cfRule>
  </conditionalFormatting>
  <conditionalFormatting sqref="T267:T275 V267:V275 X267:X275 Z267:Z275">
    <cfRule type="cellIs" dxfId="172" priority="136" operator="between">
      <formula>0.85</formula>
      <formula>1</formula>
    </cfRule>
    <cfRule type="cellIs" dxfId="171" priority="135" operator="greaterThan">
      <formula>1</formula>
    </cfRule>
    <cfRule type="cellIs" dxfId="170" priority="134" operator="lessThan">
      <formula>0.84</formula>
    </cfRule>
    <cfRule type="cellIs" dxfId="169" priority="133" operator="equal">
      <formula>0</formula>
    </cfRule>
  </conditionalFormatting>
  <conditionalFormatting sqref="T279:T280 V279:V280 X279:X280 Z279:Z280">
    <cfRule type="cellIs" dxfId="168" priority="129" operator="equal">
      <formula>0</formula>
    </cfRule>
    <cfRule type="cellIs" dxfId="167" priority="130" operator="lessThan">
      <formula>0.84</formula>
    </cfRule>
    <cfRule type="cellIs" dxfId="166" priority="131" operator="greaterThan">
      <formula>1</formula>
    </cfRule>
    <cfRule type="cellIs" dxfId="165" priority="132" operator="between">
      <formula>0.85</formula>
      <formula>1</formula>
    </cfRule>
  </conditionalFormatting>
  <conditionalFormatting sqref="AB9:AB21 AD9:AD21 AF9:AF21 AH9:AH21">
    <cfRule type="cellIs" dxfId="164" priority="128" operator="between">
      <formula>0.85</formula>
      <formula>1</formula>
    </cfRule>
    <cfRule type="cellIs" dxfId="163" priority="127" operator="greaterThan">
      <formula>1</formula>
    </cfRule>
    <cfRule type="cellIs" dxfId="162" priority="126" operator="lessThan">
      <formula>0.84</formula>
    </cfRule>
    <cfRule type="cellIs" dxfId="161" priority="125" operator="equal">
      <formula>0</formula>
    </cfRule>
  </conditionalFormatting>
  <conditionalFormatting sqref="AB23 AD23 AF23 AH23">
    <cfRule type="cellIs" dxfId="160" priority="124" operator="between">
      <formula>0.85</formula>
      <formula>1</formula>
    </cfRule>
    <cfRule type="cellIs" dxfId="159" priority="123" operator="greaterThan">
      <formula>1</formula>
    </cfRule>
    <cfRule type="cellIs" dxfId="158" priority="122" operator="lessThan">
      <formula>0.84</formula>
    </cfRule>
    <cfRule type="cellIs" dxfId="157" priority="121" operator="equal">
      <formula>0</formula>
    </cfRule>
  </conditionalFormatting>
  <conditionalFormatting sqref="AB25 AD25 AF25 AH25">
    <cfRule type="cellIs" dxfId="156" priority="120" operator="between">
      <formula>0.85</formula>
      <formula>1</formula>
    </cfRule>
    <cfRule type="cellIs" dxfId="155" priority="119" operator="greaterThan">
      <formula>1</formula>
    </cfRule>
    <cfRule type="cellIs" dxfId="154" priority="118" operator="lessThan">
      <formula>0.84</formula>
    </cfRule>
    <cfRule type="cellIs" dxfId="153" priority="117" operator="equal">
      <formula>0</formula>
    </cfRule>
  </conditionalFormatting>
  <conditionalFormatting sqref="AB27 AD27 AF27 AH27">
    <cfRule type="cellIs" dxfId="152" priority="116" operator="between">
      <formula>0.85</formula>
      <formula>1</formula>
    </cfRule>
    <cfRule type="cellIs" dxfId="151" priority="115" operator="greaterThan">
      <formula>1</formula>
    </cfRule>
    <cfRule type="cellIs" dxfId="150" priority="114" operator="lessThan">
      <formula>0.84</formula>
    </cfRule>
    <cfRule type="cellIs" dxfId="149" priority="113" operator="equal">
      <formula>0</formula>
    </cfRule>
  </conditionalFormatting>
  <conditionalFormatting sqref="AB29 AD29 AF29 AH29">
    <cfRule type="cellIs" dxfId="148" priority="112" operator="between">
      <formula>0.85</formula>
      <formula>1</formula>
    </cfRule>
    <cfRule type="cellIs" dxfId="147" priority="111" operator="greaterThan">
      <formula>1</formula>
    </cfRule>
    <cfRule type="cellIs" dxfId="146" priority="110" operator="lessThan">
      <formula>0.84</formula>
    </cfRule>
    <cfRule type="cellIs" dxfId="145" priority="109" operator="equal">
      <formula>0</formula>
    </cfRule>
  </conditionalFormatting>
  <conditionalFormatting sqref="AB31 AD31 AF31 AH31">
    <cfRule type="cellIs" dxfId="144" priority="108" operator="between">
      <formula>0.85</formula>
      <formula>1</formula>
    </cfRule>
    <cfRule type="cellIs" dxfId="143" priority="107" operator="greaterThan">
      <formula>1</formula>
    </cfRule>
    <cfRule type="cellIs" dxfId="142" priority="106" operator="lessThan">
      <formula>0.84</formula>
    </cfRule>
    <cfRule type="cellIs" dxfId="141" priority="105" operator="equal">
      <formula>0</formula>
    </cfRule>
  </conditionalFormatting>
  <conditionalFormatting sqref="AB33 AD33 AF33 AH33">
    <cfRule type="cellIs" dxfId="140" priority="104" operator="between">
      <formula>0.85</formula>
      <formula>1</formula>
    </cfRule>
    <cfRule type="cellIs" dxfId="139" priority="103" operator="greaterThan">
      <formula>1</formula>
    </cfRule>
    <cfRule type="cellIs" dxfId="138" priority="102" operator="lessThan">
      <formula>0.84</formula>
    </cfRule>
    <cfRule type="cellIs" dxfId="137" priority="101" operator="equal">
      <formula>0</formula>
    </cfRule>
  </conditionalFormatting>
  <conditionalFormatting sqref="AB35 AD35 AF35 AH35">
    <cfRule type="cellIs" dxfId="136" priority="100" operator="between">
      <formula>0.85</formula>
      <formula>1</formula>
    </cfRule>
    <cfRule type="cellIs" dxfId="135" priority="98" operator="lessThan">
      <formula>0.84</formula>
    </cfRule>
    <cfRule type="cellIs" dxfId="134" priority="99" operator="greaterThan">
      <formula>1</formula>
    </cfRule>
    <cfRule type="cellIs" dxfId="133" priority="97" operator="equal">
      <formula>0</formula>
    </cfRule>
  </conditionalFormatting>
  <conditionalFormatting sqref="AB37:AB39 AD37:AD39 AF37:AF39 AH37:AH39">
    <cfRule type="cellIs" dxfId="132" priority="96" operator="between">
      <formula>0.85</formula>
      <formula>1</formula>
    </cfRule>
    <cfRule type="cellIs" dxfId="131" priority="95" operator="greaterThan">
      <formula>1</formula>
    </cfRule>
    <cfRule type="cellIs" dxfId="130" priority="94" operator="lessThan">
      <formula>0.84</formula>
    </cfRule>
    <cfRule type="cellIs" dxfId="129" priority="93" operator="equal">
      <formula>0</formula>
    </cfRule>
  </conditionalFormatting>
  <conditionalFormatting sqref="AB45:AB54 AD45:AD54 AF45:AF54 AH45:AH54">
    <cfRule type="cellIs" dxfId="128" priority="92" operator="between">
      <formula>0.85</formula>
      <formula>1</formula>
    </cfRule>
    <cfRule type="cellIs" dxfId="127" priority="91" operator="greaterThan">
      <formula>1</formula>
    </cfRule>
    <cfRule type="cellIs" dxfId="126" priority="90" operator="lessThan">
      <formula>0.84</formula>
    </cfRule>
    <cfRule type="cellIs" dxfId="125" priority="89" operator="equal">
      <formula>0</formula>
    </cfRule>
  </conditionalFormatting>
  <conditionalFormatting sqref="AB58:AB68 AD58:AD68 AF58:AF68 AH58:AH68">
    <cfRule type="cellIs" dxfId="124" priority="88" operator="between">
      <formula>0.85</formula>
      <formula>1</formula>
    </cfRule>
    <cfRule type="cellIs" dxfId="123" priority="87" operator="greaterThan">
      <formula>1</formula>
    </cfRule>
    <cfRule type="cellIs" dxfId="122" priority="86" operator="lessThan">
      <formula>0.84</formula>
    </cfRule>
    <cfRule type="cellIs" dxfId="121" priority="85" operator="equal">
      <formula>0</formula>
    </cfRule>
  </conditionalFormatting>
  <conditionalFormatting sqref="AB73:AB82 AD73:AD82 AF73:AF82 AH73:AH82">
    <cfRule type="cellIs" dxfId="120" priority="84" operator="between">
      <formula>0.85</formula>
      <formula>1</formula>
    </cfRule>
    <cfRule type="cellIs" dxfId="119" priority="83" operator="greaterThan">
      <formula>1</formula>
    </cfRule>
    <cfRule type="cellIs" dxfId="118" priority="82" operator="lessThan">
      <formula>0.84</formula>
    </cfRule>
    <cfRule type="cellIs" dxfId="117" priority="81" operator="equal">
      <formula>0</formula>
    </cfRule>
  </conditionalFormatting>
  <conditionalFormatting sqref="AB86:AB90 AD86:AD90 AF86:AF90 AH86:AH90">
    <cfRule type="cellIs" dxfId="116" priority="80" operator="between">
      <formula>0.85</formula>
      <formula>1</formula>
    </cfRule>
    <cfRule type="cellIs" dxfId="115" priority="79" operator="greaterThan">
      <formula>1</formula>
    </cfRule>
    <cfRule type="cellIs" dxfId="114" priority="78" operator="lessThan">
      <formula>0.84</formula>
    </cfRule>
    <cfRule type="cellIs" dxfId="113" priority="77" operator="equal">
      <formula>0</formula>
    </cfRule>
  </conditionalFormatting>
  <conditionalFormatting sqref="AB94:AB102 AD94:AD102 AF94:AF102 AH94:AH102">
    <cfRule type="cellIs" dxfId="112" priority="76" operator="between">
      <formula>0.85</formula>
      <formula>1</formula>
    </cfRule>
    <cfRule type="cellIs" dxfId="111" priority="75" operator="greaterThan">
      <formula>1</formula>
    </cfRule>
    <cfRule type="cellIs" dxfId="110" priority="74" operator="lessThan">
      <formula>0.84</formula>
    </cfRule>
    <cfRule type="cellIs" dxfId="109" priority="73" operator="equal">
      <formula>0</formula>
    </cfRule>
  </conditionalFormatting>
  <conditionalFormatting sqref="AB106:AB112 AD106:AD112 AF106:AF112 AH106:AH112">
    <cfRule type="cellIs" dxfId="108" priority="72" operator="between">
      <formula>0.85</formula>
      <formula>1</formula>
    </cfRule>
    <cfRule type="cellIs" dxfId="107" priority="71" operator="greaterThan">
      <formula>1</formula>
    </cfRule>
    <cfRule type="cellIs" dxfId="106" priority="70" operator="lessThan">
      <formula>0.84</formula>
    </cfRule>
    <cfRule type="cellIs" dxfId="105" priority="69" operator="equal">
      <formula>0</formula>
    </cfRule>
  </conditionalFormatting>
  <conditionalFormatting sqref="AB116:AB124 AD116:AD124 AF116:AF124 AH116:AH124">
    <cfRule type="cellIs" dxfId="104" priority="68" operator="between">
      <formula>0.85</formula>
      <formula>1</formula>
    </cfRule>
    <cfRule type="cellIs" dxfId="103" priority="67" operator="greaterThan">
      <formula>1</formula>
    </cfRule>
    <cfRule type="cellIs" dxfId="102" priority="66" operator="lessThan">
      <formula>0.84</formula>
    </cfRule>
    <cfRule type="cellIs" dxfId="101" priority="65" operator="equal">
      <formula>0</formula>
    </cfRule>
  </conditionalFormatting>
  <conditionalFormatting sqref="AB128:AB132 AD128:AD132 AF128:AF132 AH128:AH132 AB134:AB135 AD134:AD135 AF134:AF135 AH134:AH135">
    <cfRule type="cellIs" dxfId="100" priority="64" operator="between">
      <formula>0.85</formula>
      <formula>1</formula>
    </cfRule>
    <cfRule type="cellIs" dxfId="99" priority="63" operator="greaterThan">
      <formula>1</formula>
    </cfRule>
    <cfRule type="cellIs" dxfId="98" priority="62" operator="lessThan">
      <formula>0.84</formula>
    </cfRule>
    <cfRule type="cellIs" dxfId="97" priority="61" operator="equal">
      <formula>0</formula>
    </cfRule>
  </conditionalFormatting>
  <conditionalFormatting sqref="AB139:AB144 AD139:AD144 AF139:AF144 AH139:AH144">
    <cfRule type="cellIs" dxfId="96" priority="60" operator="between">
      <formula>0.85</formula>
      <formula>1</formula>
    </cfRule>
    <cfRule type="cellIs" dxfId="95" priority="59" operator="greaterThan">
      <formula>1</formula>
    </cfRule>
    <cfRule type="cellIs" dxfId="94" priority="58" operator="lessThan">
      <formula>0.84</formula>
    </cfRule>
    <cfRule type="cellIs" dxfId="93" priority="57" operator="equal">
      <formula>0</formula>
    </cfRule>
  </conditionalFormatting>
  <conditionalFormatting sqref="AB148 AD148 AF148 AH148 AB152 AD152 AF152 AH152">
    <cfRule type="cellIs" dxfId="92" priority="56" operator="between">
      <formula>0.85</formula>
      <formula>1</formula>
    </cfRule>
    <cfRule type="cellIs" dxfId="91" priority="55" operator="greaterThan">
      <formula>1</formula>
    </cfRule>
    <cfRule type="cellIs" dxfId="90" priority="54" operator="lessThan">
      <formula>0.84</formula>
    </cfRule>
    <cfRule type="cellIs" dxfId="89" priority="53" operator="equal">
      <formula>0</formula>
    </cfRule>
  </conditionalFormatting>
  <conditionalFormatting sqref="AB156:AB162 AD156:AD162 AF156:AF162 AH156:AH162">
    <cfRule type="cellIs" dxfId="88" priority="52" operator="between">
      <formula>0.85</formula>
      <formula>1</formula>
    </cfRule>
    <cfRule type="cellIs" dxfId="87" priority="51" operator="greaterThan">
      <formula>1</formula>
    </cfRule>
    <cfRule type="cellIs" dxfId="86" priority="50" operator="lessThan">
      <formula>0.84</formula>
    </cfRule>
    <cfRule type="cellIs" dxfId="85" priority="49" operator="equal">
      <formula>0</formula>
    </cfRule>
  </conditionalFormatting>
  <conditionalFormatting sqref="AB166:AB171 AD166:AD171 AF166:AF171 AH166:AH171">
    <cfRule type="cellIs" dxfId="84" priority="48" operator="between">
      <formula>0.85</formula>
      <formula>1</formula>
    </cfRule>
    <cfRule type="cellIs" dxfId="83" priority="47" operator="greaterThan">
      <formula>1</formula>
    </cfRule>
    <cfRule type="cellIs" dxfId="82" priority="46" operator="lessThan">
      <formula>0.84</formula>
    </cfRule>
    <cfRule type="cellIs" dxfId="81" priority="45" operator="equal">
      <formula>0</formula>
    </cfRule>
  </conditionalFormatting>
  <conditionalFormatting sqref="AB175:AB180 AD175:AD180 AF175:AF180 AH175:AH180">
    <cfRule type="cellIs" dxfId="80" priority="44" operator="between">
      <formula>0.85</formula>
      <formula>1</formula>
    </cfRule>
    <cfRule type="cellIs" dxfId="79" priority="43" operator="greaterThan">
      <formula>1</formula>
    </cfRule>
    <cfRule type="cellIs" dxfId="78" priority="42" operator="lessThan">
      <formula>0.84</formula>
    </cfRule>
    <cfRule type="cellIs" dxfId="77" priority="41" operator="equal">
      <formula>0</formula>
    </cfRule>
  </conditionalFormatting>
  <conditionalFormatting sqref="AB184:AB192 AD184:AD192 AF184:AF192 AH184:AH192">
    <cfRule type="cellIs" dxfId="76" priority="40" operator="between">
      <formula>0.85</formula>
      <formula>1</formula>
    </cfRule>
    <cfRule type="cellIs" dxfId="75" priority="39" operator="greaterThan">
      <formula>1</formula>
    </cfRule>
    <cfRule type="cellIs" dxfId="74" priority="38" operator="lessThan">
      <formula>0.84</formula>
    </cfRule>
    <cfRule type="cellIs" dxfId="73" priority="37" operator="equal">
      <formula>0</formula>
    </cfRule>
  </conditionalFormatting>
  <conditionalFormatting sqref="AB196:AB198 AD196:AD198 AF196:AF198 AH196:AH198">
    <cfRule type="cellIs" dxfId="72" priority="36" operator="between">
      <formula>0.85</formula>
      <formula>1</formula>
    </cfRule>
    <cfRule type="cellIs" dxfId="71" priority="35" operator="greaterThan">
      <formula>1</formula>
    </cfRule>
    <cfRule type="cellIs" dxfId="70" priority="34" operator="lessThan">
      <formula>0.84</formula>
    </cfRule>
    <cfRule type="cellIs" dxfId="69" priority="33" operator="equal">
      <formula>0</formula>
    </cfRule>
  </conditionalFormatting>
  <conditionalFormatting sqref="AB202:AB203 AD202:AD203 AF202:AF203 AH202:AH203">
    <cfRule type="cellIs" dxfId="68" priority="32" operator="between">
      <formula>0.85</formula>
      <formula>1</formula>
    </cfRule>
    <cfRule type="cellIs" dxfId="67" priority="31" operator="greaterThan">
      <formula>1</formula>
    </cfRule>
    <cfRule type="cellIs" dxfId="66" priority="30" operator="lessThan">
      <formula>0.84</formula>
    </cfRule>
    <cfRule type="cellIs" dxfId="65" priority="29" operator="equal">
      <formula>0</formula>
    </cfRule>
  </conditionalFormatting>
  <conditionalFormatting sqref="AB207:AB214 AD207:AD214 AF207:AF214 AH207:AH214">
    <cfRule type="cellIs" dxfId="64" priority="28" operator="between">
      <formula>0.85</formula>
      <formula>1</formula>
    </cfRule>
    <cfRule type="cellIs" dxfId="63" priority="27" operator="greaterThan">
      <formula>1</formula>
    </cfRule>
    <cfRule type="cellIs" dxfId="62" priority="26" operator="lessThan">
      <formula>0.84</formula>
    </cfRule>
    <cfRule type="cellIs" dxfId="61" priority="25" operator="equal">
      <formula>0</formula>
    </cfRule>
  </conditionalFormatting>
  <conditionalFormatting sqref="AB218:AB223 AD218:AD223 AF218:AF223 AH218:AH223">
    <cfRule type="cellIs" dxfId="60" priority="24" operator="between">
      <formula>0.85</formula>
      <formula>1</formula>
    </cfRule>
    <cfRule type="cellIs" dxfId="59" priority="23" operator="greaterThan">
      <formula>1</formula>
    </cfRule>
    <cfRule type="cellIs" dxfId="58" priority="22" operator="lessThan">
      <formula>0.84</formula>
    </cfRule>
    <cfRule type="cellIs" dxfId="57" priority="21" operator="equal">
      <formula>0</formula>
    </cfRule>
  </conditionalFormatting>
  <conditionalFormatting sqref="AB227:AB230 AD227:AD230 AF227:AF230 AH227:AH230">
    <cfRule type="cellIs" dxfId="56" priority="20" operator="between">
      <formula>0.85</formula>
      <formula>1</formula>
    </cfRule>
    <cfRule type="cellIs" dxfId="55" priority="19" operator="greaterThan">
      <formula>1</formula>
    </cfRule>
    <cfRule type="cellIs" dxfId="54" priority="18" operator="lessThan">
      <formula>0.84</formula>
    </cfRule>
    <cfRule type="cellIs" dxfId="53" priority="17" operator="equal">
      <formula>0</formula>
    </cfRule>
  </conditionalFormatting>
  <conditionalFormatting sqref="AB234:AB235 AD234:AD235 AF234:AF235 AH234:AH235">
    <cfRule type="cellIs" dxfId="52" priority="16" operator="between">
      <formula>0.85</formula>
      <formula>1</formula>
    </cfRule>
    <cfRule type="cellIs" dxfId="51" priority="14" operator="lessThan">
      <formula>0.84</formula>
    </cfRule>
    <cfRule type="cellIs" dxfId="50" priority="13" operator="equal">
      <formula>0</formula>
    </cfRule>
    <cfRule type="cellIs" dxfId="49" priority="15" operator="greaterThan">
      <formula>1</formula>
    </cfRule>
  </conditionalFormatting>
  <conditionalFormatting sqref="AB253:AB263 AD253:AD263 AF253:AF263 AH253:AH263">
    <cfRule type="cellIs" dxfId="48" priority="12" operator="between">
      <formula>0.85</formula>
      <formula>1</formula>
    </cfRule>
    <cfRule type="cellIs" dxfId="47" priority="11" operator="greaterThan">
      <formula>1</formula>
    </cfRule>
    <cfRule type="cellIs" dxfId="46" priority="10" operator="lessThan">
      <formula>0.84</formula>
    </cfRule>
    <cfRule type="cellIs" dxfId="45" priority="9" operator="equal">
      <formula>0</formula>
    </cfRule>
  </conditionalFormatting>
  <conditionalFormatting sqref="AB267:AB275 AD267:AD275 AF267:AF275 AH267:AH275">
    <cfRule type="cellIs" dxfId="44" priority="7" operator="greaterThan">
      <formula>1</formula>
    </cfRule>
    <cfRule type="cellIs" dxfId="43" priority="6" operator="lessThan">
      <formula>0.84</formula>
    </cfRule>
    <cfRule type="cellIs" dxfId="42" priority="5" operator="equal">
      <formula>0</formula>
    </cfRule>
    <cfRule type="cellIs" dxfId="41" priority="8" operator="between">
      <formula>0.85</formula>
      <formula>1</formula>
    </cfRule>
  </conditionalFormatting>
  <conditionalFormatting sqref="AB279:AB280 AD279:AD280 AF279:AF280 AH279:AH280">
    <cfRule type="cellIs" dxfId="40" priority="1" operator="equal">
      <formula>0</formula>
    </cfRule>
    <cfRule type="cellIs" dxfId="39" priority="4" operator="between">
      <formula>0.85</formula>
      <formula>1</formula>
    </cfRule>
    <cfRule type="cellIs" dxfId="38" priority="3" operator="greaterThan">
      <formula>1</formula>
    </cfRule>
    <cfRule type="cellIs" dxfId="37" priority="2" operator="lessThan">
      <formula>0.84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FF00"/>
  </sheetPr>
  <dimension ref="A1:S225"/>
  <sheetViews>
    <sheetView showGridLines="0" workbookViewId="0">
      <selection activeCell="B6" sqref="B6"/>
    </sheetView>
  </sheetViews>
  <sheetFormatPr defaultColWidth="8.85546875" defaultRowHeight="15" x14ac:dyDescent="0.25"/>
  <cols>
    <col min="1" max="1" width="35.28515625" customWidth="1"/>
    <col min="2" max="2" width="8.7109375" style="154" customWidth="1"/>
    <col min="3" max="3" width="8.42578125" customWidth="1"/>
    <col min="4" max="4" width="7.7109375" style="154" customWidth="1"/>
    <col min="5" max="5" width="8.42578125" customWidth="1"/>
    <col min="6" max="6" width="7.7109375" style="154" customWidth="1"/>
    <col min="7" max="7" width="8.42578125" customWidth="1"/>
    <col min="8" max="8" width="7.85546875" style="154" customWidth="1"/>
    <col min="9" max="9" width="9.42578125" customWidth="1"/>
    <col min="10" max="10" width="9" style="154" customWidth="1"/>
    <col min="11" max="11" width="8.42578125" customWidth="1"/>
    <col min="12" max="12" width="8" style="154" customWidth="1"/>
    <col min="13" max="13" width="8.42578125" customWidth="1"/>
    <col min="14" max="14" width="7.85546875" style="154" customWidth="1"/>
    <col min="15" max="15" width="8.42578125" customWidth="1"/>
    <col min="16" max="16" width="7.85546875" style="154" customWidth="1"/>
    <col min="17" max="17" width="8.140625" customWidth="1"/>
    <col min="18" max="18" width="9.140625" customWidth="1"/>
    <col min="19" max="19" width="8.85546875" style="154" customWidth="1"/>
  </cols>
  <sheetData>
    <row r="1" spans="1:19" ht="18" x14ac:dyDescent="0.35">
      <c r="A1" s="1020" t="s">
        <v>399</v>
      </c>
      <c r="B1" s="1020"/>
      <c r="C1" s="1020"/>
      <c r="D1" s="1020"/>
      <c r="E1" s="1020"/>
      <c r="F1" s="1020"/>
      <c r="G1" s="1020"/>
      <c r="H1" s="1020"/>
      <c r="I1" s="1020"/>
      <c r="J1" s="1020"/>
      <c r="K1" s="1020"/>
      <c r="L1" s="1020"/>
      <c r="M1" s="1020"/>
      <c r="N1" s="1020"/>
      <c r="O1" s="1020"/>
      <c r="P1" s="1020"/>
      <c r="Q1" s="1020"/>
      <c r="R1" s="1020"/>
      <c r="S1" s="1020"/>
    </row>
    <row r="2" spans="1:19" ht="18" x14ac:dyDescent="0.35">
      <c r="A2" s="1020" t="s">
        <v>188</v>
      </c>
      <c r="B2" s="1020"/>
      <c r="C2" s="1020"/>
      <c r="D2" s="1020"/>
      <c r="E2" s="1020"/>
      <c r="F2" s="1020"/>
      <c r="G2" s="1020"/>
      <c r="H2" s="1020"/>
      <c r="I2" s="1020"/>
      <c r="J2" s="1020"/>
      <c r="K2" s="1020"/>
      <c r="L2" s="1020"/>
      <c r="M2" s="1020"/>
      <c r="N2" s="1020"/>
      <c r="O2" s="1020"/>
      <c r="P2" s="1020"/>
      <c r="Q2" s="1020"/>
      <c r="R2" s="1020"/>
      <c r="S2" s="1020"/>
    </row>
    <row r="3" spans="1:19" ht="15.75" thickBot="1" x14ac:dyDescent="0.3">
      <c r="A3" s="103" t="s">
        <v>189</v>
      </c>
      <c r="J3" s="566"/>
      <c r="S3" s="566"/>
    </row>
    <row r="4" spans="1:19" ht="16.5" thickBot="1" x14ac:dyDescent="0.3">
      <c r="A4" s="1089" t="s">
        <v>401</v>
      </c>
      <c r="B4" s="1090"/>
      <c r="C4" s="1090"/>
      <c r="D4" s="1090"/>
      <c r="E4" s="1090"/>
      <c r="F4" s="1090"/>
      <c r="G4" s="1090"/>
      <c r="H4" s="1090"/>
      <c r="I4" s="1091"/>
      <c r="J4" s="1091"/>
      <c r="K4" s="1090"/>
      <c r="L4" s="1090"/>
      <c r="M4" s="1090"/>
      <c r="N4" s="1090"/>
      <c r="O4" s="1090"/>
      <c r="P4" s="1090"/>
      <c r="Q4" s="1090"/>
      <c r="R4" s="1090"/>
      <c r="S4" s="1092"/>
    </row>
    <row r="5" spans="1:19" ht="34.5" thickBot="1" x14ac:dyDescent="0.3">
      <c r="A5" s="561" t="s">
        <v>14</v>
      </c>
      <c r="B5" s="562" t="s">
        <v>15</v>
      </c>
      <c r="C5" s="563" t="str">
        <f>'Pque N Mundo I'!C8</f>
        <v>Real.</v>
      </c>
      <c r="D5" s="564" t="e">
        <f>'Pque N Mundo I'!#REF!</f>
        <v>#REF!</v>
      </c>
      <c r="E5" s="563" t="str">
        <f>'Pque N Mundo I'!D8</f>
        <v>Real.</v>
      </c>
      <c r="F5" s="564" t="e">
        <f>'Pque N Mundo I'!#REF!</f>
        <v>#REF!</v>
      </c>
      <c r="G5" s="563" t="str">
        <f>'Pque N Mundo I'!E8</f>
        <v>Real.</v>
      </c>
      <c r="H5" s="564" t="e">
        <f>'Pque N Mundo I'!#REF!</f>
        <v>#REF!</v>
      </c>
      <c r="I5" s="565" t="s">
        <v>395</v>
      </c>
      <c r="J5" s="565" t="s">
        <v>422</v>
      </c>
      <c r="K5" s="563" t="str">
        <f>'Pque N Mundo I'!F8</f>
        <v>Real.</v>
      </c>
      <c r="L5" s="564" t="e">
        <f>'Pque N Mundo I'!#REF!</f>
        <v>#REF!</v>
      </c>
      <c r="M5" s="563" t="str">
        <f>'Pque N Mundo I'!G8</f>
        <v>Real.</v>
      </c>
      <c r="N5" s="564" t="e">
        <f>'Pque N Mundo I'!#REF!</f>
        <v>#REF!</v>
      </c>
      <c r="O5" s="563" t="str">
        <f>'Pque N Mundo I'!H8</f>
        <v>Real.</v>
      </c>
      <c r="P5" s="564" t="e">
        <f>'Pque N Mundo I'!#REF!</f>
        <v>#REF!</v>
      </c>
      <c r="Q5" s="567" t="s">
        <v>423</v>
      </c>
      <c r="R5" s="565" t="s">
        <v>400</v>
      </c>
      <c r="S5" s="565" t="s">
        <v>422</v>
      </c>
    </row>
    <row r="6" spans="1:19" ht="15.75" thickTop="1" x14ac:dyDescent="0.25">
      <c r="A6" s="9" t="s">
        <v>27</v>
      </c>
      <c r="B6" s="87">
        <f t="shared" ref="B6:C8" si="0">SUM(B24,B37)</f>
        <v>13200</v>
      </c>
      <c r="C6" s="105">
        <f t="shared" si="0"/>
        <v>10106</v>
      </c>
      <c r="D6" s="19">
        <f>C6/$B6</f>
        <v>0.76560606060606062</v>
      </c>
      <c r="E6" s="105">
        <f>SUM(E24,E37)</f>
        <v>10930</v>
      </c>
      <c r="F6" s="19">
        <f t="shared" ref="F6:F14" si="1">E6/$B6</f>
        <v>0.82803030303030301</v>
      </c>
      <c r="G6" s="105">
        <f>SUM(G24,G37)</f>
        <v>11523</v>
      </c>
      <c r="H6" s="157">
        <f t="shared" ref="H6:H14" si="2">G6/$B6</f>
        <v>0.87295454545454543</v>
      </c>
      <c r="I6" s="679">
        <f>SUM(C6,E6,G6)</f>
        <v>32559</v>
      </c>
      <c r="J6" s="158">
        <f>((I6/Q6))</f>
        <v>0.82219696969696965</v>
      </c>
      <c r="K6" s="105">
        <f>SUM(K24,K37)</f>
        <v>12656</v>
      </c>
      <c r="L6" s="157">
        <f t="shared" ref="L6:L14" si="3">K6/$B6</f>
        <v>0.95878787878787874</v>
      </c>
      <c r="M6" s="105">
        <f>SUM(M24,M37)</f>
        <v>13528</v>
      </c>
      <c r="N6" s="157">
        <f t="shared" ref="N6:N14" si="4">M6/$B6</f>
        <v>1.0248484848484849</v>
      </c>
      <c r="O6" s="105">
        <f>SUM(O24,O37)</f>
        <v>12515</v>
      </c>
      <c r="P6" s="157">
        <f t="shared" ref="P6:P14" si="5">O6/$B6</f>
        <v>0.94810606060606062</v>
      </c>
      <c r="Q6" s="568">
        <f>B6*3</f>
        <v>39600</v>
      </c>
      <c r="R6" s="77">
        <f>SUM(K6,M6,O6)</f>
        <v>38699</v>
      </c>
      <c r="S6" s="158">
        <f>((R6/Q6))</f>
        <v>0.97724747474747475</v>
      </c>
    </row>
    <row r="7" spans="1:19" x14ac:dyDescent="0.25">
      <c r="A7" s="88" t="s">
        <v>28</v>
      </c>
      <c r="B7" s="89">
        <f t="shared" si="0"/>
        <v>4576</v>
      </c>
      <c r="C7" s="106">
        <f t="shared" si="0"/>
        <v>2852</v>
      </c>
      <c r="D7" s="117">
        <f t="shared" ref="D7:D14" si="6">C7/$B7</f>
        <v>0.62325174825174823</v>
      </c>
      <c r="E7" s="106">
        <f>SUM(E25,E38)</f>
        <v>3596</v>
      </c>
      <c r="F7" s="117">
        <f t="shared" si="1"/>
        <v>0.78583916083916083</v>
      </c>
      <c r="G7" s="106">
        <f>SUM(G25,G38)</f>
        <v>4530</v>
      </c>
      <c r="H7" s="117">
        <f t="shared" si="2"/>
        <v>0.98994755244755239</v>
      </c>
      <c r="I7" s="680">
        <f t="shared" ref="I7:I17" si="7">SUM(C7,E7,G7)</f>
        <v>10978</v>
      </c>
      <c r="J7" s="118">
        <f t="shared" ref="J7:J17" si="8">((I7/Q7))</f>
        <v>0.79967948717948723</v>
      </c>
      <c r="K7" s="106">
        <f>SUM(K25,K38)</f>
        <v>4971</v>
      </c>
      <c r="L7" s="117">
        <f t="shared" si="3"/>
        <v>1.08631993006993</v>
      </c>
      <c r="M7" s="106">
        <f>SUM(M25,M38)</f>
        <v>4926</v>
      </c>
      <c r="N7" s="117">
        <f t="shared" si="4"/>
        <v>1.076486013986014</v>
      </c>
      <c r="O7" s="106">
        <f>SUM(O25,O38)</f>
        <v>3609</v>
      </c>
      <c r="P7" s="117">
        <f t="shared" si="5"/>
        <v>0.78868006993006989</v>
      </c>
      <c r="Q7" s="569">
        <f t="shared" ref="Q7:Q17" si="9">B7*3</f>
        <v>13728</v>
      </c>
      <c r="R7" s="108">
        <f t="shared" ref="R7:R14" si="10">SUM(K7,M7,O7)</f>
        <v>13506</v>
      </c>
      <c r="S7" s="118">
        <f t="shared" ref="S7:S17" si="11">((R7/Q7))</f>
        <v>0.98382867132867136</v>
      </c>
    </row>
    <row r="8" spans="1:19" x14ac:dyDescent="0.25">
      <c r="A8" s="88" t="s">
        <v>29</v>
      </c>
      <c r="B8" s="89">
        <f t="shared" si="0"/>
        <v>1980</v>
      </c>
      <c r="C8" s="106">
        <f t="shared" si="0"/>
        <v>1537</v>
      </c>
      <c r="D8" s="117">
        <f t="shared" si="6"/>
        <v>0.77626262626262621</v>
      </c>
      <c r="E8" s="106">
        <f>SUM(E26,E39)</f>
        <v>1699</v>
      </c>
      <c r="F8" s="117">
        <f t="shared" si="1"/>
        <v>0.85808080808080811</v>
      </c>
      <c r="G8" s="106">
        <f>SUM(G26,G39)</f>
        <v>1822</v>
      </c>
      <c r="H8" s="117">
        <f t="shared" si="2"/>
        <v>0.92020202020202024</v>
      </c>
      <c r="I8" s="680">
        <f t="shared" si="7"/>
        <v>5058</v>
      </c>
      <c r="J8" s="118">
        <f t="shared" si="8"/>
        <v>0.85151515151515156</v>
      </c>
      <c r="K8" s="106">
        <f>SUM(K26,K39)</f>
        <v>2343</v>
      </c>
      <c r="L8" s="117">
        <f t="shared" si="3"/>
        <v>1.1833333333333333</v>
      </c>
      <c r="M8" s="106">
        <f>SUM(M26,M39)</f>
        <v>2021</v>
      </c>
      <c r="N8" s="117">
        <f t="shared" si="4"/>
        <v>1.0207070707070707</v>
      </c>
      <c r="O8" s="106">
        <f>SUM(O26,O39)</f>
        <v>2027</v>
      </c>
      <c r="P8" s="117">
        <f t="shared" si="5"/>
        <v>1.0237373737373738</v>
      </c>
      <c r="Q8" s="569">
        <f t="shared" si="9"/>
        <v>5940</v>
      </c>
      <c r="R8" s="108">
        <f t="shared" si="10"/>
        <v>6391</v>
      </c>
      <c r="S8" s="118">
        <f t="shared" si="11"/>
        <v>1.075925925925926</v>
      </c>
    </row>
    <row r="9" spans="1:19" x14ac:dyDescent="0.25">
      <c r="A9" s="88" t="s">
        <v>397</v>
      </c>
      <c r="B9" s="89">
        <f>SUM(B27,B42,B52,B82,B92,B103,B120,B130,B139,B148,B182,)</f>
        <v>5829</v>
      </c>
      <c r="C9" s="106">
        <f>SUM(C27,C42,C52,C82,C92,C103,C120,C130,C139,C148,C182,)</f>
        <v>6420</v>
      </c>
      <c r="D9" s="117">
        <f t="shared" si="6"/>
        <v>1.1013896037056099</v>
      </c>
      <c r="E9" s="106">
        <f>SUM(E27,E42,E52,E82,E92,E103,E120,E130,E139,E148,E182,)</f>
        <v>5698</v>
      </c>
      <c r="F9" s="117">
        <f t="shared" si="1"/>
        <v>0.9775261622919883</v>
      </c>
      <c r="G9" s="106">
        <f>SUM(G27,G42,G52,G82,G92,G103,G120,G130,G139,G148,G182,)</f>
        <v>6431</v>
      </c>
      <c r="H9" s="117">
        <f t="shared" si="2"/>
        <v>1.1032767198490308</v>
      </c>
      <c r="I9" s="680">
        <f>SUM(C9,E9,G9)</f>
        <v>18549</v>
      </c>
      <c r="J9" s="118">
        <f t="shared" ref="J9:J14" si="12">((I9/Q9))</f>
        <v>1.060730828615543</v>
      </c>
      <c r="K9" s="106">
        <f>SUM(K27,K42,K52,K82,K92,K103,K120,K130,K139,K148,K182,)</f>
        <v>7202</v>
      </c>
      <c r="L9" s="117">
        <f t="shared" si="3"/>
        <v>1.2355464059015269</v>
      </c>
      <c r="M9" s="106">
        <f>SUM(M27,M42,M52,M82,M92,M103,M120,M130,M139,M148,M182,)</f>
        <v>5988</v>
      </c>
      <c r="N9" s="117">
        <f t="shared" si="4"/>
        <v>1.0272774060730829</v>
      </c>
      <c r="O9" s="106" t="e">
        <f>SUM(O27,O42,O52,O82,O92,O103,O120,O130,O139,O148,O182,)</f>
        <v>#REF!</v>
      </c>
      <c r="P9" s="117" t="e">
        <f t="shared" si="5"/>
        <v>#REF!</v>
      </c>
      <c r="Q9" s="569">
        <f t="shared" si="9"/>
        <v>17487</v>
      </c>
      <c r="R9" s="108" t="e">
        <f t="shared" si="10"/>
        <v>#REF!</v>
      </c>
      <c r="S9" s="118" t="e">
        <f t="shared" si="11"/>
        <v>#REF!</v>
      </c>
    </row>
    <row r="10" spans="1:19" x14ac:dyDescent="0.25">
      <c r="A10" s="88" t="s">
        <v>9</v>
      </c>
      <c r="B10" s="89">
        <f>SUM(B28,B43,B53,B83,B93,B104,B121,B131,B140,B149,B183,)</f>
        <v>817</v>
      </c>
      <c r="C10" s="106">
        <f>SUM(C28,C43,C53,C83,C93,C104,C121,C131,C140,C149,C183,)</f>
        <v>1454</v>
      </c>
      <c r="D10" s="117">
        <f t="shared" si="6"/>
        <v>1.7796817625458996</v>
      </c>
      <c r="E10" s="106">
        <f>SUM(E28,E43,E53,E83,E93,E104,E121,E131,E140,E149,E183,)</f>
        <v>982</v>
      </c>
      <c r="F10" s="117">
        <f t="shared" si="1"/>
        <v>1.2019583843329253</v>
      </c>
      <c r="G10" s="106">
        <f>SUM(G28,G43,G53,G83,G93,G104,G121,G131,G140,G149,G183,)</f>
        <v>902</v>
      </c>
      <c r="H10" s="117">
        <f t="shared" si="2"/>
        <v>1.1040391676866586</v>
      </c>
      <c r="I10" s="680">
        <f>SUM(C10,E10,G10)</f>
        <v>3338</v>
      </c>
      <c r="J10" s="118">
        <f t="shared" si="12"/>
        <v>1.3618931048551612</v>
      </c>
      <c r="K10" s="106">
        <f>SUM(K28,K43,K53,K83,K93,K104,K121,K131,K140,K149,K183,)</f>
        <v>875</v>
      </c>
      <c r="L10" s="117">
        <f t="shared" si="3"/>
        <v>1.0709914320685434</v>
      </c>
      <c r="M10" s="106">
        <f>SUM(M28,M43,M53,M83,M93,M104,M121,M131,M140,M149,M183,)</f>
        <v>852</v>
      </c>
      <c r="N10" s="117">
        <f t="shared" si="4"/>
        <v>1.0428396572827416</v>
      </c>
      <c r="O10" s="106" t="e">
        <f>SUM(O28,O43,O53,O83,O93,O104,O121,O131,O140,O149,O183,)</f>
        <v>#REF!</v>
      </c>
      <c r="P10" s="117" t="e">
        <f t="shared" si="5"/>
        <v>#REF!</v>
      </c>
      <c r="Q10" s="569">
        <f t="shared" si="9"/>
        <v>2451</v>
      </c>
      <c r="R10" s="108" t="e">
        <f t="shared" si="10"/>
        <v>#REF!</v>
      </c>
      <c r="S10" s="118" t="e">
        <f t="shared" si="11"/>
        <v>#REF!</v>
      </c>
    </row>
    <row r="11" spans="1:19" x14ac:dyDescent="0.25">
      <c r="A11" s="88" t="s">
        <v>10</v>
      </c>
      <c r="B11" s="89">
        <f>SUM(B29,B44,B54,B62,B84,B94,B105,B122,B132,B141,B150,B184,B191,)</f>
        <v>10428</v>
      </c>
      <c r="C11" s="106">
        <f>SUM(C29,C44,C54,C62,C84,C94,C105,C122,C132,C141,C150,C184,C191,)</f>
        <v>7928</v>
      </c>
      <c r="D11" s="117">
        <f t="shared" si="6"/>
        <v>0.76026083621020335</v>
      </c>
      <c r="E11" s="106">
        <f>SUM(E29,E44,E54,E62,E84,E94,E105,E122,E132,E141,E150,E184,E191,)</f>
        <v>8337</v>
      </c>
      <c r="F11" s="117">
        <f t="shared" si="1"/>
        <v>0.79948216340621403</v>
      </c>
      <c r="G11" s="106">
        <f>SUM(G29,G44,G54,G62,G84,G94,G105,G122,G132,G141,G150,G184,G191,)</f>
        <v>8392</v>
      </c>
      <c r="H11" s="117">
        <f t="shared" si="2"/>
        <v>0.80475642500958955</v>
      </c>
      <c r="I11" s="680">
        <f>SUM(C11,E11,G11)</f>
        <v>24657</v>
      </c>
      <c r="J11" s="118">
        <f t="shared" si="12"/>
        <v>0.78816647487533564</v>
      </c>
      <c r="K11" s="106">
        <f>SUM(K29,K44,K54,K62,K84,K94,K105,K122,K132,K141,K150,K184,K191,)</f>
        <v>9217</v>
      </c>
      <c r="L11" s="117">
        <f t="shared" si="3"/>
        <v>0.88387034906022244</v>
      </c>
      <c r="M11" s="106">
        <f>SUM(M29,M44,M54,M62,M84,M94,M105,M122,M132,M141,M150,M184,M191,)</f>
        <v>8445</v>
      </c>
      <c r="N11" s="117">
        <f t="shared" si="4"/>
        <v>0.8098388952819332</v>
      </c>
      <c r="O11" s="106">
        <f>SUM(O29,O44,O54,O62,O84,O94,O105,O122,O132,O141,O150,O184,O191,)</f>
        <v>9218</v>
      </c>
      <c r="P11" s="117">
        <f t="shared" si="5"/>
        <v>0.88396624472573837</v>
      </c>
      <c r="Q11" s="569">
        <f t="shared" si="9"/>
        <v>31284</v>
      </c>
      <c r="R11" s="108">
        <f t="shared" si="10"/>
        <v>26880</v>
      </c>
      <c r="S11" s="118">
        <f t="shared" si="11"/>
        <v>0.85922516302263141</v>
      </c>
    </row>
    <row r="12" spans="1:19" x14ac:dyDescent="0.25">
      <c r="A12" s="88" t="s">
        <v>42</v>
      </c>
      <c r="B12" s="89">
        <f>SUM(B30,B45,B55,B63,B85,B95,B106,B123,B133,B142,B151,B185,B192,)</f>
        <v>5412</v>
      </c>
      <c r="C12" s="106">
        <f>SUM(C30,C45,C55,C63,C85,C95,C106,C123,C133,C142,C151,C185,C192,)</f>
        <v>3082</v>
      </c>
      <c r="D12" s="117">
        <f t="shared" si="6"/>
        <v>0.56947524020694751</v>
      </c>
      <c r="E12" s="106">
        <f>SUM(E30,E45,E55,E63,E85,E95,E106,E123,E133,E142,E151,E185,E192,)</f>
        <v>3523</v>
      </c>
      <c r="F12" s="117">
        <f t="shared" si="1"/>
        <v>0.65096082779009612</v>
      </c>
      <c r="G12" s="106">
        <f>SUM(G30,G45,G55,G63,G85,G95,G106,G123,G133,G142,G151,G185,G192,)</f>
        <v>3498</v>
      </c>
      <c r="H12" s="117">
        <f t="shared" si="2"/>
        <v>0.64634146341463417</v>
      </c>
      <c r="I12" s="680">
        <f>SUM(C12,E12,G12)</f>
        <v>10103</v>
      </c>
      <c r="J12" s="118">
        <f t="shared" si="12"/>
        <v>0.62225917713722589</v>
      </c>
      <c r="K12" s="106">
        <f>SUM(K30,K45,K55,K63,K85,K95,K106,K123,K133,K142,K151,K185,K192,)</f>
        <v>4655</v>
      </c>
      <c r="L12" s="117">
        <f t="shared" si="3"/>
        <v>0.86012564671101255</v>
      </c>
      <c r="M12" s="106">
        <f>SUM(M30,M45,M55,M63,M85,M95,M106,M123,M133,M142,M151,M185,M192,)</f>
        <v>4456</v>
      </c>
      <c r="N12" s="117">
        <f t="shared" si="4"/>
        <v>0.82335550628233556</v>
      </c>
      <c r="O12" s="106">
        <f>SUM(O30,O45,O55,O63,O85,O95,O106,O123,O133,O142,O151,O185,O192,)</f>
        <v>4252</v>
      </c>
      <c r="P12" s="117">
        <f t="shared" si="5"/>
        <v>0.78566149297856613</v>
      </c>
      <c r="Q12" s="569">
        <f t="shared" si="9"/>
        <v>16236</v>
      </c>
      <c r="R12" s="108">
        <f t="shared" si="10"/>
        <v>13363</v>
      </c>
      <c r="S12" s="118">
        <f t="shared" si="11"/>
        <v>0.82304754865730478</v>
      </c>
    </row>
    <row r="13" spans="1:19" x14ac:dyDescent="0.25">
      <c r="A13" s="88" t="s">
        <v>12</v>
      </c>
      <c r="B13" s="89">
        <f>SUM(B31,B56,B64,B86,B152,)</f>
        <v>1120</v>
      </c>
      <c r="C13" s="106">
        <f>SUM(C31,C56,C64,C86,C152,)</f>
        <v>841</v>
      </c>
      <c r="D13" s="117">
        <f t="shared" si="6"/>
        <v>0.75089285714285714</v>
      </c>
      <c r="E13" s="106">
        <f>SUM(E31,E56,E64,E86,E152,)</f>
        <v>764</v>
      </c>
      <c r="F13" s="117">
        <f t="shared" si="1"/>
        <v>0.68214285714285716</v>
      </c>
      <c r="G13" s="106">
        <f>SUM(G31,G56,G64,G86,G152,)</f>
        <v>725</v>
      </c>
      <c r="H13" s="117">
        <f t="shared" si="2"/>
        <v>0.6473214285714286</v>
      </c>
      <c r="I13" s="680">
        <f>SUM(C13,E13,G13)</f>
        <v>2330</v>
      </c>
      <c r="J13" s="118">
        <f t="shared" si="12"/>
        <v>0.69345238095238093</v>
      </c>
      <c r="K13" s="106">
        <f>SUM(K31,K56,K64,K86,K152,)</f>
        <v>860</v>
      </c>
      <c r="L13" s="117">
        <f t="shared" si="3"/>
        <v>0.7678571428571429</v>
      </c>
      <c r="M13" s="106">
        <f>SUM(M31,M56,M64,M86,M152,)</f>
        <v>740</v>
      </c>
      <c r="N13" s="117">
        <f t="shared" si="4"/>
        <v>0.6607142857142857</v>
      </c>
      <c r="O13" s="106">
        <f>SUM(O31,O56,O64,O86,O152,)</f>
        <v>728</v>
      </c>
      <c r="P13" s="117">
        <f t="shared" si="5"/>
        <v>0.65</v>
      </c>
      <c r="Q13" s="569">
        <f t="shared" si="9"/>
        <v>3360</v>
      </c>
      <c r="R13" s="108">
        <f t="shared" si="10"/>
        <v>2328</v>
      </c>
      <c r="S13" s="118">
        <f t="shared" si="11"/>
        <v>0.69285714285714284</v>
      </c>
    </row>
    <row r="14" spans="1:19" ht="15.75" thickBot="1" x14ac:dyDescent="0.3">
      <c r="A14" s="110" t="s">
        <v>13</v>
      </c>
      <c r="B14" s="159">
        <f>SUM(B32,B46,B57,B65,B87,B97,B107,B125,B134,B143,B154,B186,B193,)</f>
        <v>7420</v>
      </c>
      <c r="C14" s="111">
        <f>SUM(C32,C46,C57,C65,C87,C97,C107,C125,C134,C143,C154,C186,C193,)</f>
        <v>3839</v>
      </c>
      <c r="D14" s="121">
        <f t="shared" si="6"/>
        <v>0.51738544474393533</v>
      </c>
      <c r="E14" s="111">
        <f>SUM(E32,E46,E57,E65,E87,E97,E107,E125,E134,E143,E154,E186,E193,)</f>
        <v>4035</v>
      </c>
      <c r="F14" s="121">
        <f t="shared" si="1"/>
        <v>0.54380053908355797</v>
      </c>
      <c r="G14" s="111">
        <f>SUM(G32,G46,G57,G65,G87,G97,G107,G125,G134,G143,G154,G186,G193,)</f>
        <v>4487</v>
      </c>
      <c r="H14" s="121">
        <f t="shared" si="2"/>
        <v>0.6047169811320755</v>
      </c>
      <c r="I14" s="681">
        <f t="shared" si="7"/>
        <v>12361</v>
      </c>
      <c r="J14" s="122">
        <f t="shared" si="12"/>
        <v>0.55530098831985619</v>
      </c>
      <c r="K14" s="111">
        <f>SUM(K32,K46,K57,K65,K87,K97,K107,K125,K134,K143,K154,K186,K193,)</f>
        <v>4478</v>
      </c>
      <c r="L14" s="121">
        <f t="shared" si="3"/>
        <v>0.6035040431266846</v>
      </c>
      <c r="M14" s="111">
        <f>SUM(M32,M46,M57,M65,M87,M97,M107,M125,M134,M143,M154,M186,M193,)</f>
        <v>4491</v>
      </c>
      <c r="N14" s="121">
        <f t="shared" si="4"/>
        <v>0.60525606469002691</v>
      </c>
      <c r="O14" s="111">
        <f>SUM(O32,O46,O57,O65,O87,O97,O107,O125,O134,O143,O154,O186,O193,)</f>
        <v>4433</v>
      </c>
      <c r="P14" s="121">
        <f t="shared" si="5"/>
        <v>0.59743935309973051</v>
      </c>
      <c r="Q14" s="570">
        <f t="shared" si="9"/>
        <v>22260</v>
      </c>
      <c r="R14" s="113">
        <f t="shared" si="10"/>
        <v>13402</v>
      </c>
      <c r="S14" s="122">
        <f t="shared" si="11"/>
        <v>0.60206648697214737</v>
      </c>
    </row>
    <row r="15" spans="1:19" x14ac:dyDescent="0.25">
      <c r="A15" s="63" t="s">
        <v>358</v>
      </c>
      <c r="B15" s="90">
        <f>B96</f>
        <v>125</v>
      </c>
      <c r="C15" s="115">
        <f>C96</f>
        <v>100</v>
      </c>
      <c r="D15" s="66">
        <f t="shared" ref="D15:D17" si="13">C15/$B15</f>
        <v>0.8</v>
      </c>
      <c r="E15" s="115">
        <f>E96</f>
        <v>94</v>
      </c>
      <c r="F15" s="66">
        <f t="shared" ref="F15:F17" si="14">E15/$B15</f>
        <v>0.752</v>
      </c>
      <c r="G15" s="115">
        <f>G96</f>
        <v>118</v>
      </c>
      <c r="H15" s="66">
        <f t="shared" ref="H15:H17" si="15">G15/$B15</f>
        <v>0.94399999999999995</v>
      </c>
      <c r="I15" s="682">
        <f t="shared" si="7"/>
        <v>312</v>
      </c>
      <c r="J15" s="177">
        <f t="shared" si="8"/>
        <v>0.83199999999999996</v>
      </c>
      <c r="K15" s="115">
        <f>K96</f>
        <v>143</v>
      </c>
      <c r="L15" s="66">
        <f t="shared" ref="L15:L17" si="16">K15/$B15</f>
        <v>1.1439999999999999</v>
      </c>
      <c r="M15" s="115">
        <f>M96</f>
        <v>124</v>
      </c>
      <c r="N15" s="66">
        <f t="shared" ref="N15:N17" si="17">M15/$B15</f>
        <v>0.99199999999999999</v>
      </c>
      <c r="O15" s="115">
        <f>O96</f>
        <v>127</v>
      </c>
      <c r="P15" s="66">
        <f t="shared" ref="P15:P17" si="18">O15/$B15</f>
        <v>1.016</v>
      </c>
      <c r="Q15" s="571">
        <f>B15*3</f>
        <v>375</v>
      </c>
      <c r="R15" s="130">
        <f t="shared" ref="R15:R17" si="19">SUM(K15,M15,O15)</f>
        <v>394</v>
      </c>
      <c r="S15" s="177">
        <f t="shared" si="11"/>
        <v>1.0506666666666666</v>
      </c>
    </row>
    <row r="16" spans="1:19" x14ac:dyDescent="0.25">
      <c r="A16" s="88" t="s">
        <v>359</v>
      </c>
      <c r="B16" s="89" t="e">
        <f>B153</f>
        <v>#REF!</v>
      </c>
      <c r="C16" s="106" t="e">
        <f>C153</f>
        <v>#REF!</v>
      </c>
      <c r="D16" s="117" t="e">
        <f t="shared" si="13"/>
        <v>#REF!</v>
      </c>
      <c r="E16" s="106" t="e">
        <f>E153</f>
        <v>#REF!</v>
      </c>
      <c r="F16" s="117" t="e">
        <f t="shared" si="14"/>
        <v>#REF!</v>
      </c>
      <c r="G16" s="106" t="e">
        <f>G153</f>
        <v>#REF!</v>
      </c>
      <c r="H16" s="117" t="e">
        <f t="shared" si="15"/>
        <v>#REF!</v>
      </c>
      <c r="I16" s="680" t="e">
        <f t="shared" si="7"/>
        <v>#REF!</v>
      </c>
      <c r="J16" s="118" t="e">
        <f t="shared" si="8"/>
        <v>#REF!</v>
      </c>
      <c r="K16" s="106" t="e">
        <f>K153</f>
        <v>#REF!</v>
      </c>
      <c r="L16" s="117" t="e">
        <f t="shared" si="16"/>
        <v>#REF!</v>
      </c>
      <c r="M16" s="106" t="e">
        <f>M153</f>
        <v>#REF!</v>
      </c>
      <c r="N16" s="117" t="e">
        <f t="shared" si="17"/>
        <v>#REF!</v>
      </c>
      <c r="O16" s="106" t="e">
        <f>O153</f>
        <v>#REF!</v>
      </c>
      <c r="P16" s="117" t="e">
        <f t="shared" si="18"/>
        <v>#REF!</v>
      </c>
      <c r="Q16" s="569" t="e">
        <f t="shared" si="9"/>
        <v>#REF!</v>
      </c>
      <c r="R16" s="108" t="e">
        <f t="shared" si="19"/>
        <v>#REF!</v>
      </c>
      <c r="S16" s="118" t="e">
        <f t="shared" si="11"/>
        <v>#REF!</v>
      </c>
    </row>
    <row r="17" spans="1:19" ht="15.75" thickBot="1" x14ac:dyDescent="0.3">
      <c r="A17" s="110" t="s">
        <v>360</v>
      </c>
      <c r="B17" s="159">
        <f>B155</f>
        <v>120</v>
      </c>
      <c r="C17" s="111">
        <f>C155</f>
        <v>122</v>
      </c>
      <c r="D17" s="121">
        <f t="shared" si="13"/>
        <v>1.0166666666666666</v>
      </c>
      <c r="E17" s="111">
        <f>E155</f>
        <v>70</v>
      </c>
      <c r="F17" s="121">
        <f t="shared" si="14"/>
        <v>0.58333333333333337</v>
      </c>
      <c r="G17" s="111">
        <f>G155</f>
        <v>0</v>
      </c>
      <c r="H17" s="121">
        <f t="shared" si="15"/>
        <v>0</v>
      </c>
      <c r="I17" s="681">
        <f t="shared" si="7"/>
        <v>192</v>
      </c>
      <c r="J17" s="122">
        <f t="shared" si="8"/>
        <v>0.53333333333333333</v>
      </c>
      <c r="K17" s="111">
        <f>K155</f>
        <v>107</v>
      </c>
      <c r="L17" s="121">
        <f t="shared" si="16"/>
        <v>0.89166666666666672</v>
      </c>
      <c r="M17" s="111">
        <f>M155</f>
        <v>155</v>
      </c>
      <c r="N17" s="121">
        <f t="shared" si="17"/>
        <v>1.2916666666666667</v>
      </c>
      <c r="O17" s="111">
        <f>O155</f>
        <v>123</v>
      </c>
      <c r="P17" s="121">
        <f t="shared" si="18"/>
        <v>1.0249999999999999</v>
      </c>
      <c r="Q17" s="570">
        <f t="shared" si="9"/>
        <v>360</v>
      </c>
      <c r="R17" s="113">
        <f t="shared" si="19"/>
        <v>385</v>
      </c>
      <c r="S17" s="122">
        <f t="shared" si="11"/>
        <v>1.0694444444444444</v>
      </c>
    </row>
    <row r="18" spans="1:19" x14ac:dyDescent="0.25">
      <c r="A18" s="103"/>
    </row>
    <row r="19" spans="1:19" x14ac:dyDescent="0.25">
      <c r="A19" s="103"/>
    </row>
    <row r="20" spans="1:19" x14ac:dyDescent="0.25">
      <c r="A20" s="103"/>
    </row>
    <row r="21" spans="1:19" hidden="1" x14ac:dyDescent="0.25">
      <c r="A21" s="103"/>
    </row>
    <row r="22" spans="1:19" ht="15.75" hidden="1" x14ac:dyDescent="0.25">
      <c r="A22" s="1021" t="s">
        <v>265</v>
      </c>
      <c r="B22" s="1022"/>
      <c r="C22" s="1022"/>
      <c r="D22" s="1022"/>
      <c r="E22" s="1022"/>
      <c r="F22" s="1022"/>
      <c r="G22" s="1022"/>
      <c r="H22" s="1022"/>
      <c r="I22" s="1022"/>
      <c r="J22" s="1022"/>
      <c r="K22" s="1022"/>
      <c r="L22" s="1022"/>
      <c r="M22" s="1022"/>
      <c r="N22" s="1022"/>
      <c r="O22" s="1022"/>
      <c r="P22" s="1022"/>
      <c r="Q22" s="1022"/>
      <c r="R22" s="1022"/>
      <c r="S22" s="1022"/>
    </row>
    <row r="23" spans="1:19" ht="34.5" hidden="1" thickBot="1" x14ac:dyDescent="0.3">
      <c r="A23" s="85" t="s">
        <v>14</v>
      </c>
      <c r="B23" s="155" t="s">
        <v>15</v>
      </c>
      <c r="C23" s="221" t="s">
        <v>2</v>
      </c>
      <c r="D23" s="222" t="s">
        <v>1</v>
      </c>
      <c r="E23" s="221" t="s">
        <v>3</v>
      </c>
      <c r="F23" s="222" t="s">
        <v>1</v>
      </c>
      <c r="G23" s="221" t="s">
        <v>4</v>
      </c>
      <c r="H23" s="222" t="s">
        <v>1</v>
      </c>
      <c r="I23" s="100" t="s">
        <v>197</v>
      </c>
      <c r="J23" s="13" t="s">
        <v>196</v>
      </c>
      <c r="K23" s="221" t="s">
        <v>5</v>
      </c>
      <c r="L23" s="222" t="s">
        <v>1</v>
      </c>
      <c r="M23" s="223" t="s">
        <v>194</v>
      </c>
      <c r="N23" s="224" t="s">
        <v>1</v>
      </c>
      <c r="O23" s="223" t="s">
        <v>195</v>
      </c>
      <c r="P23" s="224" t="s">
        <v>1</v>
      </c>
      <c r="Q23" s="567" t="s">
        <v>361</v>
      </c>
      <c r="R23" s="100" t="s">
        <v>197</v>
      </c>
      <c r="S23" s="13" t="s">
        <v>196</v>
      </c>
    </row>
    <row r="24" spans="1:19" ht="15.75" hidden="1" thickTop="1" x14ac:dyDescent="0.25">
      <c r="A24" s="9" t="s">
        <v>27</v>
      </c>
      <c r="B24" s="87">
        <f>'Pque N Mundo I'!B9</f>
        <v>7200</v>
      </c>
      <c r="C24" s="105">
        <f>'Pque N Mundo I'!C9</f>
        <v>5235</v>
      </c>
      <c r="D24" s="19">
        <f>C24/$B24</f>
        <v>0.7270833333333333</v>
      </c>
      <c r="E24" s="105">
        <f>'Pque N Mundo I'!D9</f>
        <v>5609</v>
      </c>
      <c r="F24" s="19">
        <f t="shared" ref="F24:F33" si="20">E24/$B24</f>
        <v>0.77902777777777776</v>
      </c>
      <c r="G24" s="105">
        <f>'Pque N Mundo I'!E9</f>
        <v>5809</v>
      </c>
      <c r="H24" s="157">
        <f t="shared" ref="H24:L33" si="21">G24/$B24</f>
        <v>0.80680555555555555</v>
      </c>
      <c r="I24" s="77">
        <f t="shared" ref="I24:I33" si="22">SUM(C24,E24,G24)</f>
        <v>16653</v>
      </c>
      <c r="J24" s="158">
        <f t="shared" ref="J24:J33" si="23">((I24/Q24))</f>
        <v>0.77097222222222217</v>
      </c>
      <c r="K24" s="105">
        <f>'Pque N Mundo I'!F9</f>
        <v>6532</v>
      </c>
      <c r="L24" s="157">
        <f t="shared" si="21"/>
        <v>0.90722222222222226</v>
      </c>
      <c r="M24" s="105">
        <f>'Pque N Mundo I'!G9</f>
        <v>6849</v>
      </c>
      <c r="N24" s="157">
        <f t="shared" ref="N24:N33" si="24">M24/$B24</f>
        <v>0.95125000000000004</v>
      </c>
      <c r="O24" s="105">
        <f>'Pque N Mundo I'!H9</f>
        <v>6687</v>
      </c>
      <c r="P24" s="157">
        <f t="shared" ref="P24:P33" si="25">O24/$B24</f>
        <v>0.92874999999999996</v>
      </c>
      <c r="Q24" s="683">
        <f t="shared" ref="Q24:Q32" si="26">B24*3</f>
        <v>21600</v>
      </c>
      <c r="R24" s="77">
        <f t="shared" ref="R24:R33" si="27">SUM(K24,M24,O24)</f>
        <v>20068</v>
      </c>
      <c r="S24" s="158">
        <f t="shared" ref="S24:S33" si="28">R24/($B24*3)</f>
        <v>0.92907407407407405</v>
      </c>
    </row>
    <row r="25" spans="1:19" hidden="1" x14ac:dyDescent="0.25">
      <c r="A25" s="88" t="s">
        <v>28</v>
      </c>
      <c r="B25" s="89">
        <f>'Pque N Mundo I'!B10</f>
        <v>2496</v>
      </c>
      <c r="C25" s="106">
        <f>'Pque N Mundo I'!C10</f>
        <v>1739</v>
      </c>
      <c r="D25" s="117">
        <f t="shared" ref="D25:D32" si="29">C25/$B25</f>
        <v>0.69671474358974361</v>
      </c>
      <c r="E25" s="106">
        <f>'Pque N Mundo I'!D10</f>
        <v>2112</v>
      </c>
      <c r="F25" s="117">
        <f t="shared" si="20"/>
        <v>0.84615384615384615</v>
      </c>
      <c r="G25" s="106">
        <f>'Pque N Mundo I'!E10</f>
        <v>2658</v>
      </c>
      <c r="H25" s="117">
        <f t="shared" si="21"/>
        <v>1.0649038461538463</v>
      </c>
      <c r="I25" s="108">
        <f t="shared" si="22"/>
        <v>6509</v>
      </c>
      <c r="J25" s="118">
        <f t="shared" si="23"/>
        <v>0.8692574786324786</v>
      </c>
      <c r="K25" s="106">
        <f>'Pque N Mundo I'!F10</f>
        <v>2480</v>
      </c>
      <c r="L25" s="117">
        <f t="shared" si="21"/>
        <v>0.99358974358974361</v>
      </c>
      <c r="M25" s="106">
        <f>'Pque N Mundo I'!G10</f>
        <v>2288</v>
      </c>
      <c r="N25" s="117">
        <f t="shared" si="24"/>
        <v>0.91666666666666663</v>
      </c>
      <c r="O25" s="106">
        <f>'Pque N Mundo I'!H10</f>
        <v>1847</v>
      </c>
      <c r="P25" s="117">
        <f t="shared" si="25"/>
        <v>0.73998397435897434</v>
      </c>
      <c r="Q25" s="684">
        <f t="shared" si="26"/>
        <v>7488</v>
      </c>
      <c r="R25" s="108">
        <f t="shared" si="27"/>
        <v>6615</v>
      </c>
      <c r="S25" s="118">
        <f t="shared" ref="S25:S31" si="30">R25/($B25*3)</f>
        <v>0.88341346153846156</v>
      </c>
    </row>
    <row r="26" spans="1:19" hidden="1" x14ac:dyDescent="0.25">
      <c r="A26" s="88" t="s">
        <v>29</v>
      </c>
      <c r="B26" s="89">
        <f>'Pque N Mundo I'!B12</f>
        <v>1080</v>
      </c>
      <c r="C26" s="106">
        <f>'Pque N Mundo I'!C12</f>
        <v>732</v>
      </c>
      <c r="D26" s="117">
        <f t="shared" si="29"/>
        <v>0.67777777777777781</v>
      </c>
      <c r="E26" s="106">
        <f>'Pque N Mundo I'!D12</f>
        <v>924</v>
      </c>
      <c r="F26" s="117">
        <f t="shared" si="20"/>
        <v>0.85555555555555551</v>
      </c>
      <c r="G26" s="106">
        <f>'Pque N Mundo I'!E12</f>
        <v>1095</v>
      </c>
      <c r="H26" s="117">
        <f t="shared" si="21"/>
        <v>1.0138888888888888</v>
      </c>
      <c r="I26" s="108">
        <f t="shared" si="22"/>
        <v>2751</v>
      </c>
      <c r="J26" s="118">
        <f t="shared" si="23"/>
        <v>0.84907407407407409</v>
      </c>
      <c r="K26" s="106">
        <f>'Pque N Mundo I'!F12</f>
        <v>1071</v>
      </c>
      <c r="L26" s="117">
        <f t="shared" si="21"/>
        <v>0.9916666666666667</v>
      </c>
      <c r="M26" s="106">
        <f>'Pque N Mundo I'!G12</f>
        <v>896</v>
      </c>
      <c r="N26" s="117">
        <f t="shared" si="24"/>
        <v>0.82962962962962961</v>
      </c>
      <c r="O26" s="106">
        <f>'Pque N Mundo I'!H12</f>
        <v>1071</v>
      </c>
      <c r="P26" s="117">
        <f t="shared" si="25"/>
        <v>0.9916666666666667</v>
      </c>
      <c r="Q26" s="684">
        <f t="shared" si="26"/>
        <v>3240</v>
      </c>
      <c r="R26" s="108">
        <f t="shared" si="27"/>
        <v>3038</v>
      </c>
      <c r="S26" s="118">
        <f t="shared" si="30"/>
        <v>0.93765432098765433</v>
      </c>
    </row>
    <row r="27" spans="1:19" hidden="1" x14ac:dyDescent="0.25">
      <c r="A27" s="88" t="s">
        <v>8</v>
      </c>
      <c r="B27" s="89">
        <f>'Pque N Mundo I'!B17</f>
        <v>261</v>
      </c>
      <c r="C27" s="106">
        <f>'Pque N Mundo I'!C17</f>
        <v>281</v>
      </c>
      <c r="D27" s="117">
        <f t="shared" si="29"/>
        <v>1.0766283524904214</v>
      </c>
      <c r="E27" s="106">
        <f>'Pque N Mundo I'!D17</f>
        <v>333</v>
      </c>
      <c r="F27" s="117">
        <f t="shared" si="20"/>
        <v>1.2758620689655173</v>
      </c>
      <c r="G27" s="106">
        <f>'Pque N Mundo I'!E17</f>
        <v>475</v>
      </c>
      <c r="H27" s="117">
        <f t="shared" si="21"/>
        <v>1.8199233716475096</v>
      </c>
      <c r="I27" s="108">
        <f t="shared" si="22"/>
        <v>1089</v>
      </c>
      <c r="J27" s="118">
        <f t="shared" si="23"/>
        <v>1.3908045977011494</v>
      </c>
      <c r="K27" s="106">
        <f>'Pque N Mundo I'!F17</f>
        <v>477</v>
      </c>
      <c r="L27" s="117">
        <f t="shared" si="21"/>
        <v>1.8275862068965518</v>
      </c>
      <c r="M27" s="106">
        <f>'Pque N Mundo I'!G17</f>
        <v>397</v>
      </c>
      <c r="N27" s="117">
        <f t="shared" si="24"/>
        <v>1.5210727969348659</v>
      </c>
      <c r="O27" s="106" t="e">
        <f>'Pque N Mundo I'!#REF!</f>
        <v>#REF!</v>
      </c>
      <c r="P27" s="117" t="e">
        <f t="shared" si="25"/>
        <v>#REF!</v>
      </c>
      <c r="Q27" s="684">
        <f t="shared" si="26"/>
        <v>783</v>
      </c>
      <c r="R27" s="108" t="e">
        <f t="shared" si="27"/>
        <v>#REF!</v>
      </c>
      <c r="S27" s="118" t="e">
        <f t="shared" si="30"/>
        <v>#REF!</v>
      </c>
    </row>
    <row r="28" spans="1:19" hidden="1" x14ac:dyDescent="0.25">
      <c r="A28" s="88" t="s">
        <v>9</v>
      </c>
      <c r="B28" s="89">
        <f>'Pque N Mundo I'!B18</f>
        <v>39</v>
      </c>
      <c r="C28" s="106">
        <f>'Pque N Mundo I'!C18</f>
        <v>84</v>
      </c>
      <c r="D28" s="117">
        <f t="shared" si="29"/>
        <v>2.1538461538461537</v>
      </c>
      <c r="E28" s="106">
        <f>'Pque N Mundo I'!D18</f>
        <v>84</v>
      </c>
      <c r="F28" s="117">
        <f t="shared" si="20"/>
        <v>2.1538461538461537</v>
      </c>
      <c r="G28" s="106">
        <f>'Pque N Mundo I'!E18</f>
        <v>86</v>
      </c>
      <c r="H28" s="117">
        <f t="shared" si="21"/>
        <v>2.2051282051282053</v>
      </c>
      <c r="I28" s="108">
        <f t="shared" si="22"/>
        <v>254</v>
      </c>
      <c r="J28" s="118">
        <f t="shared" si="23"/>
        <v>2.1709401709401708</v>
      </c>
      <c r="K28" s="106">
        <f>'Pque N Mundo I'!F18</f>
        <v>67</v>
      </c>
      <c r="L28" s="117">
        <f t="shared" si="21"/>
        <v>1.7179487179487178</v>
      </c>
      <c r="M28" s="106">
        <f>'Pque N Mundo I'!G18</f>
        <v>67</v>
      </c>
      <c r="N28" s="117">
        <f t="shared" si="24"/>
        <v>1.7179487179487178</v>
      </c>
      <c r="O28" s="106" t="e">
        <f>'Pque N Mundo I'!#REF!</f>
        <v>#REF!</v>
      </c>
      <c r="P28" s="117" t="e">
        <f t="shared" si="25"/>
        <v>#REF!</v>
      </c>
      <c r="Q28" s="684">
        <f t="shared" si="26"/>
        <v>117</v>
      </c>
      <c r="R28" s="108" t="e">
        <f t="shared" si="27"/>
        <v>#REF!</v>
      </c>
      <c r="S28" s="118" t="e">
        <f t="shared" si="30"/>
        <v>#REF!</v>
      </c>
    </row>
    <row r="29" spans="1:19" hidden="1" x14ac:dyDescent="0.25">
      <c r="A29" s="88" t="s">
        <v>10</v>
      </c>
      <c r="B29" s="89">
        <f>'Pque N Mundo I'!B20</f>
        <v>528</v>
      </c>
      <c r="C29" s="106">
        <f>'Pque N Mundo I'!C20</f>
        <v>375</v>
      </c>
      <c r="D29" s="117">
        <f t="shared" si="29"/>
        <v>0.71022727272727271</v>
      </c>
      <c r="E29" s="106">
        <f>'Pque N Mundo I'!D20</f>
        <v>333</v>
      </c>
      <c r="F29" s="117">
        <f t="shared" si="20"/>
        <v>0.63068181818181823</v>
      </c>
      <c r="G29" s="106">
        <f>'Pque N Mundo I'!E20</f>
        <v>314</v>
      </c>
      <c r="H29" s="117">
        <f t="shared" si="21"/>
        <v>0.59469696969696972</v>
      </c>
      <c r="I29" s="108">
        <f t="shared" si="22"/>
        <v>1022</v>
      </c>
      <c r="J29" s="118">
        <f t="shared" si="23"/>
        <v>0.64520202020202022</v>
      </c>
      <c r="K29" s="106">
        <f>'Pque N Mundo I'!F20</f>
        <v>186</v>
      </c>
      <c r="L29" s="117">
        <f t="shared" si="21"/>
        <v>0.35227272727272729</v>
      </c>
      <c r="M29" s="106">
        <f>'Pque N Mundo I'!G20</f>
        <v>169</v>
      </c>
      <c r="N29" s="117">
        <f t="shared" si="24"/>
        <v>0.32007575757575757</v>
      </c>
      <c r="O29" s="106">
        <f>'Pque N Mundo I'!H20</f>
        <v>504</v>
      </c>
      <c r="P29" s="117">
        <f t="shared" si="25"/>
        <v>0.95454545454545459</v>
      </c>
      <c r="Q29" s="684">
        <f t="shared" si="26"/>
        <v>1584</v>
      </c>
      <c r="R29" s="108">
        <f t="shared" si="27"/>
        <v>859</v>
      </c>
      <c r="S29" s="118">
        <f t="shared" si="30"/>
        <v>0.54229797979797978</v>
      </c>
    </row>
    <row r="30" spans="1:19" hidden="1" x14ac:dyDescent="0.25">
      <c r="A30" s="88" t="s">
        <v>42</v>
      </c>
      <c r="B30" s="89">
        <f>'Pque N Mundo I'!B21</f>
        <v>264</v>
      </c>
      <c r="C30" s="106">
        <f>'Pque N Mundo I'!C21</f>
        <v>137</v>
      </c>
      <c r="D30" s="117">
        <f t="shared" si="29"/>
        <v>0.51893939393939392</v>
      </c>
      <c r="E30" s="106">
        <f>'Pque N Mundo I'!D21</f>
        <v>148</v>
      </c>
      <c r="F30" s="117">
        <f t="shared" si="20"/>
        <v>0.56060606060606055</v>
      </c>
      <c r="G30" s="106">
        <f>'Pque N Mundo I'!E21</f>
        <v>175</v>
      </c>
      <c r="H30" s="117">
        <f t="shared" si="21"/>
        <v>0.66287878787878785</v>
      </c>
      <c r="I30" s="108">
        <f t="shared" si="22"/>
        <v>460</v>
      </c>
      <c r="J30" s="118">
        <f t="shared" si="23"/>
        <v>0.58080808080808077</v>
      </c>
      <c r="K30" s="106">
        <f>'Pque N Mundo I'!F21</f>
        <v>201</v>
      </c>
      <c r="L30" s="117">
        <f t="shared" si="21"/>
        <v>0.76136363636363635</v>
      </c>
      <c r="M30" s="106">
        <f>'Pque N Mundo I'!G21</f>
        <v>167</v>
      </c>
      <c r="N30" s="117">
        <f t="shared" si="24"/>
        <v>0.63257575757575757</v>
      </c>
      <c r="O30" s="106">
        <f>'Pque N Mundo I'!H21</f>
        <v>189</v>
      </c>
      <c r="P30" s="117">
        <f t="shared" si="25"/>
        <v>0.71590909090909094</v>
      </c>
      <c r="Q30" s="684">
        <f t="shared" si="26"/>
        <v>792</v>
      </c>
      <c r="R30" s="108">
        <f t="shared" si="27"/>
        <v>557</v>
      </c>
      <c r="S30" s="118">
        <f t="shared" si="30"/>
        <v>0.70328282828282829</v>
      </c>
    </row>
    <row r="31" spans="1:19" hidden="1" x14ac:dyDescent="0.25">
      <c r="A31" s="88" t="s">
        <v>12</v>
      </c>
      <c r="B31" s="89">
        <f>'Pque N Mundo I'!B22</f>
        <v>320</v>
      </c>
      <c r="C31" s="106">
        <f>'Pque N Mundo I'!C22</f>
        <v>210</v>
      </c>
      <c r="D31" s="117">
        <f t="shared" si="29"/>
        <v>0.65625</v>
      </c>
      <c r="E31" s="106">
        <f>'Pque N Mundo I'!D22</f>
        <v>149</v>
      </c>
      <c r="F31" s="117">
        <f t="shared" si="20"/>
        <v>0.46562500000000001</v>
      </c>
      <c r="G31" s="106">
        <f>'Pque N Mundo I'!E22</f>
        <v>224</v>
      </c>
      <c r="H31" s="117">
        <f t="shared" si="21"/>
        <v>0.7</v>
      </c>
      <c r="I31" s="108">
        <f t="shared" si="22"/>
        <v>583</v>
      </c>
      <c r="J31" s="118">
        <f t="shared" si="23"/>
        <v>0.60729166666666667</v>
      </c>
      <c r="K31" s="106">
        <f>'Pque N Mundo I'!F22</f>
        <v>214</v>
      </c>
      <c r="L31" s="117">
        <f t="shared" si="21"/>
        <v>0.66874999999999996</v>
      </c>
      <c r="M31" s="106">
        <f>'Pque N Mundo I'!G22</f>
        <v>165</v>
      </c>
      <c r="N31" s="117">
        <f t="shared" si="24"/>
        <v>0.515625</v>
      </c>
      <c r="O31" s="106">
        <f>'Pque N Mundo I'!H22</f>
        <v>165</v>
      </c>
      <c r="P31" s="117">
        <f t="shared" si="25"/>
        <v>0.515625</v>
      </c>
      <c r="Q31" s="684">
        <f t="shared" si="26"/>
        <v>960</v>
      </c>
      <c r="R31" s="108">
        <f t="shared" si="27"/>
        <v>544</v>
      </c>
      <c r="S31" s="118">
        <f t="shared" si="30"/>
        <v>0.56666666666666665</v>
      </c>
    </row>
    <row r="32" spans="1:19" ht="15.75" hidden="1" thickBot="1" x14ac:dyDescent="0.3">
      <c r="A32" s="110" t="s">
        <v>13</v>
      </c>
      <c r="B32" s="159">
        <f>'Pque N Mundo I'!B23</f>
        <v>396</v>
      </c>
      <c r="C32" s="111">
        <f>'Pque N Mundo I'!C23</f>
        <v>169</v>
      </c>
      <c r="D32" s="121">
        <f t="shared" si="29"/>
        <v>0.42676767676767674</v>
      </c>
      <c r="E32" s="111">
        <f>'Pque N Mundo I'!D23</f>
        <v>254</v>
      </c>
      <c r="F32" s="121">
        <f t="shared" si="20"/>
        <v>0.64141414141414144</v>
      </c>
      <c r="G32" s="111">
        <f>'Pque N Mundo I'!E23</f>
        <v>260</v>
      </c>
      <c r="H32" s="121">
        <f t="shared" si="21"/>
        <v>0.65656565656565657</v>
      </c>
      <c r="I32" s="113">
        <f t="shared" si="22"/>
        <v>683</v>
      </c>
      <c r="J32" s="122">
        <f t="shared" si="23"/>
        <v>0.57491582491582494</v>
      </c>
      <c r="K32" s="111">
        <f>'Pque N Mundo I'!F23</f>
        <v>235</v>
      </c>
      <c r="L32" s="121">
        <f t="shared" si="21"/>
        <v>0.59343434343434343</v>
      </c>
      <c r="M32" s="111">
        <f>'Pque N Mundo I'!G23</f>
        <v>271</v>
      </c>
      <c r="N32" s="121">
        <f t="shared" si="24"/>
        <v>0.68434343434343436</v>
      </c>
      <c r="O32" s="111">
        <f>'Pque N Mundo I'!H23</f>
        <v>301</v>
      </c>
      <c r="P32" s="121">
        <f t="shared" si="25"/>
        <v>0.76010101010101006</v>
      </c>
      <c r="Q32" s="685">
        <f t="shared" si="26"/>
        <v>1188</v>
      </c>
      <c r="R32" s="113">
        <f t="shared" si="27"/>
        <v>807</v>
      </c>
      <c r="S32" s="122">
        <f t="shared" si="28"/>
        <v>0.67929292929292928</v>
      </c>
    </row>
    <row r="33" spans="1:19" ht="15.75" hidden="1" thickBot="1" x14ac:dyDescent="0.3">
      <c r="A33" s="6" t="s">
        <v>7</v>
      </c>
      <c r="B33" s="216">
        <f>SUM(B24:B32)</f>
        <v>12584</v>
      </c>
      <c r="C33" s="8">
        <f>SUM(C24:C32)</f>
        <v>8962</v>
      </c>
      <c r="D33" s="22">
        <f>C33/$B33</f>
        <v>0.71217418944691668</v>
      </c>
      <c r="E33" s="8">
        <f>SUM(E24:E32)</f>
        <v>9946</v>
      </c>
      <c r="F33" s="22">
        <f t="shared" si="20"/>
        <v>0.79036872218690402</v>
      </c>
      <c r="G33" s="8">
        <f>SUM(G24:G32)</f>
        <v>11096</v>
      </c>
      <c r="H33" s="22">
        <f t="shared" si="21"/>
        <v>0.88175460902733627</v>
      </c>
      <c r="I33" s="80">
        <f t="shared" si="22"/>
        <v>30004</v>
      </c>
      <c r="J33" s="81">
        <f t="shared" si="23"/>
        <v>0.79476584022038566</v>
      </c>
      <c r="K33" s="8">
        <f>SUM(K24:K32)</f>
        <v>11463</v>
      </c>
      <c r="L33" s="22">
        <f t="shared" si="21"/>
        <v>0.91091862682771774</v>
      </c>
      <c r="M33" s="8">
        <f t="shared" ref="M33" si="31">SUM(M24:M32)</f>
        <v>11269</v>
      </c>
      <c r="N33" s="22">
        <f t="shared" si="24"/>
        <v>0.89550222504767962</v>
      </c>
      <c r="O33" s="8" t="e">
        <f t="shared" ref="O33" si="32">SUM(O24:O32)</f>
        <v>#REF!</v>
      </c>
      <c r="P33" s="22" t="e">
        <f t="shared" si="25"/>
        <v>#REF!</v>
      </c>
      <c r="Q33" s="686">
        <f t="shared" ref="Q33" si="33">B33*3</f>
        <v>37752</v>
      </c>
      <c r="R33" s="80" t="e">
        <f t="shared" si="27"/>
        <v>#REF!</v>
      </c>
      <c r="S33" s="81" t="e">
        <f t="shared" si="28"/>
        <v>#REF!</v>
      </c>
    </row>
    <row r="34" spans="1:19" hidden="1" x14ac:dyDescent="0.25"/>
    <row r="35" spans="1:19" ht="15.75" hidden="1" x14ac:dyDescent="0.25">
      <c r="A35" s="1021" t="s">
        <v>267</v>
      </c>
      <c r="B35" s="1022"/>
      <c r="C35" s="1022"/>
      <c r="D35" s="1022"/>
      <c r="E35" s="1022"/>
      <c r="F35" s="1022"/>
      <c r="G35" s="1022"/>
      <c r="H35" s="1022"/>
      <c r="I35" s="1022"/>
      <c r="J35" s="1022"/>
      <c r="K35" s="1022"/>
      <c r="L35" s="1022"/>
      <c r="M35" s="1022"/>
      <c r="N35" s="1022"/>
      <c r="O35" s="1022"/>
      <c r="P35" s="1022"/>
      <c r="Q35" s="1022"/>
      <c r="R35" s="1022"/>
      <c r="S35" s="1022"/>
    </row>
    <row r="36" spans="1:19" ht="34.5" hidden="1" thickBot="1" x14ac:dyDescent="0.3">
      <c r="A36" s="85" t="s">
        <v>14</v>
      </c>
      <c r="B36" s="155" t="s">
        <v>15</v>
      </c>
      <c r="C36" s="221" t="s">
        <v>2</v>
      </c>
      <c r="D36" s="222" t="s">
        <v>1</v>
      </c>
      <c r="E36" s="221" t="s">
        <v>3</v>
      </c>
      <c r="F36" s="222" t="s">
        <v>1</v>
      </c>
      <c r="G36" s="221" t="s">
        <v>4</v>
      </c>
      <c r="H36" s="222" t="s">
        <v>1</v>
      </c>
      <c r="I36" s="100" t="s">
        <v>197</v>
      </c>
      <c r="J36" s="13" t="s">
        <v>196</v>
      </c>
      <c r="K36" s="221" t="s">
        <v>5</v>
      </c>
      <c r="L36" s="222" t="s">
        <v>1</v>
      </c>
      <c r="M36" s="223" t="s">
        <v>194</v>
      </c>
      <c r="N36" s="224" t="s">
        <v>1</v>
      </c>
      <c r="O36" s="223" t="s">
        <v>195</v>
      </c>
      <c r="P36" s="224" t="s">
        <v>1</v>
      </c>
      <c r="Q36" s="567" t="s">
        <v>361</v>
      </c>
      <c r="R36" s="100" t="s">
        <v>197</v>
      </c>
      <c r="S36" s="13" t="s">
        <v>196</v>
      </c>
    </row>
    <row r="37" spans="1:19" ht="15.75" hidden="1" thickTop="1" x14ac:dyDescent="0.25">
      <c r="A37" s="9" t="s">
        <v>27</v>
      </c>
      <c r="B37" s="87">
        <f>'Pque N Mundo II'!B9</f>
        <v>6000</v>
      </c>
      <c r="C37" s="105">
        <f>'Pque N Mundo II'!C9</f>
        <v>4871</v>
      </c>
      <c r="D37" s="19">
        <f t="shared" ref="D37:D47" si="34">C37/$B37</f>
        <v>0.8118333333333333</v>
      </c>
      <c r="E37" s="105">
        <f>'Pque N Mundo II'!D9</f>
        <v>5321</v>
      </c>
      <c r="F37" s="19">
        <f t="shared" ref="F37:F47" si="35">E37/$B37</f>
        <v>0.88683333333333336</v>
      </c>
      <c r="G37" s="105">
        <f>'Pque N Mundo II'!E9</f>
        <v>5714</v>
      </c>
      <c r="H37" s="19">
        <f t="shared" ref="H37:L47" si="36">G37/$B37</f>
        <v>0.95233333333333337</v>
      </c>
      <c r="I37" s="77">
        <f t="shared" ref="I37:I47" si="37">SUM(C37,E37,G37)</f>
        <v>15906</v>
      </c>
      <c r="J37" s="116">
        <f t="shared" ref="J37:J47" si="38">((I37/Q37))</f>
        <v>0.88366666666666671</v>
      </c>
      <c r="K37" s="105">
        <f>'Pque N Mundo II'!F9</f>
        <v>6124</v>
      </c>
      <c r="L37" s="19">
        <f t="shared" si="36"/>
        <v>1.0206666666666666</v>
      </c>
      <c r="M37" s="105">
        <f>'Pque N Mundo II'!G9</f>
        <v>6679</v>
      </c>
      <c r="N37" s="19">
        <f t="shared" ref="N37:N47" si="39">M37/$B37</f>
        <v>1.1131666666666666</v>
      </c>
      <c r="O37" s="105">
        <f>'Pque N Mundo II'!H9</f>
        <v>5828</v>
      </c>
      <c r="P37" s="19">
        <f t="shared" ref="P37:P47" si="40">O37/$B37</f>
        <v>0.97133333333333338</v>
      </c>
      <c r="Q37" s="683">
        <f t="shared" ref="Q37:Q47" si="41">B37*3</f>
        <v>18000</v>
      </c>
      <c r="R37" s="77">
        <f t="shared" ref="R37:R45" si="42">SUM(K37,M37,O37)</f>
        <v>18631</v>
      </c>
      <c r="S37" s="116">
        <f t="shared" ref="S37:S46" si="43">R37/($B37*3)</f>
        <v>1.0350555555555556</v>
      </c>
    </row>
    <row r="38" spans="1:19" hidden="1" x14ac:dyDescent="0.25">
      <c r="A38" s="88" t="s">
        <v>28</v>
      </c>
      <c r="B38" s="89">
        <f>'Pque N Mundo II'!B10</f>
        <v>2080</v>
      </c>
      <c r="C38" s="106">
        <f>'Pque N Mundo II'!C10</f>
        <v>1113</v>
      </c>
      <c r="D38" s="117">
        <f t="shared" si="34"/>
        <v>0.53509615384615383</v>
      </c>
      <c r="E38" s="106">
        <f>'Pque N Mundo II'!D10</f>
        <v>1484</v>
      </c>
      <c r="F38" s="117">
        <f t="shared" si="35"/>
        <v>0.71346153846153848</v>
      </c>
      <c r="G38" s="106">
        <f>'Pque N Mundo II'!E10</f>
        <v>1872</v>
      </c>
      <c r="H38" s="117">
        <f t="shared" si="36"/>
        <v>0.9</v>
      </c>
      <c r="I38" s="108">
        <f t="shared" si="37"/>
        <v>4469</v>
      </c>
      <c r="J38" s="118">
        <f t="shared" si="38"/>
        <v>0.71618589743589745</v>
      </c>
      <c r="K38" s="106">
        <f>'Pque N Mundo II'!F10</f>
        <v>2491</v>
      </c>
      <c r="L38" s="117">
        <f t="shared" si="36"/>
        <v>1.1975961538461539</v>
      </c>
      <c r="M38" s="106">
        <f>'Pque N Mundo II'!G10</f>
        <v>2638</v>
      </c>
      <c r="N38" s="117">
        <f t="shared" si="39"/>
        <v>1.2682692307692307</v>
      </c>
      <c r="O38" s="106">
        <f>'Pque N Mundo II'!H10</f>
        <v>1762</v>
      </c>
      <c r="P38" s="117">
        <f t="shared" si="40"/>
        <v>0.8471153846153846</v>
      </c>
      <c r="Q38" s="684">
        <f t="shared" si="41"/>
        <v>6240</v>
      </c>
      <c r="R38" s="108">
        <f t="shared" si="42"/>
        <v>6891</v>
      </c>
      <c r="S38" s="118">
        <f t="shared" si="43"/>
        <v>1.104326923076923</v>
      </c>
    </row>
    <row r="39" spans="1:19" hidden="1" x14ac:dyDescent="0.25">
      <c r="A39" s="88" t="s">
        <v>29</v>
      </c>
      <c r="B39" s="89">
        <f>'Pque N Mundo II'!B12</f>
        <v>900</v>
      </c>
      <c r="C39" s="106">
        <f>'Pque N Mundo II'!C12</f>
        <v>805</v>
      </c>
      <c r="D39" s="117">
        <f t="shared" si="34"/>
        <v>0.89444444444444449</v>
      </c>
      <c r="E39" s="106">
        <f>'Pque N Mundo II'!D12</f>
        <v>775</v>
      </c>
      <c r="F39" s="117">
        <f t="shared" si="35"/>
        <v>0.86111111111111116</v>
      </c>
      <c r="G39" s="106">
        <f>'Pque N Mundo II'!E12</f>
        <v>727</v>
      </c>
      <c r="H39" s="117">
        <f t="shared" si="36"/>
        <v>0.80777777777777782</v>
      </c>
      <c r="I39" s="108">
        <f t="shared" si="37"/>
        <v>2307</v>
      </c>
      <c r="J39" s="118">
        <f t="shared" si="38"/>
        <v>0.85444444444444445</v>
      </c>
      <c r="K39" s="106">
        <f>'Pque N Mundo II'!F12</f>
        <v>1272</v>
      </c>
      <c r="L39" s="117">
        <f t="shared" si="36"/>
        <v>1.4133333333333333</v>
      </c>
      <c r="M39" s="106">
        <f>'Pque N Mundo II'!G12</f>
        <v>1125</v>
      </c>
      <c r="N39" s="117">
        <f t="shared" si="39"/>
        <v>1.25</v>
      </c>
      <c r="O39" s="106">
        <f>'Pque N Mundo II'!H12</f>
        <v>956</v>
      </c>
      <c r="P39" s="117">
        <f t="shared" si="40"/>
        <v>1.0622222222222222</v>
      </c>
      <c r="Q39" s="684">
        <f t="shared" si="41"/>
        <v>2700</v>
      </c>
      <c r="R39" s="108">
        <f t="shared" si="42"/>
        <v>3353</v>
      </c>
      <c r="S39" s="118">
        <f t="shared" si="43"/>
        <v>1.2418518518518518</v>
      </c>
    </row>
    <row r="40" spans="1:19" hidden="1" x14ac:dyDescent="0.25">
      <c r="A40" s="88" t="s">
        <v>30</v>
      </c>
      <c r="B40" s="89">
        <f>'Pque N Mundo II'!B14</f>
        <v>384</v>
      </c>
      <c r="C40" s="106">
        <f>'Pque N Mundo II'!C14</f>
        <v>106</v>
      </c>
      <c r="D40" s="117">
        <f t="shared" si="34"/>
        <v>0.27604166666666669</v>
      </c>
      <c r="E40" s="106">
        <f>'Pque N Mundo II'!D14</f>
        <v>28</v>
      </c>
      <c r="F40" s="117">
        <f t="shared" si="35"/>
        <v>7.2916666666666671E-2</v>
      </c>
      <c r="G40" s="106">
        <f>'Pque N Mundo II'!E14</f>
        <v>249</v>
      </c>
      <c r="H40" s="117">
        <f t="shared" si="36"/>
        <v>0.6484375</v>
      </c>
      <c r="I40" s="108">
        <f t="shared" si="37"/>
        <v>383</v>
      </c>
      <c r="J40" s="118">
        <f t="shared" si="38"/>
        <v>0.33246527777777779</v>
      </c>
      <c r="K40" s="106">
        <f>'Pque N Mundo II'!F14</f>
        <v>548</v>
      </c>
      <c r="L40" s="117">
        <f t="shared" si="36"/>
        <v>1.4270833333333333</v>
      </c>
      <c r="M40" s="106">
        <f>'Pque N Mundo II'!G14</f>
        <v>39</v>
      </c>
      <c r="N40" s="117">
        <f t="shared" si="39"/>
        <v>0.1015625</v>
      </c>
      <c r="O40" s="106">
        <f>'Pque N Mundo II'!H14</f>
        <v>135</v>
      </c>
      <c r="P40" s="117">
        <f t="shared" si="40"/>
        <v>0.3515625</v>
      </c>
      <c r="Q40" s="684">
        <f t="shared" si="41"/>
        <v>1152</v>
      </c>
      <c r="R40" s="108">
        <f t="shared" si="42"/>
        <v>722</v>
      </c>
      <c r="S40" s="118">
        <f t="shared" si="43"/>
        <v>0.62673611111111116</v>
      </c>
    </row>
    <row r="41" spans="1:19" hidden="1" x14ac:dyDescent="0.25">
      <c r="A41" s="88" t="s">
        <v>31</v>
      </c>
      <c r="B41" s="89">
        <f>'Pque N Mundo II'!B15</f>
        <v>58</v>
      </c>
      <c r="C41" s="106">
        <f>'Pque N Mundo II'!C15</f>
        <v>38</v>
      </c>
      <c r="D41" s="117">
        <f t="shared" si="34"/>
        <v>0.65517241379310343</v>
      </c>
      <c r="E41" s="106">
        <f>'Pque N Mundo II'!D15</f>
        <v>14</v>
      </c>
      <c r="F41" s="117">
        <f t="shared" si="35"/>
        <v>0.2413793103448276</v>
      </c>
      <c r="G41" s="106">
        <f>'Pque N Mundo II'!E15</f>
        <v>20</v>
      </c>
      <c r="H41" s="117">
        <f t="shared" si="36"/>
        <v>0.34482758620689657</v>
      </c>
      <c r="I41" s="108">
        <f t="shared" si="37"/>
        <v>72</v>
      </c>
      <c r="J41" s="118">
        <f t="shared" si="38"/>
        <v>0.41379310344827586</v>
      </c>
      <c r="K41" s="106">
        <f>'Pque N Mundo II'!F15</f>
        <v>13</v>
      </c>
      <c r="L41" s="117">
        <f t="shared" si="36"/>
        <v>0.22413793103448276</v>
      </c>
      <c r="M41" s="106">
        <f>'Pque N Mundo II'!G15</f>
        <v>28</v>
      </c>
      <c r="N41" s="117">
        <f t="shared" si="39"/>
        <v>0.48275862068965519</v>
      </c>
      <c r="O41" s="106">
        <f>'Pque N Mundo II'!H15</f>
        <v>72</v>
      </c>
      <c r="P41" s="117">
        <f t="shared" si="40"/>
        <v>1.2413793103448276</v>
      </c>
      <c r="Q41" s="684">
        <f t="shared" si="41"/>
        <v>174</v>
      </c>
      <c r="R41" s="108">
        <f t="shared" si="42"/>
        <v>113</v>
      </c>
      <c r="S41" s="118">
        <f t="shared" si="43"/>
        <v>0.64942528735632188</v>
      </c>
    </row>
    <row r="42" spans="1:19" hidden="1" x14ac:dyDescent="0.25">
      <c r="A42" s="88" t="s">
        <v>8</v>
      </c>
      <c r="B42" s="89">
        <f>'Pque N Mundo II'!B17</f>
        <v>174</v>
      </c>
      <c r="C42" s="106">
        <f>'Pque N Mundo II'!C17</f>
        <v>1</v>
      </c>
      <c r="D42" s="117">
        <f t="shared" si="34"/>
        <v>5.7471264367816091E-3</v>
      </c>
      <c r="E42" s="106">
        <f>'Pque N Mundo II'!D17</f>
        <v>11</v>
      </c>
      <c r="F42" s="117">
        <f t="shared" si="35"/>
        <v>6.3218390804597707E-2</v>
      </c>
      <c r="G42" s="106">
        <f>'Pque N Mundo II'!E17</f>
        <v>69</v>
      </c>
      <c r="H42" s="117">
        <f t="shared" si="36"/>
        <v>0.39655172413793105</v>
      </c>
      <c r="I42" s="108">
        <f t="shared" si="37"/>
        <v>81</v>
      </c>
      <c r="J42" s="118">
        <f t="shared" si="38"/>
        <v>0.15517241379310345</v>
      </c>
      <c r="K42" s="106">
        <f>'Pque N Mundo II'!F17</f>
        <v>165</v>
      </c>
      <c r="L42" s="117">
        <f t="shared" si="36"/>
        <v>0.94827586206896552</v>
      </c>
      <c r="M42" s="106">
        <f>'Pque N Mundo II'!G17</f>
        <v>11</v>
      </c>
      <c r="N42" s="117">
        <f t="shared" si="39"/>
        <v>6.3218390804597707E-2</v>
      </c>
      <c r="O42" s="106">
        <f>'Pque N Mundo II'!H17</f>
        <v>47</v>
      </c>
      <c r="P42" s="117">
        <f t="shared" si="40"/>
        <v>0.27011494252873564</v>
      </c>
      <c r="Q42" s="684">
        <f t="shared" si="41"/>
        <v>522</v>
      </c>
      <c r="R42" s="108">
        <f t="shared" si="42"/>
        <v>223</v>
      </c>
      <c r="S42" s="118">
        <f t="shared" si="43"/>
        <v>0.42720306513409961</v>
      </c>
    </row>
    <row r="43" spans="1:19" hidden="1" x14ac:dyDescent="0.25">
      <c r="A43" s="88" t="s">
        <v>9</v>
      </c>
      <c r="B43" s="89">
        <f>'Pque N Mundo II'!B18</f>
        <v>26</v>
      </c>
      <c r="C43" s="106">
        <f>'Pque N Mundo II'!C18</f>
        <v>0</v>
      </c>
      <c r="D43" s="117">
        <f t="shared" si="34"/>
        <v>0</v>
      </c>
      <c r="E43" s="106">
        <f>'Pque N Mundo II'!D18</f>
        <v>11</v>
      </c>
      <c r="F43" s="117">
        <f t="shared" si="35"/>
        <v>0.42307692307692307</v>
      </c>
      <c r="G43" s="106">
        <f>'Pque N Mundo II'!E18</f>
        <v>11</v>
      </c>
      <c r="H43" s="117">
        <f t="shared" si="36"/>
        <v>0.42307692307692307</v>
      </c>
      <c r="I43" s="108">
        <f t="shared" si="37"/>
        <v>22</v>
      </c>
      <c r="J43" s="118">
        <f t="shared" si="38"/>
        <v>0.28205128205128205</v>
      </c>
      <c r="K43" s="106">
        <f>'Pque N Mundo II'!F18</f>
        <v>19</v>
      </c>
      <c r="L43" s="117">
        <f t="shared" si="36"/>
        <v>0.73076923076923073</v>
      </c>
      <c r="M43" s="106">
        <f>'Pque N Mundo II'!G18</f>
        <v>10</v>
      </c>
      <c r="N43" s="117">
        <f t="shared" si="39"/>
        <v>0.38461538461538464</v>
      </c>
      <c r="O43" s="106">
        <f>'Pque N Mundo II'!H18</f>
        <v>23</v>
      </c>
      <c r="P43" s="117">
        <f t="shared" si="40"/>
        <v>0.88461538461538458</v>
      </c>
      <c r="Q43" s="684">
        <f t="shared" si="41"/>
        <v>78</v>
      </c>
      <c r="R43" s="108">
        <f t="shared" si="42"/>
        <v>52</v>
      </c>
      <c r="S43" s="118">
        <f t="shared" si="43"/>
        <v>0.66666666666666663</v>
      </c>
    </row>
    <row r="44" spans="1:19" hidden="1" x14ac:dyDescent="0.25">
      <c r="A44" s="88" t="s">
        <v>10</v>
      </c>
      <c r="B44" s="89">
        <f>'Pque N Mundo II'!B20</f>
        <v>528</v>
      </c>
      <c r="C44" s="106">
        <f>'Pque N Mundo II'!C20</f>
        <v>339</v>
      </c>
      <c r="D44" s="117">
        <f t="shared" si="34"/>
        <v>0.64204545454545459</v>
      </c>
      <c r="E44" s="106">
        <f>'Pque N Mundo II'!D20</f>
        <v>446</v>
      </c>
      <c r="F44" s="117">
        <f t="shared" si="35"/>
        <v>0.84469696969696972</v>
      </c>
      <c r="G44" s="106">
        <f>'Pque N Mundo II'!E20</f>
        <v>482</v>
      </c>
      <c r="H44" s="117">
        <f t="shared" si="36"/>
        <v>0.91287878787878785</v>
      </c>
      <c r="I44" s="108">
        <f t="shared" si="37"/>
        <v>1267</v>
      </c>
      <c r="J44" s="118">
        <f t="shared" si="38"/>
        <v>0.79987373737373735</v>
      </c>
      <c r="K44" s="106">
        <f>'Pque N Mundo II'!F20</f>
        <v>521</v>
      </c>
      <c r="L44" s="117">
        <f t="shared" si="36"/>
        <v>0.9867424242424242</v>
      </c>
      <c r="M44" s="106">
        <f>'Pque N Mundo II'!G20</f>
        <v>312</v>
      </c>
      <c r="N44" s="117">
        <f t="shared" si="39"/>
        <v>0.59090909090909094</v>
      </c>
      <c r="O44" s="106">
        <f>'Pque N Mundo II'!H20</f>
        <v>481</v>
      </c>
      <c r="P44" s="117">
        <f t="shared" si="40"/>
        <v>0.91098484848484851</v>
      </c>
      <c r="Q44" s="684">
        <f t="shared" si="41"/>
        <v>1584</v>
      </c>
      <c r="R44" s="108">
        <f t="shared" si="42"/>
        <v>1314</v>
      </c>
      <c r="S44" s="118">
        <f t="shared" si="43"/>
        <v>0.82954545454545459</v>
      </c>
    </row>
    <row r="45" spans="1:19" hidden="1" x14ac:dyDescent="0.25">
      <c r="A45" s="88" t="s">
        <v>42</v>
      </c>
      <c r="B45" s="89">
        <f>'Pque N Mundo II'!B21</f>
        <v>264</v>
      </c>
      <c r="C45" s="106">
        <f>'Pque N Mundo II'!C21</f>
        <v>212</v>
      </c>
      <c r="D45" s="117">
        <f t="shared" si="34"/>
        <v>0.80303030303030298</v>
      </c>
      <c r="E45" s="106">
        <f>'Pque N Mundo II'!D21</f>
        <v>165</v>
      </c>
      <c r="F45" s="117">
        <f t="shared" si="35"/>
        <v>0.625</v>
      </c>
      <c r="G45" s="106">
        <f>'Pque N Mundo II'!E21</f>
        <v>218</v>
      </c>
      <c r="H45" s="117">
        <f t="shared" si="36"/>
        <v>0.8257575757575758</v>
      </c>
      <c r="I45" s="108">
        <f t="shared" si="37"/>
        <v>595</v>
      </c>
      <c r="J45" s="118">
        <f t="shared" si="38"/>
        <v>0.7512626262626263</v>
      </c>
      <c r="K45" s="106">
        <f>'Pque N Mundo II'!F21</f>
        <v>248</v>
      </c>
      <c r="L45" s="117">
        <f t="shared" si="36"/>
        <v>0.93939393939393945</v>
      </c>
      <c r="M45" s="106">
        <f>'Pque N Mundo II'!G21</f>
        <v>211</v>
      </c>
      <c r="N45" s="117">
        <f t="shared" si="39"/>
        <v>0.7992424242424242</v>
      </c>
      <c r="O45" s="106">
        <f>'Pque N Mundo II'!H21</f>
        <v>174</v>
      </c>
      <c r="P45" s="117">
        <f t="shared" si="40"/>
        <v>0.65909090909090906</v>
      </c>
      <c r="Q45" s="684">
        <f t="shared" si="41"/>
        <v>792</v>
      </c>
      <c r="R45" s="108">
        <f t="shared" si="42"/>
        <v>633</v>
      </c>
      <c r="S45" s="118">
        <f t="shared" si="43"/>
        <v>0.7992424242424242</v>
      </c>
    </row>
    <row r="46" spans="1:19" ht="15.75" hidden="1" thickBot="1" x14ac:dyDescent="0.3">
      <c r="A46" s="110" t="s">
        <v>13</v>
      </c>
      <c r="B46" s="159">
        <f>'Pque N Mundo II'!B25</f>
        <v>528</v>
      </c>
      <c r="C46" s="111">
        <f>'Pque N Mundo II'!C25</f>
        <v>234</v>
      </c>
      <c r="D46" s="121">
        <f t="shared" si="34"/>
        <v>0.44318181818181818</v>
      </c>
      <c r="E46" s="111">
        <f>'Pque N Mundo II'!D25</f>
        <v>171</v>
      </c>
      <c r="F46" s="121">
        <f t="shared" si="35"/>
        <v>0.32386363636363635</v>
      </c>
      <c r="G46" s="111">
        <f>'Pque N Mundo II'!E25</f>
        <v>193</v>
      </c>
      <c r="H46" s="121">
        <f t="shared" si="36"/>
        <v>0.36553030303030304</v>
      </c>
      <c r="I46" s="113">
        <f t="shared" si="37"/>
        <v>598</v>
      </c>
      <c r="J46" s="122">
        <f t="shared" si="38"/>
        <v>0.37752525252525254</v>
      </c>
      <c r="K46" s="111">
        <f>'Pque N Mundo II'!F25</f>
        <v>245</v>
      </c>
      <c r="L46" s="121">
        <f t="shared" si="36"/>
        <v>0.46401515151515149</v>
      </c>
      <c r="M46" s="111">
        <f>'Pque N Mundo II'!G25</f>
        <v>82</v>
      </c>
      <c r="N46" s="121">
        <f t="shared" si="39"/>
        <v>0.1553030303030303</v>
      </c>
      <c r="O46" s="111">
        <f>'Pque N Mundo II'!H25</f>
        <v>217</v>
      </c>
      <c r="P46" s="121">
        <f t="shared" si="40"/>
        <v>0.41098484848484851</v>
      </c>
      <c r="Q46" s="685">
        <f t="shared" si="41"/>
        <v>1584</v>
      </c>
      <c r="R46" s="113">
        <f t="shared" ref="R46:R47" si="44">SUM(K46,M46,O46)</f>
        <v>544</v>
      </c>
      <c r="S46" s="122">
        <f t="shared" si="43"/>
        <v>0.34343434343434343</v>
      </c>
    </row>
    <row r="47" spans="1:19" ht="15.75" hidden="1" thickBot="1" x14ac:dyDescent="0.3">
      <c r="A47" s="6" t="s">
        <v>7</v>
      </c>
      <c r="B47" s="216">
        <f>SUM(B37:B46)</f>
        <v>10942</v>
      </c>
      <c r="C47" s="8">
        <f>SUM(C37:C46)</f>
        <v>7719</v>
      </c>
      <c r="D47" s="22">
        <f t="shared" si="34"/>
        <v>0.7054469018460976</v>
      </c>
      <c r="E47" s="8">
        <f>SUM(E37:E46)</f>
        <v>8426</v>
      </c>
      <c r="F47" s="22">
        <f t="shared" si="35"/>
        <v>0.77006031804057762</v>
      </c>
      <c r="G47" s="8">
        <f>SUM(G37:G46)</f>
        <v>9555</v>
      </c>
      <c r="H47" s="22">
        <f t="shared" si="36"/>
        <v>0.87324072381648699</v>
      </c>
      <c r="I47" s="80">
        <f t="shared" si="37"/>
        <v>25700</v>
      </c>
      <c r="J47" s="81">
        <f t="shared" si="38"/>
        <v>0.78291598123438733</v>
      </c>
      <c r="K47" s="8">
        <f>SUM(K37:K46)</f>
        <v>11646</v>
      </c>
      <c r="L47" s="22">
        <f t="shared" si="36"/>
        <v>1.0643392432827636</v>
      </c>
      <c r="M47" s="8">
        <f t="shared" ref="M47" si="45">SUM(M37:M46)</f>
        <v>11135</v>
      </c>
      <c r="N47" s="22">
        <f t="shared" si="39"/>
        <v>1.0176384573204167</v>
      </c>
      <c r="O47" s="8">
        <f t="shared" ref="O47" si="46">SUM(O37:O46)</f>
        <v>9695</v>
      </c>
      <c r="P47" s="22">
        <f t="shared" si="40"/>
        <v>0.88603545969658193</v>
      </c>
      <c r="Q47" s="686">
        <f t="shared" si="41"/>
        <v>32826</v>
      </c>
      <c r="R47" s="80">
        <f t="shared" si="44"/>
        <v>32476</v>
      </c>
      <c r="S47" s="81">
        <f t="shared" ref="S47" si="47">R47/($B47*3)</f>
        <v>0.98933772009992083</v>
      </c>
    </row>
    <row r="48" spans="1:19" hidden="1" x14ac:dyDescent="0.25"/>
    <row r="49" spans="1:19" hidden="1" x14ac:dyDescent="0.25"/>
    <row r="50" spans="1:19" ht="15.75" hidden="1" x14ac:dyDescent="0.25">
      <c r="A50" s="1021" t="s">
        <v>269</v>
      </c>
      <c r="B50" s="1022"/>
      <c r="C50" s="1022"/>
      <c r="D50" s="1022"/>
      <c r="E50" s="1022"/>
      <c r="F50" s="1022"/>
      <c r="G50" s="1022"/>
      <c r="H50" s="1022"/>
      <c r="I50" s="1022"/>
      <c r="J50" s="1022"/>
      <c r="K50" s="1022"/>
      <c r="L50" s="1022"/>
      <c r="M50" s="1022"/>
      <c r="N50" s="1022"/>
      <c r="O50" s="1022"/>
      <c r="P50" s="1022"/>
      <c r="Q50" s="1022"/>
      <c r="R50" s="1022"/>
      <c r="S50" s="1022"/>
    </row>
    <row r="51" spans="1:19" ht="34.5" hidden="1" thickBot="1" x14ac:dyDescent="0.3">
      <c r="A51" s="85" t="s">
        <v>14</v>
      </c>
      <c r="B51" s="155" t="s">
        <v>15</v>
      </c>
      <c r="C51" s="221" t="s">
        <v>2</v>
      </c>
      <c r="D51" s="222" t="s">
        <v>1</v>
      </c>
      <c r="E51" s="221" t="s">
        <v>3</v>
      </c>
      <c r="F51" s="222" t="s">
        <v>1</v>
      </c>
      <c r="G51" s="221" t="s">
        <v>4</v>
      </c>
      <c r="H51" s="222" t="s">
        <v>1</v>
      </c>
      <c r="I51" s="100" t="s">
        <v>197</v>
      </c>
      <c r="J51" s="13" t="s">
        <v>196</v>
      </c>
      <c r="K51" s="221" t="s">
        <v>5</v>
      </c>
      <c r="L51" s="222" t="s">
        <v>1</v>
      </c>
      <c r="M51" s="223" t="s">
        <v>194</v>
      </c>
      <c r="N51" s="224" t="s">
        <v>1</v>
      </c>
      <c r="O51" s="223" t="s">
        <v>195</v>
      </c>
      <c r="P51" s="224" t="s">
        <v>1</v>
      </c>
      <c r="Q51" s="567" t="s">
        <v>361</v>
      </c>
      <c r="R51" s="100" t="s">
        <v>197</v>
      </c>
      <c r="S51" s="13" t="s">
        <v>196</v>
      </c>
    </row>
    <row r="52" spans="1:19" ht="15.75" hidden="1" thickTop="1" x14ac:dyDescent="0.25">
      <c r="A52" s="88" t="s">
        <v>8</v>
      </c>
      <c r="B52" s="87">
        <f>'AMA_UBS J Brasil'!B17</f>
        <v>435</v>
      </c>
      <c r="C52" s="105">
        <f>'AMA_UBS J Brasil'!C17</f>
        <v>453</v>
      </c>
      <c r="D52" s="19">
        <f t="shared" ref="D52:D58" si="48">C52/$B52</f>
        <v>1.0413793103448277</v>
      </c>
      <c r="E52" s="105">
        <f>'AMA_UBS J Brasil'!D17</f>
        <v>497</v>
      </c>
      <c r="F52" s="19">
        <f t="shared" ref="F52:F58" si="49">E52/$B52</f>
        <v>1.1425287356321838</v>
      </c>
      <c r="G52" s="105">
        <f>'AMA_UBS J Brasil'!E17</f>
        <v>539</v>
      </c>
      <c r="H52" s="19">
        <f t="shared" ref="H52:L58" si="50">G52/$B52</f>
        <v>1.2390804597701151</v>
      </c>
      <c r="I52" s="77">
        <f t="shared" ref="I52:I58" si="51">SUM(C52,E52,G52)</f>
        <v>1489</v>
      </c>
      <c r="J52" s="116">
        <f t="shared" ref="J52:J58" si="52">((I52/Q52))</f>
        <v>1.1409961685823755</v>
      </c>
      <c r="K52" s="105">
        <f>'AMA_UBS J Brasil'!F17</f>
        <v>654</v>
      </c>
      <c r="L52" s="19">
        <f t="shared" si="50"/>
        <v>1.5034482758620689</v>
      </c>
      <c r="M52" s="105">
        <f>'AMA_UBS J Brasil'!G17</f>
        <v>462</v>
      </c>
      <c r="N52" s="19">
        <f t="shared" ref="N52:N58" si="53">M52/$B52</f>
        <v>1.0620689655172413</v>
      </c>
      <c r="O52" s="105">
        <f>'AMA_UBS J Brasil'!H17</f>
        <v>509</v>
      </c>
      <c r="P52" s="19">
        <f t="shared" ref="P52:P58" si="54">O52/$B52</f>
        <v>1.1701149425287356</v>
      </c>
      <c r="Q52" s="683">
        <f t="shared" ref="Q52:Q58" si="55">B52*3</f>
        <v>1305</v>
      </c>
      <c r="R52" s="77">
        <f t="shared" ref="R52:R58" si="56">SUM(K52,M52,O52)</f>
        <v>1625</v>
      </c>
      <c r="S52" s="116">
        <f t="shared" ref="S52:S58" si="57">R52/($B52*3)</f>
        <v>1.2452107279693487</v>
      </c>
    </row>
    <row r="53" spans="1:19" hidden="1" x14ac:dyDescent="0.25">
      <c r="A53" s="88" t="s">
        <v>9</v>
      </c>
      <c r="B53" s="89">
        <f>'AMA_UBS J Brasil'!B18</f>
        <v>65</v>
      </c>
      <c r="C53" s="106">
        <f>'AMA_UBS J Brasil'!C18</f>
        <v>111</v>
      </c>
      <c r="D53" s="117">
        <f t="shared" si="48"/>
        <v>1.7076923076923076</v>
      </c>
      <c r="E53" s="106">
        <f>'AMA_UBS J Brasil'!D18</f>
        <v>83</v>
      </c>
      <c r="F53" s="117">
        <f t="shared" si="49"/>
        <v>1.2769230769230768</v>
      </c>
      <c r="G53" s="106">
        <f>'AMA_UBS J Brasil'!E18</f>
        <v>86</v>
      </c>
      <c r="H53" s="117">
        <f t="shared" si="50"/>
        <v>1.323076923076923</v>
      </c>
      <c r="I53" s="108">
        <f t="shared" si="51"/>
        <v>280</v>
      </c>
      <c r="J53" s="118">
        <f t="shared" si="52"/>
        <v>1.4358974358974359</v>
      </c>
      <c r="K53" s="106">
        <f>'AMA_UBS J Brasil'!F18</f>
        <v>99</v>
      </c>
      <c r="L53" s="117">
        <f t="shared" si="50"/>
        <v>1.523076923076923</v>
      </c>
      <c r="M53" s="106">
        <f>'AMA_UBS J Brasil'!G18</f>
        <v>71</v>
      </c>
      <c r="N53" s="117">
        <f t="shared" si="53"/>
        <v>1.0923076923076922</v>
      </c>
      <c r="O53" s="106">
        <f>'AMA_UBS J Brasil'!H18</f>
        <v>79</v>
      </c>
      <c r="P53" s="117">
        <f t="shared" si="54"/>
        <v>1.2153846153846153</v>
      </c>
      <c r="Q53" s="684">
        <f t="shared" si="55"/>
        <v>195</v>
      </c>
      <c r="R53" s="108">
        <f t="shared" si="56"/>
        <v>249</v>
      </c>
      <c r="S53" s="118">
        <f t="shared" si="57"/>
        <v>1.2769230769230768</v>
      </c>
    </row>
    <row r="54" spans="1:19" hidden="1" x14ac:dyDescent="0.25">
      <c r="A54" s="88" t="s">
        <v>10</v>
      </c>
      <c r="B54" s="89">
        <f>'AMA_UBS J Brasil'!B20</f>
        <v>792</v>
      </c>
      <c r="C54" s="106">
        <f>'AMA_UBS J Brasil'!C20</f>
        <v>555</v>
      </c>
      <c r="D54" s="117">
        <f t="shared" si="48"/>
        <v>0.7007575757575758</v>
      </c>
      <c r="E54" s="106">
        <f>'AMA_UBS J Brasil'!D20</f>
        <v>654</v>
      </c>
      <c r="F54" s="117">
        <f t="shared" si="49"/>
        <v>0.8257575757575758</v>
      </c>
      <c r="G54" s="106">
        <f>'AMA_UBS J Brasil'!E20</f>
        <v>523</v>
      </c>
      <c r="H54" s="117">
        <f t="shared" si="50"/>
        <v>0.66035353535353536</v>
      </c>
      <c r="I54" s="108">
        <f t="shared" si="51"/>
        <v>1732</v>
      </c>
      <c r="J54" s="118">
        <f t="shared" si="52"/>
        <v>0.72895622895622891</v>
      </c>
      <c r="K54" s="106">
        <f>'AMA_UBS J Brasil'!F20</f>
        <v>821</v>
      </c>
      <c r="L54" s="117">
        <f t="shared" si="50"/>
        <v>1.0366161616161615</v>
      </c>
      <c r="M54" s="106">
        <f>'AMA_UBS J Brasil'!G20</f>
        <v>735</v>
      </c>
      <c r="N54" s="117">
        <f t="shared" si="53"/>
        <v>0.92803030303030298</v>
      </c>
      <c r="O54" s="106">
        <f>'AMA_UBS J Brasil'!H20</f>
        <v>683</v>
      </c>
      <c r="P54" s="117">
        <f t="shared" si="54"/>
        <v>0.86237373737373735</v>
      </c>
      <c r="Q54" s="684">
        <f t="shared" si="55"/>
        <v>2376</v>
      </c>
      <c r="R54" s="108">
        <f t="shared" si="56"/>
        <v>2239</v>
      </c>
      <c r="S54" s="118">
        <f t="shared" si="57"/>
        <v>0.94234006734006737</v>
      </c>
    </row>
    <row r="55" spans="1:19" hidden="1" x14ac:dyDescent="0.25">
      <c r="A55" s="88" t="s">
        <v>42</v>
      </c>
      <c r="B55" s="89">
        <f>'AMA_UBS J Brasil'!B21</f>
        <v>528</v>
      </c>
      <c r="C55" s="106">
        <f>'AMA_UBS J Brasil'!C21</f>
        <v>299</v>
      </c>
      <c r="D55" s="117">
        <f t="shared" si="48"/>
        <v>0.56628787878787878</v>
      </c>
      <c r="E55" s="106">
        <f>'AMA_UBS J Brasil'!D21</f>
        <v>195</v>
      </c>
      <c r="F55" s="117">
        <f t="shared" si="49"/>
        <v>0.36931818181818182</v>
      </c>
      <c r="G55" s="106">
        <f>'AMA_UBS J Brasil'!E21</f>
        <v>386</v>
      </c>
      <c r="H55" s="117">
        <f t="shared" si="50"/>
        <v>0.73106060606060608</v>
      </c>
      <c r="I55" s="108">
        <f t="shared" si="51"/>
        <v>880</v>
      </c>
      <c r="J55" s="118">
        <f t="shared" si="52"/>
        <v>0.55555555555555558</v>
      </c>
      <c r="K55" s="106">
        <f>'AMA_UBS J Brasil'!F21</f>
        <v>326</v>
      </c>
      <c r="L55" s="117">
        <f t="shared" si="50"/>
        <v>0.61742424242424243</v>
      </c>
      <c r="M55" s="106">
        <f>'AMA_UBS J Brasil'!G21</f>
        <v>366</v>
      </c>
      <c r="N55" s="117">
        <f t="shared" si="53"/>
        <v>0.69318181818181823</v>
      </c>
      <c r="O55" s="106">
        <f>'AMA_UBS J Brasil'!H21</f>
        <v>362</v>
      </c>
      <c r="P55" s="117">
        <f t="shared" si="54"/>
        <v>0.68560606060606055</v>
      </c>
      <c r="Q55" s="684">
        <f t="shared" si="55"/>
        <v>1584</v>
      </c>
      <c r="R55" s="108">
        <f t="shared" si="56"/>
        <v>1054</v>
      </c>
      <c r="S55" s="118">
        <f t="shared" si="57"/>
        <v>0.66540404040404044</v>
      </c>
    </row>
    <row r="56" spans="1:19" hidden="1" x14ac:dyDescent="0.25">
      <c r="A56" s="88" t="s">
        <v>12</v>
      </c>
      <c r="B56" s="89">
        <f>'AMA_UBS J Brasil'!B22</f>
        <v>160</v>
      </c>
      <c r="C56" s="106">
        <f>'AMA_UBS J Brasil'!C22</f>
        <v>145</v>
      </c>
      <c r="D56" s="117">
        <f t="shared" si="48"/>
        <v>0.90625</v>
      </c>
      <c r="E56" s="106">
        <f>'AMA_UBS J Brasil'!D22</f>
        <v>43</v>
      </c>
      <c r="F56" s="117">
        <f t="shared" si="49"/>
        <v>0.26874999999999999</v>
      </c>
      <c r="G56" s="106">
        <f>'AMA_UBS J Brasil'!E22</f>
        <v>0</v>
      </c>
      <c r="H56" s="117">
        <f t="shared" si="50"/>
        <v>0</v>
      </c>
      <c r="I56" s="108">
        <f t="shared" si="51"/>
        <v>188</v>
      </c>
      <c r="J56" s="118">
        <f t="shared" si="52"/>
        <v>0.39166666666666666</v>
      </c>
      <c r="K56" s="106">
        <f>'AMA_UBS J Brasil'!F22</f>
        <v>34</v>
      </c>
      <c r="L56" s="117">
        <f t="shared" si="50"/>
        <v>0.21249999999999999</v>
      </c>
      <c r="M56" s="106">
        <f>'AMA_UBS J Brasil'!G22</f>
        <v>36</v>
      </c>
      <c r="N56" s="117">
        <f t="shared" si="53"/>
        <v>0.22500000000000001</v>
      </c>
      <c r="O56" s="106">
        <f>'AMA_UBS J Brasil'!H22</f>
        <v>0</v>
      </c>
      <c r="P56" s="117">
        <f t="shared" si="54"/>
        <v>0</v>
      </c>
      <c r="Q56" s="684">
        <f t="shared" si="55"/>
        <v>480</v>
      </c>
      <c r="R56" s="108">
        <f t="shared" si="56"/>
        <v>70</v>
      </c>
      <c r="S56" s="118">
        <f t="shared" si="57"/>
        <v>0.14583333333333334</v>
      </c>
    </row>
    <row r="57" spans="1:19" ht="15.75" hidden="1" thickBot="1" x14ac:dyDescent="0.3">
      <c r="A57" s="110" t="s">
        <v>13</v>
      </c>
      <c r="B57" s="159">
        <f>'AMA_UBS J Brasil'!B25</f>
        <v>792</v>
      </c>
      <c r="C57" s="111">
        <f>'AMA_UBS J Brasil'!C25</f>
        <v>529</v>
      </c>
      <c r="D57" s="121">
        <f t="shared" si="48"/>
        <v>0.66792929292929293</v>
      </c>
      <c r="E57" s="111">
        <f>'AMA_UBS J Brasil'!D25</f>
        <v>420</v>
      </c>
      <c r="F57" s="121">
        <f t="shared" si="49"/>
        <v>0.53030303030303028</v>
      </c>
      <c r="G57" s="111">
        <f>'AMA_UBS J Brasil'!E25</f>
        <v>504</v>
      </c>
      <c r="H57" s="121">
        <f t="shared" si="50"/>
        <v>0.63636363636363635</v>
      </c>
      <c r="I57" s="113">
        <f t="shared" si="51"/>
        <v>1453</v>
      </c>
      <c r="J57" s="122">
        <f t="shared" si="52"/>
        <v>0.61153198653198648</v>
      </c>
      <c r="K57" s="111">
        <f>'AMA_UBS J Brasil'!F25</f>
        <v>497</v>
      </c>
      <c r="L57" s="121">
        <f t="shared" si="50"/>
        <v>0.62752525252525249</v>
      </c>
      <c r="M57" s="111">
        <f>'AMA_UBS J Brasil'!G25</f>
        <v>485</v>
      </c>
      <c r="N57" s="121">
        <f t="shared" si="53"/>
        <v>0.61237373737373735</v>
      </c>
      <c r="O57" s="111">
        <f>'AMA_UBS J Brasil'!H25</f>
        <v>484</v>
      </c>
      <c r="P57" s="121">
        <f t="shared" si="54"/>
        <v>0.61111111111111116</v>
      </c>
      <c r="Q57" s="685">
        <f t="shared" si="55"/>
        <v>2376</v>
      </c>
      <c r="R57" s="113">
        <f t="shared" si="56"/>
        <v>1466</v>
      </c>
      <c r="S57" s="122">
        <f t="shared" si="57"/>
        <v>0.617003367003367</v>
      </c>
    </row>
    <row r="58" spans="1:19" ht="15.75" hidden="1" thickBot="1" x14ac:dyDescent="0.3">
      <c r="A58" s="6" t="s">
        <v>7</v>
      </c>
      <c r="B58" s="216">
        <f>SUM(B52:B57)</f>
        <v>2772</v>
      </c>
      <c r="C58" s="8">
        <f>SUM(C52:C57)</f>
        <v>2092</v>
      </c>
      <c r="D58" s="22">
        <f t="shared" si="48"/>
        <v>0.75468975468975474</v>
      </c>
      <c r="E58" s="8">
        <f>SUM(E52:E57)</f>
        <v>1892</v>
      </c>
      <c r="F58" s="22">
        <f t="shared" si="49"/>
        <v>0.68253968253968256</v>
      </c>
      <c r="G58" s="8">
        <f>SUM(G52:G57)</f>
        <v>2038</v>
      </c>
      <c r="H58" s="22">
        <f t="shared" si="50"/>
        <v>0.7352092352092352</v>
      </c>
      <c r="I58" s="80">
        <f t="shared" si="51"/>
        <v>6022</v>
      </c>
      <c r="J58" s="81">
        <f t="shared" si="52"/>
        <v>0.72414622414622409</v>
      </c>
      <c r="K58" s="8">
        <f>SUM(K52:K57)</f>
        <v>2431</v>
      </c>
      <c r="L58" s="22">
        <f t="shared" si="50"/>
        <v>0.87698412698412698</v>
      </c>
      <c r="M58" s="8">
        <f t="shared" ref="M58" si="58">SUM(M52:M57)</f>
        <v>2155</v>
      </c>
      <c r="N58" s="22">
        <f t="shared" si="53"/>
        <v>0.77741702741702745</v>
      </c>
      <c r="O58" s="8">
        <f t="shared" ref="O58" si="59">SUM(O52:O57)</f>
        <v>2117</v>
      </c>
      <c r="P58" s="22">
        <f t="shared" si="54"/>
        <v>0.76370851370851367</v>
      </c>
      <c r="Q58" s="686">
        <f t="shared" si="55"/>
        <v>8316</v>
      </c>
      <c r="R58" s="80">
        <f t="shared" si="56"/>
        <v>6703</v>
      </c>
      <c r="S58" s="81">
        <f t="shared" si="57"/>
        <v>0.806036556036556</v>
      </c>
    </row>
    <row r="59" spans="1:19" hidden="1" x14ac:dyDescent="0.25"/>
    <row r="60" spans="1:19" ht="15.75" hidden="1" x14ac:dyDescent="0.25">
      <c r="A60" s="1021" t="s">
        <v>271</v>
      </c>
      <c r="B60" s="1022"/>
      <c r="C60" s="1022"/>
      <c r="D60" s="1022"/>
      <c r="E60" s="1022"/>
      <c r="F60" s="1022"/>
      <c r="G60" s="1022"/>
      <c r="H60" s="1022"/>
      <c r="I60" s="1022"/>
      <c r="J60" s="1022"/>
      <c r="K60" s="1022"/>
      <c r="L60" s="1022"/>
      <c r="M60" s="1022"/>
      <c r="N60" s="1022"/>
      <c r="O60" s="1022"/>
      <c r="P60" s="1022"/>
      <c r="Q60" s="1022"/>
      <c r="R60" s="1022"/>
      <c r="S60" s="1022"/>
    </row>
    <row r="61" spans="1:19" ht="34.5" hidden="1" thickBot="1" x14ac:dyDescent="0.3">
      <c r="A61" s="85" t="s">
        <v>14</v>
      </c>
      <c r="B61" s="155" t="s">
        <v>15</v>
      </c>
      <c r="C61" s="221" t="s">
        <v>2</v>
      </c>
      <c r="D61" s="222" t="s">
        <v>1</v>
      </c>
      <c r="E61" s="221" t="s">
        <v>3</v>
      </c>
      <c r="F61" s="222" t="s">
        <v>1</v>
      </c>
      <c r="G61" s="221" t="s">
        <v>4</v>
      </c>
      <c r="H61" s="222" t="s">
        <v>1</v>
      </c>
      <c r="I61" s="100" t="s">
        <v>197</v>
      </c>
      <c r="J61" s="13" t="s">
        <v>196</v>
      </c>
      <c r="K61" s="221" t="s">
        <v>5</v>
      </c>
      <c r="L61" s="222" t="s">
        <v>1</v>
      </c>
      <c r="M61" s="223" t="s">
        <v>194</v>
      </c>
      <c r="N61" s="224" t="s">
        <v>1</v>
      </c>
      <c r="O61" s="223" t="s">
        <v>195</v>
      </c>
      <c r="P61" s="224" t="s">
        <v>1</v>
      </c>
      <c r="Q61" s="567" t="s">
        <v>361</v>
      </c>
      <c r="R61" s="100" t="s">
        <v>197</v>
      </c>
      <c r="S61" s="13" t="s">
        <v>196</v>
      </c>
    </row>
    <row r="62" spans="1:19" ht="15.75" hidden="1" thickTop="1" x14ac:dyDescent="0.25">
      <c r="A62" s="88" t="s">
        <v>10</v>
      </c>
      <c r="B62" s="89">
        <f>'UBS V Guilherme'!B12</f>
        <v>660</v>
      </c>
      <c r="C62" s="106">
        <f>'UBS V Guilherme'!C12</f>
        <v>622</v>
      </c>
      <c r="D62" s="117">
        <f t="shared" ref="D62:D66" si="60">C62/$B62</f>
        <v>0.94242424242424239</v>
      </c>
      <c r="E62" s="106">
        <f>'UBS V Guilherme'!D12</f>
        <v>580</v>
      </c>
      <c r="F62" s="117">
        <f t="shared" ref="F62:F66" si="61">E62/$B62</f>
        <v>0.87878787878787878</v>
      </c>
      <c r="G62" s="106">
        <f>'UBS V Guilherme'!E12</f>
        <v>689</v>
      </c>
      <c r="H62" s="117">
        <f t="shared" ref="H62:L66" si="62">G62/$B62</f>
        <v>1.0439393939393939</v>
      </c>
      <c r="I62" s="108">
        <f t="shared" ref="I62:I66" si="63">SUM(C62,E62,G62)</f>
        <v>1891</v>
      </c>
      <c r="J62" s="118">
        <f t="shared" ref="J62:J66" si="64">((I62/Q62))</f>
        <v>0.95505050505050504</v>
      </c>
      <c r="K62" s="106">
        <f>'UBS V Guilherme'!F12</f>
        <v>788</v>
      </c>
      <c r="L62" s="117">
        <f t="shared" si="62"/>
        <v>1.1939393939393939</v>
      </c>
      <c r="M62" s="106">
        <f>'UBS V Guilherme'!G12</f>
        <v>555</v>
      </c>
      <c r="N62" s="117">
        <f t="shared" ref="N62:N66" si="65">M62/$B62</f>
        <v>0.84090909090909094</v>
      </c>
      <c r="O62" s="106">
        <f>'UBS V Guilherme'!H12</f>
        <v>714</v>
      </c>
      <c r="P62" s="117">
        <f t="shared" ref="P62:P66" si="66">O62/$B62</f>
        <v>1.0818181818181818</v>
      </c>
      <c r="Q62" s="684">
        <f>B62*3</f>
        <v>1980</v>
      </c>
      <c r="R62" s="108">
        <f t="shared" ref="R62:R66" si="67">SUM(K62,M62,O62)</f>
        <v>2057</v>
      </c>
      <c r="S62" s="118">
        <f>R62/($B62*3)</f>
        <v>1.038888888888889</v>
      </c>
    </row>
    <row r="63" spans="1:19" hidden="1" x14ac:dyDescent="0.25">
      <c r="A63" s="88" t="s">
        <v>42</v>
      </c>
      <c r="B63" s="89">
        <f>'UBS V Guilherme'!B13</f>
        <v>528</v>
      </c>
      <c r="C63" s="106">
        <f>'UBS V Guilherme'!C13</f>
        <v>453</v>
      </c>
      <c r="D63" s="117">
        <f>C63/$B63</f>
        <v>0.85795454545454541</v>
      </c>
      <c r="E63" s="106">
        <f>'UBS V Guilherme'!D13</f>
        <v>484</v>
      </c>
      <c r="F63" s="117">
        <f>E63/$B63</f>
        <v>0.91666666666666663</v>
      </c>
      <c r="G63" s="106">
        <f>'UBS V Guilherme'!E13</f>
        <v>25</v>
      </c>
      <c r="H63" s="117">
        <f>G63/$B63</f>
        <v>4.7348484848484848E-2</v>
      </c>
      <c r="I63" s="108">
        <f t="shared" si="63"/>
        <v>962</v>
      </c>
      <c r="J63" s="118">
        <f t="shared" si="64"/>
        <v>0.60732323232323238</v>
      </c>
      <c r="K63" s="106">
        <f>'UBS V Guilherme'!F13</f>
        <v>557</v>
      </c>
      <c r="L63" s="117">
        <f>K63/$B63</f>
        <v>1.0549242424242424</v>
      </c>
      <c r="M63" s="106">
        <f>'UBS V Guilherme'!G13</f>
        <v>408</v>
      </c>
      <c r="N63" s="117">
        <f t="shared" si="65"/>
        <v>0.77272727272727271</v>
      </c>
      <c r="O63" s="106">
        <f>'UBS V Guilherme'!H13</f>
        <v>502</v>
      </c>
      <c r="P63" s="117">
        <f t="shared" si="66"/>
        <v>0.9507575757575758</v>
      </c>
      <c r="Q63" s="684">
        <f>B63*3</f>
        <v>1584</v>
      </c>
      <c r="R63" s="108">
        <f t="shared" si="67"/>
        <v>1467</v>
      </c>
      <c r="S63" s="118">
        <f>R63/($B63*3)</f>
        <v>0.92613636363636365</v>
      </c>
    </row>
    <row r="64" spans="1:19" hidden="1" x14ac:dyDescent="0.25">
      <c r="A64" s="88" t="s">
        <v>12</v>
      </c>
      <c r="B64" s="89">
        <f>'UBS V Guilherme'!B14</f>
        <v>160</v>
      </c>
      <c r="C64" s="106">
        <f>'UBS V Guilherme'!C14</f>
        <v>109</v>
      </c>
      <c r="D64" s="117">
        <f t="shared" si="60"/>
        <v>0.68125000000000002</v>
      </c>
      <c r="E64" s="106">
        <f>'UBS V Guilherme'!D14</f>
        <v>194</v>
      </c>
      <c r="F64" s="117">
        <f t="shared" si="61"/>
        <v>1.2124999999999999</v>
      </c>
      <c r="G64" s="106">
        <f>'UBS V Guilherme'!E14</f>
        <v>121</v>
      </c>
      <c r="H64" s="117">
        <f t="shared" si="62"/>
        <v>0.75624999999999998</v>
      </c>
      <c r="I64" s="108">
        <f t="shared" si="63"/>
        <v>424</v>
      </c>
      <c r="J64" s="118">
        <f t="shared" si="64"/>
        <v>0.8833333333333333</v>
      </c>
      <c r="K64" s="106">
        <f>'UBS V Guilherme'!F14</f>
        <v>189</v>
      </c>
      <c r="L64" s="117">
        <f t="shared" si="62"/>
        <v>1.1812499999999999</v>
      </c>
      <c r="M64" s="106">
        <f>'UBS V Guilherme'!G14</f>
        <v>165</v>
      </c>
      <c r="N64" s="117">
        <f t="shared" si="65"/>
        <v>1.03125</v>
      </c>
      <c r="O64" s="106">
        <f>'UBS V Guilherme'!H14</f>
        <v>149</v>
      </c>
      <c r="P64" s="117">
        <f t="shared" si="66"/>
        <v>0.93125000000000002</v>
      </c>
      <c r="Q64" s="684">
        <f>B64*3</f>
        <v>480</v>
      </c>
      <c r="R64" s="108">
        <f t="shared" si="67"/>
        <v>503</v>
      </c>
      <c r="S64" s="118">
        <f>R64/($B64*3)</f>
        <v>1.0479166666666666</v>
      </c>
    </row>
    <row r="65" spans="1:19" ht="15.75" hidden="1" thickBot="1" x14ac:dyDescent="0.3">
      <c r="A65" s="110" t="s">
        <v>13</v>
      </c>
      <c r="B65" s="159">
        <f>'UBS V Guilherme'!B15</f>
        <v>554</v>
      </c>
      <c r="C65" s="111">
        <f>'UBS V Guilherme'!C15</f>
        <v>302</v>
      </c>
      <c r="D65" s="121">
        <f t="shared" si="60"/>
        <v>0.54512635379061369</v>
      </c>
      <c r="E65" s="111">
        <f>'UBS V Guilherme'!D15</f>
        <v>444</v>
      </c>
      <c r="F65" s="121">
        <f t="shared" si="61"/>
        <v>0.80144404332129959</v>
      </c>
      <c r="G65" s="111">
        <f>'UBS V Guilherme'!E15</f>
        <v>385</v>
      </c>
      <c r="H65" s="121">
        <f t="shared" si="62"/>
        <v>0.69494584837545126</v>
      </c>
      <c r="I65" s="113">
        <f t="shared" si="63"/>
        <v>1131</v>
      </c>
      <c r="J65" s="122">
        <f t="shared" si="64"/>
        <v>0.68050541516245489</v>
      </c>
      <c r="K65" s="111">
        <f>'UBS V Guilherme'!F15</f>
        <v>565</v>
      </c>
      <c r="L65" s="121">
        <f t="shared" si="62"/>
        <v>1.0198555956678701</v>
      </c>
      <c r="M65" s="111">
        <f>'UBS V Guilherme'!G15</f>
        <v>480</v>
      </c>
      <c r="N65" s="121">
        <f t="shared" si="65"/>
        <v>0.86642599277978338</v>
      </c>
      <c r="O65" s="111">
        <f>'UBS V Guilherme'!H15</f>
        <v>506</v>
      </c>
      <c r="P65" s="121">
        <f t="shared" si="66"/>
        <v>0.91335740072202165</v>
      </c>
      <c r="Q65" s="685">
        <f>B65*3</f>
        <v>1662</v>
      </c>
      <c r="R65" s="113">
        <f t="shared" si="67"/>
        <v>1551</v>
      </c>
      <c r="S65" s="122">
        <f>R65/($B65*3)</f>
        <v>0.93321299638989175</v>
      </c>
    </row>
    <row r="66" spans="1:19" ht="15.75" hidden="1" thickBot="1" x14ac:dyDescent="0.3">
      <c r="A66" s="6" t="s">
        <v>7</v>
      </c>
      <c r="B66" s="216">
        <f>SUM(B62:B65)</f>
        <v>1902</v>
      </c>
      <c r="C66" s="8">
        <f>SUM(C62:C65)</f>
        <v>1486</v>
      </c>
      <c r="D66" s="22">
        <f t="shared" si="60"/>
        <v>0.78128286014721349</v>
      </c>
      <c r="E66" s="8">
        <f>SUM(E62:E65)</f>
        <v>1702</v>
      </c>
      <c r="F66" s="22">
        <f t="shared" si="61"/>
        <v>0.89484752891692954</v>
      </c>
      <c r="G66" s="8">
        <f>SUM(G62:G65)</f>
        <v>1220</v>
      </c>
      <c r="H66" s="22">
        <f t="shared" si="62"/>
        <v>0.64143007360672977</v>
      </c>
      <c r="I66" s="80">
        <f t="shared" si="63"/>
        <v>4408</v>
      </c>
      <c r="J66" s="81">
        <f t="shared" si="64"/>
        <v>0.7725201542236243</v>
      </c>
      <c r="K66" s="8">
        <f>SUM(K62:K65)</f>
        <v>2099</v>
      </c>
      <c r="L66" s="22">
        <f t="shared" si="62"/>
        <v>1.1035751840168244</v>
      </c>
      <c r="M66" s="8">
        <f t="shared" ref="M66" si="68">SUM(M62:M65)</f>
        <v>1608</v>
      </c>
      <c r="N66" s="22">
        <f t="shared" si="65"/>
        <v>0.8454258675078864</v>
      </c>
      <c r="O66" s="8">
        <f t="shared" ref="O66" si="69">SUM(O62:O65)</f>
        <v>1871</v>
      </c>
      <c r="P66" s="22">
        <f t="shared" si="66"/>
        <v>0.98370136698212407</v>
      </c>
      <c r="Q66" s="686">
        <f t="shared" ref="Q66" si="70">B66*3</f>
        <v>5706</v>
      </c>
      <c r="R66" s="80">
        <f t="shared" si="67"/>
        <v>5578</v>
      </c>
      <c r="S66" s="81">
        <f>R66/($B66*3)</f>
        <v>0.97756747283561163</v>
      </c>
    </row>
    <row r="67" spans="1:19" hidden="1" x14ac:dyDescent="0.25"/>
    <row r="68" spans="1:19" ht="15.75" hidden="1" x14ac:dyDescent="0.25">
      <c r="A68" s="1021" t="s">
        <v>273</v>
      </c>
      <c r="B68" s="1022"/>
      <c r="C68" s="1022"/>
      <c r="D68" s="1022"/>
      <c r="E68" s="1022"/>
      <c r="F68" s="1022"/>
      <c r="G68" s="1022"/>
      <c r="H68" s="1022"/>
      <c r="I68" s="1022"/>
      <c r="J68" s="1022"/>
      <c r="K68" s="1022"/>
      <c r="L68" s="1022"/>
      <c r="M68" s="1022"/>
      <c r="N68" s="1022"/>
      <c r="O68" s="1022"/>
      <c r="P68" s="1022"/>
      <c r="Q68" s="1022"/>
      <c r="R68" s="1022"/>
      <c r="S68" s="1022"/>
    </row>
    <row r="69" spans="1:19" ht="34.5" hidden="1" thickBot="1" x14ac:dyDescent="0.3">
      <c r="A69" s="85" t="s">
        <v>14</v>
      </c>
      <c r="B69" s="155" t="s">
        <v>15</v>
      </c>
      <c r="C69" s="221" t="s">
        <v>2</v>
      </c>
      <c r="D69" s="222" t="s">
        <v>1</v>
      </c>
      <c r="E69" s="221" t="s">
        <v>3</v>
      </c>
      <c r="F69" s="222" t="s">
        <v>1</v>
      </c>
      <c r="G69" s="221" t="s">
        <v>4</v>
      </c>
      <c r="H69" s="222" t="s">
        <v>1</v>
      </c>
      <c r="I69" s="100" t="s">
        <v>197</v>
      </c>
      <c r="J69" s="13" t="s">
        <v>196</v>
      </c>
      <c r="K69" s="221" t="s">
        <v>5</v>
      </c>
      <c r="L69" s="222" t="s">
        <v>1</v>
      </c>
      <c r="M69" s="223" t="s">
        <v>194</v>
      </c>
      <c r="N69" s="224" t="s">
        <v>1</v>
      </c>
      <c r="O69" s="223" t="s">
        <v>195</v>
      </c>
      <c r="P69" s="224" t="s">
        <v>1</v>
      </c>
      <c r="Q69" s="567" t="s">
        <v>361</v>
      </c>
      <c r="R69" s="100" t="s">
        <v>197</v>
      </c>
      <c r="S69" s="13" t="s">
        <v>196</v>
      </c>
    </row>
    <row r="70" spans="1:19" ht="15.75" hidden="1" thickTop="1" x14ac:dyDescent="0.25">
      <c r="A70" s="27" t="s">
        <v>52</v>
      </c>
      <c r="B70" s="87">
        <f>'CEO II VG'!B10</f>
        <v>160</v>
      </c>
      <c r="C70" s="105">
        <f>'CEO II VG'!C10</f>
        <v>311</v>
      </c>
      <c r="D70" s="19">
        <f t="shared" ref="D70:D78" si="71">C70/$B70</f>
        <v>1.9437500000000001</v>
      </c>
      <c r="E70" s="105">
        <f>'CEO II VG'!D10</f>
        <v>96</v>
      </c>
      <c r="F70" s="19">
        <f>E70/$B70</f>
        <v>0.6</v>
      </c>
      <c r="G70" s="105">
        <f>'CEO II VG'!E10</f>
        <v>204</v>
      </c>
      <c r="H70" s="19">
        <f>G70/$B70</f>
        <v>1.2749999999999999</v>
      </c>
      <c r="I70" s="77">
        <f t="shared" ref="I70:I78" si="72">SUM(C70,E70,G70)</f>
        <v>611</v>
      </c>
      <c r="J70" s="116">
        <f t="shared" ref="J70:J78" si="73">((I70/Q70))</f>
        <v>1.2729166666666667</v>
      </c>
      <c r="K70" s="105">
        <f>'CEO II VG'!F10</f>
        <v>216</v>
      </c>
      <c r="L70" s="19">
        <f>K70/$B70</f>
        <v>1.35</v>
      </c>
      <c r="M70" s="105">
        <f>'CEO II VG'!G10</f>
        <v>192</v>
      </c>
      <c r="N70" s="19">
        <f t="shared" ref="N70" si="74">M70/$B70</f>
        <v>1.2</v>
      </c>
      <c r="O70" s="105">
        <f>'CEO II VG'!H10</f>
        <v>272</v>
      </c>
      <c r="P70" s="19">
        <f t="shared" ref="P70" si="75">O70/$B70</f>
        <v>1.7</v>
      </c>
      <c r="Q70" s="683">
        <f t="shared" ref="Q70:Q78" si="76">B70*3</f>
        <v>480</v>
      </c>
      <c r="R70" s="77">
        <f t="shared" ref="R70:R78" si="77">SUM(K70,M70,O70)</f>
        <v>680</v>
      </c>
      <c r="S70" s="116">
        <f t="shared" ref="S70:S78" si="78">R70/($B70*3)</f>
        <v>1.4166666666666667</v>
      </c>
    </row>
    <row r="71" spans="1:19" hidden="1" x14ac:dyDescent="0.25">
      <c r="A71" s="119" t="s">
        <v>53</v>
      </c>
      <c r="B71" s="160">
        <f>'CEO II VG'!B9</f>
        <v>44</v>
      </c>
      <c r="C71" s="106">
        <f>'CEO II VG'!C9</f>
        <v>81</v>
      </c>
      <c r="D71" s="19" t="s">
        <v>190</v>
      </c>
      <c r="E71" s="106">
        <f>'CEO II VG'!D9</f>
        <v>55</v>
      </c>
      <c r="F71" s="19" t="s">
        <v>190</v>
      </c>
      <c r="G71" s="106">
        <f>'CEO II VG'!E9</f>
        <v>52</v>
      </c>
      <c r="H71" s="19" t="s">
        <v>190</v>
      </c>
      <c r="I71" s="108">
        <f t="shared" si="72"/>
        <v>188</v>
      </c>
      <c r="J71" s="116">
        <f t="shared" si="73"/>
        <v>1.4242424242424243</v>
      </c>
      <c r="K71" s="106">
        <f>'CEO II VG'!F9</f>
        <v>39</v>
      </c>
      <c r="L71" s="19" t="s">
        <v>190</v>
      </c>
      <c r="M71" s="106">
        <f>'CEO II VG'!G9</f>
        <v>98</v>
      </c>
      <c r="N71" s="19" t="s">
        <v>190</v>
      </c>
      <c r="O71" s="106">
        <f>'CEO II VG'!H9</f>
        <v>84</v>
      </c>
      <c r="P71" s="19" t="s">
        <v>190</v>
      </c>
      <c r="Q71" s="684">
        <f t="shared" si="76"/>
        <v>132</v>
      </c>
      <c r="R71" s="108">
        <f t="shared" si="77"/>
        <v>221</v>
      </c>
      <c r="S71" s="116">
        <f>R71/($B71*3)</f>
        <v>1.6742424242424243</v>
      </c>
    </row>
    <row r="72" spans="1:19" hidden="1" x14ac:dyDescent="0.25">
      <c r="A72" s="119" t="s">
        <v>54</v>
      </c>
      <c r="B72" s="89">
        <f>'CEO II VG'!B11</f>
        <v>120</v>
      </c>
      <c r="C72" s="106">
        <f>'CEO II VG'!C11</f>
        <v>105</v>
      </c>
      <c r="D72" s="19">
        <f t="shared" si="71"/>
        <v>0.875</v>
      </c>
      <c r="E72" s="106">
        <f>'CEO II VG'!D11</f>
        <v>158</v>
      </c>
      <c r="F72" s="19">
        <f t="shared" ref="F72:F78" si="79">E72/$B72</f>
        <v>1.3166666666666667</v>
      </c>
      <c r="G72" s="106">
        <f>'CEO II VG'!E11</f>
        <v>176</v>
      </c>
      <c r="H72" s="19">
        <f t="shared" ref="H72:L78" si="80">G72/$B72</f>
        <v>1.4666666666666666</v>
      </c>
      <c r="I72" s="108">
        <f t="shared" si="72"/>
        <v>439</v>
      </c>
      <c r="J72" s="116">
        <f t="shared" si="73"/>
        <v>1.2194444444444446</v>
      </c>
      <c r="K72" s="106">
        <f>'CEO II VG'!F11</f>
        <v>205</v>
      </c>
      <c r="L72" s="19">
        <f t="shared" si="80"/>
        <v>1.7083333333333333</v>
      </c>
      <c r="M72" s="106">
        <f>'CEO II VG'!G11</f>
        <v>210</v>
      </c>
      <c r="N72" s="19">
        <f t="shared" ref="N72:N78" si="81">M72/$B72</f>
        <v>1.75</v>
      </c>
      <c r="O72" s="106">
        <f>'CEO II VG'!H11</f>
        <v>169</v>
      </c>
      <c r="P72" s="19">
        <f t="shared" ref="P72:P78" si="82">O72/$B72</f>
        <v>1.4083333333333334</v>
      </c>
      <c r="Q72" s="684">
        <f t="shared" si="76"/>
        <v>360</v>
      </c>
      <c r="R72" s="108">
        <f t="shared" si="77"/>
        <v>584</v>
      </c>
      <c r="S72" s="116">
        <f>R72/($B72*3)</f>
        <v>1.6222222222222222</v>
      </c>
    </row>
    <row r="73" spans="1:19" hidden="1" x14ac:dyDescent="0.25">
      <c r="A73" s="119" t="s">
        <v>55</v>
      </c>
      <c r="B73" s="89">
        <f>'CEO II VG'!B12</f>
        <v>108</v>
      </c>
      <c r="C73" s="106">
        <f>'CEO II VG'!C12</f>
        <v>55</v>
      </c>
      <c r="D73" s="19">
        <f t="shared" si="71"/>
        <v>0.5092592592592593</v>
      </c>
      <c r="E73" s="106">
        <f>'CEO II VG'!D12</f>
        <v>47</v>
      </c>
      <c r="F73" s="19">
        <f t="shared" si="79"/>
        <v>0.43518518518518517</v>
      </c>
      <c r="G73" s="106">
        <f>'CEO II VG'!E12</f>
        <v>88</v>
      </c>
      <c r="H73" s="19">
        <f t="shared" si="80"/>
        <v>0.81481481481481477</v>
      </c>
      <c r="I73" s="108">
        <f t="shared" si="72"/>
        <v>190</v>
      </c>
      <c r="J73" s="116">
        <f t="shared" si="73"/>
        <v>0.5864197530864198</v>
      </c>
      <c r="K73" s="106">
        <f>'CEO II VG'!F12</f>
        <v>100</v>
      </c>
      <c r="L73" s="19">
        <f t="shared" si="80"/>
        <v>0.92592592592592593</v>
      </c>
      <c r="M73" s="106">
        <f>'CEO II VG'!G12</f>
        <v>81</v>
      </c>
      <c r="N73" s="19">
        <f t="shared" si="81"/>
        <v>0.75</v>
      </c>
      <c r="O73" s="106">
        <f>'CEO II VG'!H12</f>
        <v>83</v>
      </c>
      <c r="P73" s="19">
        <f t="shared" si="82"/>
        <v>0.76851851851851849</v>
      </c>
      <c r="Q73" s="684">
        <f t="shared" si="76"/>
        <v>324</v>
      </c>
      <c r="R73" s="108">
        <f t="shared" si="77"/>
        <v>264</v>
      </c>
      <c r="S73" s="116">
        <f>R73/($B73*3)</f>
        <v>0.81481481481481477</v>
      </c>
    </row>
    <row r="74" spans="1:19" hidden="1" x14ac:dyDescent="0.25">
      <c r="A74" s="119" t="s">
        <v>56</v>
      </c>
      <c r="B74" s="89">
        <f>'CEO II VG'!B13</f>
        <v>80</v>
      </c>
      <c r="C74" s="106">
        <f>'CEO II VG'!C13</f>
        <v>313</v>
      </c>
      <c r="D74" s="19">
        <f t="shared" si="71"/>
        <v>3.9125000000000001</v>
      </c>
      <c r="E74" s="106">
        <f>'CEO II VG'!D13</f>
        <v>285</v>
      </c>
      <c r="F74" s="19">
        <f t="shared" si="79"/>
        <v>3.5625</v>
      </c>
      <c r="G74" s="106">
        <f>'CEO II VG'!E13</f>
        <v>381</v>
      </c>
      <c r="H74" s="19">
        <f t="shared" si="80"/>
        <v>4.7625000000000002</v>
      </c>
      <c r="I74" s="108">
        <f t="shared" si="72"/>
        <v>979</v>
      </c>
      <c r="J74" s="116">
        <f t="shared" si="73"/>
        <v>4.0791666666666666</v>
      </c>
      <c r="K74" s="106">
        <f>'CEO II VG'!F13</f>
        <v>385</v>
      </c>
      <c r="L74" s="19">
        <f t="shared" si="80"/>
        <v>4.8125</v>
      </c>
      <c r="M74" s="106">
        <f>'CEO II VG'!G13</f>
        <v>265</v>
      </c>
      <c r="N74" s="19">
        <f t="shared" si="81"/>
        <v>3.3125</v>
      </c>
      <c r="O74" s="106">
        <f>'CEO II VG'!H13</f>
        <v>301</v>
      </c>
      <c r="P74" s="19">
        <f t="shared" si="82"/>
        <v>3.7625000000000002</v>
      </c>
      <c r="Q74" s="684">
        <f t="shared" si="76"/>
        <v>240</v>
      </c>
      <c r="R74" s="108">
        <f t="shared" si="77"/>
        <v>951</v>
      </c>
      <c r="S74" s="116">
        <f>R74/($B74*3)</f>
        <v>3.9624999999999999</v>
      </c>
    </row>
    <row r="75" spans="1:19" hidden="1" x14ac:dyDescent="0.25">
      <c r="A75" s="161" t="s">
        <v>57</v>
      </c>
      <c r="B75" s="89">
        <f>'CEO II VG'!B15</f>
        <v>63</v>
      </c>
      <c r="C75" s="106">
        <f>'CEO II VG'!C15</f>
        <v>15</v>
      </c>
      <c r="D75" s="19">
        <f t="shared" si="71"/>
        <v>0.23809523809523808</v>
      </c>
      <c r="E75" s="106">
        <f>'CEO II VG'!D15</f>
        <v>34</v>
      </c>
      <c r="F75" s="19">
        <f t="shared" si="79"/>
        <v>0.53968253968253965</v>
      </c>
      <c r="G75" s="106">
        <f>'CEO II VG'!E15</f>
        <v>39</v>
      </c>
      <c r="H75" s="19">
        <f t="shared" si="80"/>
        <v>0.61904761904761907</v>
      </c>
      <c r="I75" s="108">
        <f t="shared" si="72"/>
        <v>88</v>
      </c>
      <c r="J75" s="116">
        <f t="shared" si="73"/>
        <v>0.46560846560846558</v>
      </c>
      <c r="K75" s="106">
        <f>'CEO II VG'!F15</f>
        <v>32</v>
      </c>
      <c r="L75" s="19">
        <f t="shared" si="80"/>
        <v>0.50793650793650791</v>
      </c>
      <c r="M75" s="106">
        <f>'CEO II VG'!G15</f>
        <v>42</v>
      </c>
      <c r="N75" s="19">
        <f t="shared" si="81"/>
        <v>0.66666666666666663</v>
      </c>
      <c r="O75" s="106">
        <f>'CEO II VG'!H15</f>
        <v>41</v>
      </c>
      <c r="P75" s="19">
        <f t="shared" si="82"/>
        <v>0.65079365079365081</v>
      </c>
      <c r="Q75" s="684">
        <f t="shared" si="76"/>
        <v>189</v>
      </c>
      <c r="R75" s="108">
        <f t="shared" si="77"/>
        <v>115</v>
      </c>
      <c r="S75" s="116">
        <f t="shared" si="78"/>
        <v>0.60846560846560849</v>
      </c>
    </row>
    <row r="76" spans="1:19" ht="24" hidden="1" x14ac:dyDescent="0.25">
      <c r="A76" s="161" t="s">
        <v>58</v>
      </c>
      <c r="B76" s="89">
        <f>'CEO II VG'!B16</f>
        <v>10</v>
      </c>
      <c r="C76" s="106">
        <f>'CEO II VG'!C16</f>
        <v>20</v>
      </c>
      <c r="D76" s="19">
        <f t="shared" si="71"/>
        <v>2</v>
      </c>
      <c r="E76" s="106">
        <f>'CEO II VG'!D16</f>
        <v>19</v>
      </c>
      <c r="F76" s="19">
        <f t="shared" si="79"/>
        <v>1.9</v>
      </c>
      <c r="G76" s="106">
        <f>'CEO II VG'!E16</f>
        <v>21</v>
      </c>
      <c r="H76" s="19">
        <f t="shared" si="80"/>
        <v>2.1</v>
      </c>
      <c r="I76" s="108">
        <f t="shared" si="72"/>
        <v>60</v>
      </c>
      <c r="J76" s="116">
        <f t="shared" si="73"/>
        <v>2</v>
      </c>
      <c r="K76" s="106">
        <f>'CEO II VG'!F16</f>
        <v>20</v>
      </c>
      <c r="L76" s="19">
        <f t="shared" si="80"/>
        <v>2</v>
      </c>
      <c r="M76" s="106">
        <f>'CEO II VG'!G16</f>
        <v>20</v>
      </c>
      <c r="N76" s="19">
        <f t="shared" si="81"/>
        <v>2</v>
      </c>
      <c r="O76" s="106">
        <f>'CEO II VG'!H16</f>
        <v>21</v>
      </c>
      <c r="P76" s="19">
        <f t="shared" si="82"/>
        <v>2.1</v>
      </c>
      <c r="Q76" s="684">
        <f t="shared" si="76"/>
        <v>30</v>
      </c>
      <c r="R76" s="108">
        <f t="shared" si="77"/>
        <v>61</v>
      </c>
      <c r="S76" s="116">
        <f t="shared" si="78"/>
        <v>2.0333333333333332</v>
      </c>
    </row>
    <row r="77" spans="1:19" ht="24.75" hidden="1" thickBot="1" x14ac:dyDescent="0.3">
      <c r="A77" s="120" t="s">
        <v>59</v>
      </c>
      <c r="B77" s="159" t="e">
        <f>'CEO II VG'!#REF!</f>
        <v>#REF!</v>
      </c>
      <c r="C77" s="111" t="e">
        <f>'CEO II VG'!#REF!</f>
        <v>#REF!</v>
      </c>
      <c r="D77" s="121" t="e">
        <f t="shared" si="71"/>
        <v>#REF!</v>
      </c>
      <c r="E77" s="111" t="e">
        <f>'CEO II VG'!#REF!</f>
        <v>#REF!</v>
      </c>
      <c r="F77" s="121" t="e">
        <f t="shared" si="79"/>
        <v>#REF!</v>
      </c>
      <c r="G77" s="111" t="e">
        <f>'CEO II VG'!#REF!</f>
        <v>#REF!</v>
      </c>
      <c r="H77" s="121" t="e">
        <f t="shared" si="80"/>
        <v>#REF!</v>
      </c>
      <c r="I77" s="113" t="e">
        <f t="shared" si="72"/>
        <v>#REF!</v>
      </c>
      <c r="J77" s="122" t="e">
        <f t="shared" si="73"/>
        <v>#REF!</v>
      </c>
      <c r="K77" s="111" t="e">
        <f>'CEO II VG'!#REF!</f>
        <v>#REF!</v>
      </c>
      <c r="L77" s="121" t="e">
        <f t="shared" si="80"/>
        <v>#REF!</v>
      </c>
      <c r="M77" s="111" t="e">
        <f>'CEO II VG'!#REF!</f>
        <v>#REF!</v>
      </c>
      <c r="N77" s="121" t="e">
        <f t="shared" si="81"/>
        <v>#REF!</v>
      </c>
      <c r="O77" s="111" t="e">
        <f>'CEO II VG'!#REF!</f>
        <v>#REF!</v>
      </c>
      <c r="P77" s="121" t="e">
        <f t="shared" si="82"/>
        <v>#REF!</v>
      </c>
      <c r="Q77" s="685" t="e">
        <f t="shared" si="76"/>
        <v>#REF!</v>
      </c>
      <c r="R77" s="113" t="e">
        <f t="shared" si="77"/>
        <v>#REF!</v>
      </c>
      <c r="S77" s="122" t="e">
        <f t="shared" si="78"/>
        <v>#REF!</v>
      </c>
    </row>
    <row r="78" spans="1:19" ht="15.75" hidden="1" thickBot="1" x14ac:dyDescent="0.3">
      <c r="A78" s="6" t="s">
        <v>7</v>
      </c>
      <c r="B78" s="216" t="e">
        <f>SUM(B70:B77)</f>
        <v>#REF!</v>
      </c>
      <c r="C78" s="8" t="e">
        <f>SUM(C70:C77)</f>
        <v>#REF!</v>
      </c>
      <c r="D78" s="22" t="e">
        <f t="shared" si="71"/>
        <v>#REF!</v>
      </c>
      <c r="E78" s="8" t="e">
        <f>SUM(E70:E77)</f>
        <v>#REF!</v>
      </c>
      <c r="F78" s="22" t="e">
        <f t="shared" si="79"/>
        <v>#REF!</v>
      </c>
      <c r="G78" s="8" t="e">
        <f>SUM(G70:G77)</f>
        <v>#REF!</v>
      </c>
      <c r="H78" s="22" t="e">
        <f t="shared" si="80"/>
        <v>#REF!</v>
      </c>
      <c r="I78" s="80" t="e">
        <f t="shared" si="72"/>
        <v>#REF!</v>
      </c>
      <c r="J78" s="81" t="e">
        <f t="shared" si="73"/>
        <v>#REF!</v>
      </c>
      <c r="K78" s="8" t="e">
        <f>SUM(K70:K77)</f>
        <v>#REF!</v>
      </c>
      <c r="L78" s="22" t="e">
        <f t="shared" si="80"/>
        <v>#REF!</v>
      </c>
      <c r="M78" s="8" t="e">
        <f t="shared" ref="M78" si="83">SUM(M70:M77)</f>
        <v>#REF!</v>
      </c>
      <c r="N78" s="22" t="e">
        <f t="shared" si="81"/>
        <v>#REF!</v>
      </c>
      <c r="O78" s="8" t="e">
        <f t="shared" ref="O78" si="84">SUM(O70:O77)</f>
        <v>#REF!</v>
      </c>
      <c r="P78" s="22" t="e">
        <f t="shared" si="82"/>
        <v>#REF!</v>
      </c>
      <c r="Q78" s="686" t="e">
        <f t="shared" si="76"/>
        <v>#REF!</v>
      </c>
      <c r="R78" s="80" t="e">
        <f t="shared" si="77"/>
        <v>#REF!</v>
      </c>
      <c r="S78" s="81" t="e">
        <f t="shared" si="78"/>
        <v>#REF!</v>
      </c>
    </row>
    <row r="79" spans="1:19" hidden="1" x14ac:dyDescent="0.25"/>
    <row r="80" spans="1:19" ht="15.75" hidden="1" x14ac:dyDescent="0.25">
      <c r="A80" s="1021" t="s">
        <v>275</v>
      </c>
      <c r="B80" s="1022"/>
      <c r="C80" s="1022"/>
      <c r="D80" s="1022"/>
      <c r="E80" s="1022"/>
      <c r="F80" s="1022"/>
      <c r="G80" s="1022"/>
      <c r="H80" s="1022"/>
      <c r="I80" s="1022"/>
      <c r="J80" s="1022"/>
      <c r="K80" s="1022"/>
      <c r="L80" s="1022"/>
      <c r="M80" s="1022"/>
      <c r="N80" s="1022"/>
      <c r="O80" s="1022"/>
      <c r="P80" s="1022"/>
      <c r="Q80" s="1022"/>
      <c r="R80" s="1022"/>
      <c r="S80" s="1022"/>
    </row>
    <row r="81" spans="1:19" ht="34.5" hidden="1" thickBot="1" x14ac:dyDescent="0.3">
      <c r="A81" s="85" t="s">
        <v>14</v>
      </c>
      <c r="B81" s="155" t="s">
        <v>15</v>
      </c>
      <c r="C81" s="221" t="s">
        <v>2</v>
      </c>
      <c r="D81" s="222" t="s">
        <v>1</v>
      </c>
      <c r="E81" s="221" t="s">
        <v>3</v>
      </c>
      <c r="F81" s="222" t="s">
        <v>1</v>
      </c>
      <c r="G81" s="221" t="s">
        <v>4</v>
      </c>
      <c r="H81" s="222" t="s">
        <v>1</v>
      </c>
      <c r="I81" s="100" t="s">
        <v>197</v>
      </c>
      <c r="J81" s="13" t="s">
        <v>196</v>
      </c>
      <c r="K81" s="221" t="s">
        <v>5</v>
      </c>
      <c r="L81" s="222" t="s">
        <v>1</v>
      </c>
      <c r="M81" s="223" t="s">
        <v>194</v>
      </c>
      <c r="N81" s="224" t="s">
        <v>1</v>
      </c>
      <c r="O81" s="223" t="s">
        <v>195</v>
      </c>
      <c r="P81" s="224" t="s">
        <v>1</v>
      </c>
      <c r="Q81" s="567" t="s">
        <v>361</v>
      </c>
      <c r="R81" s="100" t="s">
        <v>197</v>
      </c>
      <c r="S81" s="13" t="s">
        <v>196</v>
      </c>
    </row>
    <row r="82" spans="1:19" ht="15.75" hidden="1" thickTop="1" x14ac:dyDescent="0.25">
      <c r="A82" s="88" t="s">
        <v>8</v>
      </c>
      <c r="B82" s="87">
        <f>'AMA_UBS V Medeiros'!B9</f>
        <v>522</v>
      </c>
      <c r="C82" s="105">
        <f>'AMA_UBS V Medeiros'!C9</f>
        <v>554</v>
      </c>
      <c r="D82" s="19">
        <f t="shared" ref="D82:D88" si="85">C82/$B82</f>
        <v>1.0613026819923372</v>
      </c>
      <c r="E82" s="105">
        <f>'AMA_UBS V Medeiros'!D9</f>
        <v>540</v>
      </c>
      <c r="F82" s="19">
        <f t="shared" ref="F82:F88" si="86">E82/$B82</f>
        <v>1.0344827586206897</v>
      </c>
      <c r="G82" s="105">
        <f>'AMA_UBS V Medeiros'!E9</f>
        <v>537</v>
      </c>
      <c r="H82" s="19">
        <f t="shared" ref="H82:L88" si="87">G82/$B82</f>
        <v>1.0287356321839081</v>
      </c>
      <c r="I82" s="77">
        <f t="shared" ref="I82:I88" si="88">SUM(C82,E82,G82)</f>
        <v>1631</v>
      </c>
      <c r="J82" s="116">
        <f t="shared" ref="J82:J88" si="89">((I82/Q82))</f>
        <v>1.041507024265645</v>
      </c>
      <c r="K82" s="105">
        <f>'AMA_UBS V Medeiros'!F9</f>
        <v>692</v>
      </c>
      <c r="L82" s="19">
        <f t="shared" si="87"/>
        <v>1.3256704980842913</v>
      </c>
      <c r="M82" s="105">
        <f>'AMA_UBS V Medeiros'!G9</f>
        <v>556</v>
      </c>
      <c r="N82" s="19">
        <f t="shared" ref="N82:N88" si="90">M82/$B82</f>
        <v>1.0651340996168583</v>
      </c>
      <c r="O82" s="105">
        <f>'AMA_UBS V Medeiros'!H9</f>
        <v>732</v>
      </c>
      <c r="P82" s="19">
        <f t="shared" ref="P82:P88" si="91">O82/$B82</f>
        <v>1.4022988505747127</v>
      </c>
      <c r="Q82" s="683">
        <f t="shared" ref="Q82:Q88" si="92">B82*3</f>
        <v>1566</v>
      </c>
      <c r="R82" s="77">
        <f t="shared" ref="R82:R88" si="93">SUM(K82,M82,O82)</f>
        <v>1980</v>
      </c>
      <c r="S82" s="116">
        <f t="shared" ref="S82:S88" si="94">R82/($B82*3)</f>
        <v>1.264367816091954</v>
      </c>
    </row>
    <row r="83" spans="1:19" hidden="1" x14ac:dyDescent="0.25">
      <c r="A83" s="88" t="s">
        <v>9</v>
      </c>
      <c r="B83" s="89">
        <f>'AMA_UBS V Medeiros'!B10</f>
        <v>78</v>
      </c>
      <c r="C83" s="106">
        <f>'AMA_UBS V Medeiros'!C10</f>
        <v>132</v>
      </c>
      <c r="D83" s="117">
        <f t="shared" si="85"/>
        <v>1.6923076923076923</v>
      </c>
      <c r="E83" s="106">
        <f>'AMA_UBS V Medeiros'!D10</f>
        <v>88</v>
      </c>
      <c r="F83" s="117">
        <f t="shared" si="86"/>
        <v>1.1282051282051282</v>
      </c>
      <c r="G83" s="106">
        <f>'AMA_UBS V Medeiros'!E10</f>
        <v>89</v>
      </c>
      <c r="H83" s="117">
        <f t="shared" si="87"/>
        <v>1.141025641025641</v>
      </c>
      <c r="I83" s="108">
        <f t="shared" si="88"/>
        <v>309</v>
      </c>
      <c r="J83" s="118">
        <f t="shared" si="89"/>
        <v>1.3205128205128205</v>
      </c>
      <c r="K83" s="106">
        <f>'AMA_UBS V Medeiros'!F10</f>
        <v>77</v>
      </c>
      <c r="L83" s="117">
        <f t="shared" si="87"/>
        <v>0.98717948717948723</v>
      </c>
      <c r="M83" s="106">
        <f>'AMA_UBS V Medeiros'!G10</f>
        <v>101</v>
      </c>
      <c r="N83" s="117">
        <f t="shared" si="90"/>
        <v>1.2948717948717949</v>
      </c>
      <c r="O83" s="106">
        <f>'AMA_UBS V Medeiros'!H10</f>
        <v>99</v>
      </c>
      <c r="P83" s="117">
        <f t="shared" si="91"/>
        <v>1.2692307692307692</v>
      </c>
      <c r="Q83" s="684">
        <f t="shared" si="92"/>
        <v>234</v>
      </c>
      <c r="R83" s="108">
        <f t="shared" si="93"/>
        <v>277</v>
      </c>
      <c r="S83" s="118">
        <f t="shared" si="94"/>
        <v>1.1837606837606838</v>
      </c>
    </row>
    <row r="84" spans="1:19" hidden="1" x14ac:dyDescent="0.25">
      <c r="A84" s="88" t="s">
        <v>10</v>
      </c>
      <c r="B84" s="89">
        <f>'AMA_UBS V Medeiros'!B12</f>
        <v>1320</v>
      </c>
      <c r="C84" s="106">
        <f>'AMA_UBS V Medeiros'!C12</f>
        <v>932</v>
      </c>
      <c r="D84" s="117">
        <f t="shared" si="85"/>
        <v>0.70606060606060606</v>
      </c>
      <c r="E84" s="106">
        <f>'AMA_UBS V Medeiros'!D12</f>
        <v>939</v>
      </c>
      <c r="F84" s="117">
        <f t="shared" si="86"/>
        <v>0.71136363636363631</v>
      </c>
      <c r="G84" s="106">
        <f>'AMA_UBS V Medeiros'!E12</f>
        <v>869</v>
      </c>
      <c r="H84" s="117">
        <f t="shared" si="87"/>
        <v>0.65833333333333333</v>
      </c>
      <c r="I84" s="108">
        <f t="shared" si="88"/>
        <v>2740</v>
      </c>
      <c r="J84" s="118">
        <f t="shared" si="89"/>
        <v>0.69191919191919193</v>
      </c>
      <c r="K84" s="106">
        <f>'AMA_UBS V Medeiros'!F12</f>
        <v>1078</v>
      </c>
      <c r="L84" s="117">
        <f t="shared" si="87"/>
        <v>0.81666666666666665</v>
      </c>
      <c r="M84" s="106">
        <f>'AMA_UBS V Medeiros'!G12</f>
        <v>980</v>
      </c>
      <c r="N84" s="117">
        <f t="shared" si="90"/>
        <v>0.74242424242424243</v>
      </c>
      <c r="O84" s="106">
        <f>'AMA_UBS V Medeiros'!H12</f>
        <v>782</v>
      </c>
      <c r="P84" s="117">
        <f t="shared" si="91"/>
        <v>0.59242424242424241</v>
      </c>
      <c r="Q84" s="684">
        <f t="shared" si="92"/>
        <v>3960</v>
      </c>
      <c r="R84" s="108">
        <f t="shared" si="93"/>
        <v>2840</v>
      </c>
      <c r="S84" s="118">
        <f t="shared" si="94"/>
        <v>0.71717171717171713</v>
      </c>
    </row>
    <row r="85" spans="1:19" hidden="1" x14ac:dyDescent="0.25">
      <c r="A85" s="88" t="s">
        <v>11</v>
      </c>
      <c r="B85" s="89">
        <f>'AMA_UBS V Medeiros'!B13</f>
        <v>264</v>
      </c>
      <c r="C85" s="106">
        <f>'AMA_UBS V Medeiros'!C13</f>
        <v>0</v>
      </c>
      <c r="D85" s="117">
        <f t="shared" si="85"/>
        <v>0</v>
      </c>
      <c r="E85" s="106">
        <f>'AMA_UBS V Medeiros'!D13</f>
        <v>156</v>
      </c>
      <c r="F85" s="117">
        <f t="shared" si="86"/>
        <v>0.59090909090909094</v>
      </c>
      <c r="G85" s="106">
        <f>'AMA_UBS V Medeiros'!E13</f>
        <v>137</v>
      </c>
      <c r="H85" s="117">
        <f t="shared" si="87"/>
        <v>0.51893939393939392</v>
      </c>
      <c r="I85" s="108">
        <f t="shared" si="88"/>
        <v>293</v>
      </c>
      <c r="J85" s="118">
        <f t="shared" si="89"/>
        <v>0.36994949494949497</v>
      </c>
      <c r="K85" s="106">
        <f>'AMA_UBS V Medeiros'!F13</f>
        <v>187</v>
      </c>
      <c r="L85" s="117">
        <f t="shared" si="87"/>
        <v>0.70833333333333337</v>
      </c>
      <c r="M85" s="106">
        <f>'AMA_UBS V Medeiros'!G13</f>
        <v>188</v>
      </c>
      <c r="N85" s="117">
        <f t="shared" si="90"/>
        <v>0.71212121212121215</v>
      </c>
      <c r="O85" s="106">
        <f>'AMA_UBS V Medeiros'!H13</f>
        <v>166</v>
      </c>
      <c r="P85" s="117">
        <f t="shared" si="91"/>
        <v>0.62878787878787878</v>
      </c>
      <c r="Q85" s="684">
        <f t="shared" si="92"/>
        <v>792</v>
      </c>
      <c r="R85" s="108">
        <f t="shared" si="93"/>
        <v>541</v>
      </c>
      <c r="S85" s="118">
        <f t="shared" si="94"/>
        <v>0.68308080808080807</v>
      </c>
    </row>
    <row r="86" spans="1:19" hidden="1" x14ac:dyDescent="0.25">
      <c r="A86" s="88" t="s">
        <v>12</v>
      </c>
      <c r="B86" s="89">
        <f>'AMA_UBS V Medeiros'!B14</f>
        <v>320</v>
      </c>
      <c r="C86" s="106">
        <f>'AMA_UBS V Medeiros'!C14</f>
        <v>251</v>
      </c>
      <c r="D86" s="117">
        <f t="shared" si="85"/>
        <v>0.78437500000000004</v>
      </c>
      <c r="E86" s="106">
        <f>'AMA_UBS V Medeiros'!D14</f>
        <v>228</v>
      </c>
      <c r="F86" s="117">
        <f t="shared" si="86"/>
        <v>0.71250000000000002</v>
      </c>
      <c r="G86" s="106">
        <f>'AMA_UBS V Medeiros'!E14</f>
        <v>250</v>
      </c>
      <c r="H86" s="117">
        <f t="shared" si="87"/>
        <v>0.78125</v>
      </c>
      <c r="I86" s="108">
        <f t="shared" si="88"/>
        <v>729</v>
      </c>
      <c r="J86" s="118">
        <f t="shared" si="89"/>
        <v>0.75937500000000002</v>
      </c>
      <c r="K86" s="106">
        <f>'AMA_UBS V Medeiros'!F14</f>
        <v>274</v>
      </c>
      <c r="L86" s="117">
        <f t="shared" si="87"/>
        <v>0.85624999999999996</v>
      </c>
      <c r="M86" s="106">
        <f>'AMA_UBS V Medeiros'!G14</f>
        <v>235</v>
      </c>
      <c r="N86" s="117">
        <f t="shared" si="90"/>
        <v>0.734375</v>
      </c>
      <c r="O86" s="106">
        <f>'AMA_UBS V Medeiros'!H14</f>
        <v>271</v>
      </c>
      <c r="P86" s="117">
        <f t="shared" si="91"/>
        <v>0.84687500000000004</v>
      </c>
      <c r="Q86" s="684">
        <f t="shared" si="92"/>
        <v>960</v>
      </c>
      <c r="R86" s="108">
        <f t="shared" si="93"/>
        <v>780</v>
      </c>
      <c r="S86" s="118">
        <f t="shared" si="94"/>
        <v>0.8125</v>
      </c>
    </row>
    <row r="87" spans="1:19" ht="15.75" hidden="1" thickBot="1" x14ac:dyDescent="0.3">
      <c r="A87" s="110" t="s">
        <v>13</v>
      </c>
      <c r="B87" s="159">
        <f>'AMA_UBS V Medeiros'!B18</f>
        <v>792</v>
      </c>
      <c r="C87" s="111">
        <f>'AMA_UBS V Medeiros'!C18</f>
        <v>211</v>
      </c>
      <c r="D87" s="121">
        <f t="shared" si="85"/>
        <v>0.26641414141414144</v>
      </c>
      <c r="E87" s="111">
        <f>'AMA_UBS V Medeiros'!D18</f>
        <v>272</v>
      </c>
      <c r="F87" s="121">
        <f t="shared" si="86"/>
        <v>0.34343434343434343</v>
      </c>
      <c r="G87" s="111">
        <f>'AMA_UBS V Medeiros'!E18</f>
        <v>265</v>
      </c>
      <c r="H87" s="121">
        <f t="shared" si="87"/>
        <v>0.33459595959595961</v>
      </c>
      <c r="I87" s="113">
        <f t="shared" si="88"/>
        <v>748</v>
      </c>
      <c r="J87" s="122">
        <f t="shared" si="89"/>
        <v>0.31481481481481483</v>
      </c>
      <c r="K87" s="111">
        <f>'AMA_UBS V Medeiros'!F18</f>
        <v>367</v>
      </c>
      <c r="L87" s="121">
        <f t="shared" si="87"/>
        <v>0.4633838383838384</v>
      </c>
      <c r="M87" s="111">
        <f>'AMA_UBS V Medeiros'!G18</f>
        <v>376</v>
      </c>
      <c r="N87" s="121">
        <f t="shared" si="90"/>
        <v>0.47474747474747475</v>
      </c>
      <c r="O87" s="111">
        <f>'AMA_UBS V Medeiros'!H18</f>
        <v>147</v>
      </c>
      <c r="P87" s="121">
        <f t="shared" si="91"/>
        <v>0.18560606060606061</v>
      </c>
      <c r="Q87" s="685">
        <f t="shared" si="92"/>
        <v>2376</v>
      </c>
      <c r="R87" s="113">
        <f t="shared" si="93"/>
        <v>890</v>
      </c>
      <c r="S87" s="122">
        <f t="shared" si="94"/>
        <v>0.37457912457912457</v>
      </c>
    </row>
    <row r="88" spans="1:19" ht="15.75" hidden="1" thickBot="1" x14ac:dyDescent="0.3">
      <c r="A88" s="6" t="s">
        <v>7</v>
      </c>
      <c r="B88" s="216">
        <f>SUM(B82:B87)</f>
        <v>3296</v>
      </c>
      <c r="C88" s="8">
        <f>SUM(C82:C87)</f>
        <v>2080</v>
      </c>
      <c r="D88" s="22">
        <f t="shared" si="85"/>
        <v>0.6310679611650486</v>
      </c>
      <c r="E88" s="8">
        <f>SUM(E82:E87)</f>
        <v>2223</v>
      </c>
      <c r="F88" s="22">
        <f t="shared" si="86"/>
        <v>0.67445388349514568</v>
      </c>
      <c r="G88" s="8">
        <f>SUM(G82:G87)</f>
        <v>2147</v>
      </c>
      <c r="H88" s="22">
        <f t="shared" si="87"/>
        <v>0.65139563106796117</v>
      </c>
      <c r="I88" s="80">
        <f t="shared" si="88"/>
        <v>6450</v>
      </c>
      <c r="J88" s="81">
        <f t="shared" si="89"/>
        <v>0.65230582524271841</v>
      </c>
      <c r="K88" s="8">
        <f>SUM(K82:K87)</f>
        <v>2675</v>
      </c>
      <c r="L88" s="22">
        <f t="shared" si="87"/>
        <v>0.81158980582524276</v>
      </c>
      <c r="M88" s="8">
        <f t="shared" ref="M88" si="95">SUM(M82:M87)</f>
        <v>2436</v>
      </c>
      <c r="N88" s="22">
        <f t="shared" si="90"/>
        <v>0.73907766990291257</v>
      </c>
      <c r="O88" s="8">
        <f t="shared" ref="O88" si="96">SUM(O82:O87)</f>
        <v>2197</v>
      </c>
      <c r="P88" s="22">
        <f t="shared" si="91"/>
        <v>0.66656553398058249</v>
      </c>
      <c r="Q88" s="686">
        <f t="shared" si="92"/>
        <v>9888</v>
      </c>
      <c r="R88" s="80">
        <f t="shared" si="93"/>
        <v>7308</v>
      </c>
      <c r="S88" s="81">
        <f t="shared" si="94"/>
        <v>0.73907766990291257</v>
      </c>
    </row>
    <row r="89" spans="1:19" hidden="1" x14ac:dyDescent="0.25"/>
    <row r="90" spans="1:19" ht="15.75" hidden="1" x14ac:dyDescent="0.25">
      <c r="A90" s="1021" t="s">
        <v>277</v>
      </c>
      <c r="B90" s="1022"/>
      <c r="C90" s="1022"/>
      <c r="D90" s="1022"/>
      <c r="E90" s="1022"/>
      <c r="F90" s="1022"/>
      <c r="G90" s="1022"/>
      <c r="H90" s="1022"/>
      <c r="I90" s="1022"/>
      <c r="J90" s="1022"/>
      <c r="K90" s="1022"/>
      <c r="L90" s="1022"/>
      <c r="M90" s="1022"/>
      <c r="N90" s="1022"/>
      <c r="O90" s="1022"/>
      <c r="P90" s="1022"/>
      <c r="Q90" s="1022"/>
      <c r="R90" s="1022"/>
      <c r="S90" s="1022"/>
    </row>
    <row r="91" spans="1:19" ht="34.5" hidden="1" thickBot="1" x14ac:dyDescent="0.3">
      <c r="A91" s="85" t="s">
        <v>14</v>
      </c>
      <c r="B91" s="155" t="s">
        <v>15</v>
      </c>
      <c r="C91" s="221" t="s">
        <v>2</v>
      </c>
      <c r="D91" s="222" t="s">
        <v>1</v>
      </c>
      <c r="E91" s="221" t="s">
        <v>3</v>
      </c>
      <c r="F91" s="222" t="s">
        <v>1</v>
      </c>
      <c r="G91" s="221" t="s">
        <v>4</v>
      </c>
      <c r="H91" s="222" t="s">
        <v>1</v>
      </c>
      <c r="I91" s="100" t="s">
        <v>197</v>
      </c>
      <c r="J91" s="13" t="s">
        <v>196</v>
      </c>
      <c r="K91" s="221" t="s">
        <v>5</v>
      </c>
      <c r="L91" s="222" t="s">
        <v>1</v>
      </c>
      <c r="M91" s="223" t="s">
        <v>194</v>
      </c>
      <c r="N91" s="224" t="s">
        <v>1</v>
      </c>
      <c r="O91" s="223" t="s">
        <v>195</v>
      </c>
      <c r="P91" s="224" t="s">
        <v>1</v>
      </c>
      <c r="Q91" s="567" t="s">
        <v>361</v>
      </c>
      <c r="R91" s="100" t="s">
        <v>197</v>
      </c>
      <c r="S91" s="13" t="s">
        <v>196</v>
      </c>
    </row>
    <row r="92" spans="1:19" ht="15.75" hidden="1" thickTop="1" x14ac:dyDescent="0.25">
      <c r="A92" s="88" t="s">
        <v>8</v>
      </c>
      <c r="B92" s="87">
        <f>'UBS Izolina Mazzei'!B9</f>
        <v>783</v>
      </c>
      <c r="C92" s="105">
        <f>'UBS Izolina Mazzei'!C9</f>
        <v>683</v>
      </c>
      <c r="D92" s="19">
        <f t="shared" ref="D92:D99" si="97">C92/$B92</f>
        <v>0.8722860791826309</v>
      </c>
      <c r="E92" s="105">
        <f>'UBS Izolina Mazzei'!D9</f>
        <v>537</v>
      </c>
      <c r="F92" s="19">
        <f t="shared" ref="F92:F99" si="98">E92/$B92</f>
        <v>0.68582375478927204</v>
      </c>
      <c r="G92" s="105">
        <f>'UBS Izolina Mazzei'!E9</f>
        <v>743</v>
      </c>
      <c r="H92" s="19">
        <f t="shared" ref="H92:L99" si="99">G92/$B92</f>
        <v>0.94891443167305234</v>
      </c>
      <c r="I92" s="77">
        <f t="shared" ref="I92:I99" si="100">SUM(C92,E92,G92)</f>
        <v>1963</v>
      </c>
      <c r="J92" s="116">
        <f t="shared" ref="J92:J99" si="101">((I92/Q92))</f>
        <v>0.83567475521498513</v>
      </c>
      <c r="K92" s="105">
        <f>'UBS Izolina Mazzei'!F9</f>
        <v>723</v>
      </c>
      <c r="L92" s="19">
        <f t="shared" si="99"/>
        <v>0.92337164750957856</v>
      </c>
      <c r="M92" s="105">
        <f>'UBS Izolina Mazzei'!G9</f>
        <v>704</v>
      </c>
      <c r="N92" s="19">
        <f t="shared" ref="N92:N99" si="102">M92/$B92</f>
        <v>0.89910600255427842</v>
      </c>
      <c r="O92" s="105">
        <f>'UBS Izolina Mazzei'!H9</f>
        <v>712</v>
      </c>
      <c r="P92" s="19">
        <f t="shared" ref="P92:P99" si="103">O92/$B92</f>
        <v>0.90932311621966799</v>
      </c>
      <c r="Q92" s="683">
        <f t="shared" ref="Q92:Q99" si="104">B92*3</f>
        <v>2349</v>
      </c>
      <c r="R92" s="77">
        <f t="shared" ref="R92:R99" si="105">SUM(K92,M92,O92)</f>
        <v>2139</v>
      </c>
      <c r="S92" s="116">
        <f t="shared" ref="S92:S99" si="106">R92/($B92*3)</f>
        <v>0.91060025542784162</v>
      </c>
    </row>
    <row r="93" spans="1:19" hidden="1" x14ac:dyDescent="0.25">
      <c r="A93" s="88" t="s">
        <v>9</v>
      </c>
      <c r="B93" s="89">
        <f>'UBS Izolina Mazzei'!B10</f>
        <v>117</v>
      </c>
      <c r="C93" s="106">
        <f>'UBS Izolina Mazzei'!C10</f>
        <v>158</v>
      </c>
      <c r="D93" s="117">
        <f t="shared" si="97"/>
        <v>1.3504273504273505</v>
      </c>
      <c r="E93" s="106">
        <f>'UBS Izolina Mazzei'!D10</f>
        <v>85</v>
      </c>
      <c r="F93" s="117">
        <f t="shared" si="98"/>
        <v>0.72649572649572647</v>
      </c>
      <c r="G93" s="106">
        <f>'UBS Izolina Mazzei'!E10</f>
        <v>86</v>
      </c>
      <c r="H93" s="117">
        <f t="shared" si="99"/>
        <v>0.7350427350427351</v>
      </c>
      <c r="I93" s="108">
        <f t="shared" si="100"/>
        <v>329</v>
      </c>
      <c r="J93" s="118">
        <f t="shared" si="101"/>
        <v>0.93732193732193736</v>
      </c>
      <c r="K93" s="106">
        <f>'UBS Izolina Mazzei'!F10</f>
        <v>68</v>
      </c>
      <c r="L93" s="117">
        <f t="shared" si="99"/>
        <v>0.58119658119658124</v>
      </c>
      <c r="M93" s="106">
        <f>'UBS Izolina Mazzei'!G10</f>
        <v>130</v>
      </c>
      <c r="N93" s="117">
        <f t="shared" si="102"/>
        <v>1.1111111111111112</v>
      </c>
      <c r="O93" s="106">
        <f>'UBS Izolina Mazzei'!H10</f>
        <v>147</v>
      </c>
      <c r="P93" s="117">
        <f t="shared" si="103"/>
        <v>1.2564102564102564</v>
      </c>
      <c r="Q93" s="684">
        <f t="shared" si="104"/>
        <v>351</v>
      </c>
      <c r="R93" s="108">
        <f t="shared" si="105"/>
        <v>345</v>
      </c>
      <c r="S93" s="118">
        <f t="shared" si="106"/>
        <v>0.98290598290598286</v>
      </c>
    </row>
    <row r="94" spans="1:19" hidden="1" x14ac:dyDescent="0.25">
      <c r="A94" s="88" t="s">
        <v>10</v>
      </c>
      <c r="B94" s="89">
        <f>'UBS Izolina Mazzei'!B12</f>
        <v>1056</v>
      </c>
      <c r="C94" s="106">
        <f>'UBS Izolina Mazzei'!C12</f>
        <v>472</v>
      </c>
      <c r="D94" s="117">
        <f t="shared" si="97"/>
        <v>0.44696969696969696</v>
      </c>
      <c r="E94" s="106">
        <f>'UBS Izolina Mazzei'!D12</f>
        <v>1013</v>
      </c>
      <c r="F94" s="117">
        <f t="shared" si="98"/>
        <v>0.95928030303030298</v>
      </c>
      <c r="G94" s="106">
        <f>'UBS Izolina Mazzei'!E12</f>
        <v>737</v>
      </c>
      <c r="H94" s="117">
        <f t="shared" si="99"/>
        <v>0.69791666666666663</v>
      </c>
      <c r="I94" s="108">
        <f t="shared" si="100"/>
        <v>2222</v>
      </c>
      <c r="J94" s="118">
        <f t="shared" si="101"/>
        <v>0.70138888888888884</v>
      </c>
      <c r="K94" s="106">
        <f>'UBS Izolina Mazzei'!F12</f>
        <v>818</v>
      </c>
      <c r="L94" s="117">
        <f t="shared" si="99"/>
        <v>0.77462121212121215</v>
      </c>
      <c r="M94" s="106">
        <f>'UBS Izolina Mazzei'!G12</f>
        <v>834</v>
      </c>
      <c r="N94" s="117">
        <f t="shared" si="102"/>
        <v>0.78977272727272729</v>
      </c>
      <c r="O94" s="106">
        <f>'UBS Izolina Mazzei'!H12</f>
        <v>937</v>
      </c>
      <c r="P94" s="117">
        <f t="shared" si="103"/>
        <v>0.88731060606060608</v>
      </c>
      <c r="Q94" s="684">
        <f t="shared" si="104"/>
        <v>3168</v>
      </c>
      <c r="R94" s="108">
        <f t="shared" si="105"/>
        <v>2589</v>
      </c>
      <c r="S94" s="118">
        <f t="shared" si="106"/>
        <v>0.81723484848484851</v>
      </c>
    </row>
    <row r="95" spans="1:19" hidden="1" x14ac:dyDescent="0.25">
      <c r="A95" s="88" t="s">
        <v>42</v>
      </c>
      <c r="B95" s="89">
        <f>'UBS Izolina Mazzei'!B13</f>
        <v>528</v>
      </c>
      <c r="C95" s="106">
        <f>'UBS Izolina Mazzei'!C13</f>
        <v>296</v>
      </c>
      <c r="D95" s="117">
        <f t="shared" si="97"/>
        <v>0.56060606060606055</v>
      </c>
      <c r="E95" s="106">
        <f>'UBS Izolina Mazzei'!D13</f>
        <v>276</v>
      </c>
      <c r="F95" s="117">
        <f t="shared" si="98"/>
        <v>0.52272727272727271</v>
      </c>
      <c r="G95" s="106">
        <f>'UBS Izolina Mazzei'!E13</f>
        <v>330</v>
      </c>
      <c r="H95" s="117">
        <f t="shared" si="99"/>
        <v>0.625</v>
      </c>
      <c r="I95" s="108">
        <f t="shared" si="100"/>
        <v>902</v>
      </c>
      <c r="J95" s="118">
        <f t="shared" si="101"/>
        <v>0.56944444444444442</v>
      </c>
      <c r="K95" s="106">
        <f>'UBS Izolina Mazzei'!F13</f>
        <v>375</v>
      </c>
      <c r="L95" s="117">
        <f t="shared" si="99"/>
        <v>0.71022727272727271</v>
      </c>
      <c r="M95" s="106">
        <f>'UBS Izolina Mazzei'!G13</f>
        <v>271</v>
      </c>
      <c r="N95" s="117">
        <f t="shared" si="102"/>
        <v>0.5132575757575758</v>
      </c>
      <c r="O95" s="106">
        <f>'UBS Izolina Mazzei'!H13</f>
        <v>301</v>
      </c>
      <c r="P95" s="117">
        <f t="shared" si="103"/>
        <v>0.57007575757575757</v>
      </c>
      <c r="Q95" s="684">
        <f t="shared" si="104"/>
        <v>1584</v>
      </c>
      <c r="R95" s="108">
        <f t="shared" si="105"/>
        <v>947</v>
      </c>
      <c r="S95" s="118">
        <f t="shared" si="106"/>
        <v>0.59785353535353536</v>
      </c>
    </row>
    <row r="96" spans="1:19" hidden="1" x14ac:dyDescent="0.25">
      <c r="A96" s="63" t="s">
        <v>185</v>
      </c>
      <c r="B96" s="90">
        <f>'UBS Izolina Mazzei'!B14</f>
        <v>125</v>
      </c>
      <c r="C96" s="115">
        <f>'UBS Izolina Mazzei'!C14</f>
        <v>100</v>
      </c>
      <c r="D96" s="66">
        <f t="shared" si="97"/>
        <v>0.8</v>
      </c>
      <c r="E96" s="115">
        <f>'UBS Izolina Mazzei'!D14</f>
        <v>94</v>
      </c>
      <c r="F96" s="66">
        <f t="shared" si="98"/>
        <v>0.752</v>
      </c>
      <c r="G96" s="115">
        <f>'UBS Izolina Mazzei'!E14</f>
        <v>118</v>
      </c>
      <c r="H96" s="66">
        <f t="shared" si="99"/>
        <v>0.94399999999999995</v>
      </c>
      <c r="I96" s="130">
        <f t="shared" si="100"/>
        <v>312</v>
      </c>
      <c r="J96" s="177">
        <f t="shared" si="101"/>
        <v>0.83199999999999996</v>
      </c>
      <c r="K96" s="115">
        <f>'UBS Izolina Mazzei'!F14</f>
        <v>143</v>
      </c>
      <c r="L96" s="66">
        <f t="shared" si="99"/>
        <v>1.1439999999999999</v>
      </c>
      <c r="M96" s="115">
        <f>'UBS Izolina Mazzei'!G14</f>
        <v>124</v>
      </c>
      <c r="N96" s="66">
        <f t="shared" si="102"/>
        <v>0.99199999999999999</v>
      </c>
      <c r="O96" s="115">
        <f>'UBS Izolina Mazzei'!H14</f>
        <v>127</v>
      </c>
      <c r="P96" s="66">
        <f t="shared" si="103"/>
        <v>1.016</v>
      </c>
      <c r="Q96" s="687">
        <f t="shared" si="104"/>
        <v>375</v>
      </c>
      <c r="R96" s="130">
        <f t="shared" si="105"/>
        <v>394</v>
      </c>
      <c r="S96" s="177">
        <f t="shared" si="106"/>
        <v>1.0506666666666666</v>
      </c>
    </row>
    <row r="97" spans="1:19" hidden="1" x14ac:dyDescent="0.25">
      <c r="A97" s="194" t="s">
        <v>13</v>
      </c>
      <c r="B97" s="195">
        <f>'UBS Izolina Mazzei'!B15</f>
        <v>662</v>
      </c>
      <c r="C97" s="196">
        <f>'UBS Izolina Mazzei'!C15</f>
        <v>353</v>
      </c>
      <c r="D97" s="197">
        <f t="shared" si="97"/>
        <v>0.53323262839879149</v>
      </c>
      <c r="E97" s="196">
        <f>'UBS Izolina Mazzei'!D15</f>
        <v>390</v>
      </c>
      <c r="F97" s="197">
        <f t="shared" si="98"/>
        <v>0.58912386706948638</v>
      </c>
      <c r="G97" s="196">
        <f>'UBS Izolina Mazzei'!E15</f>
        <v>484</v>
      </c>
      <c r="H97" s="197">
        <f t="shared" si="99"/>
        <v>0.73111782477341392</v>
      </c>
      <c r="I97" s="198">
        <f t="shared" si="100"/>
        <v>1227</v>
      </c>
      <c r="J97" s="199">
        <f t="shared" si="101"/>
        <v>0.6178247734138973</v>
      </c>
      <c r="K97" s="196">
        <f>'UBS Izolina Mazzei'!F15</f>
        <v>422</v>
      </c>
      <c r="L97" s="197">
        <f t="shared" si="99"/>
        <v>0.63746223564954685</v>
      </c>
      <c r="M97" s="196">
        <f>'UBS Izolina Mazzei'!G15</f>
        <v>540</v>
      </c>
      <c r="N97" s="197">
        <f t="shared" si="102"/>
        <v>0.81570996978851962</v>
      </c>
      <c r="O97" s="196">
        <f>'UBS Izolina Mazzei'!H15</f>
        <v>542</v>
      </c>
      <c r="P97" s="197">
        <f t="shared" si="103"/>
        <v>0.81873111782477337</v>
      </c>
      <c r="Q97" s="688">
        <f t="shared" si="104"/>
        <v>1986</v>
      </c>
      <c r="R97" s="198">
        <f t="shared" si="105"/>
        <v>1504</v>
      </c>
      <c r="S97" s="199">
        <f t="shared" si="106"/>
        <v>0.75730110775427995</v>
      </c>
    </row>
    <row r="98" spans="1:19" ht="15.75" hidden="1" thickBot="1" x14ac:dyDescent="0.3">
      <c r="A98" s="201" t="s">
        <v>12</v>
      </c>
      <c r="B98" s="202" t="str">
        <f>'AMA_UBS V Medeiros'!B17</f>
        <v>s/ meta</v>
      </c>
      <c r="C98" s="560"/>
      <c r="D98" s="22" t="e">
        <f t="shared" si="97"/>
        <v>#VALUE!</v>
      </c>
      <c r="E98" s="560"/>
      <c r="F98" s="22" t="e">
        <f t="shared" si="98"/>
        <v>#VALUE!</v>
      </c>
      <c r="G98" s="560">
        <v>0</v>
      </c>
      <c r="H98" s="22" t="e">
        <f t="shared" si="99"/>
        <v>#VALUE!</v>
      </c>
      <c r="I98" s="559">
        <f t="shared" si="100"/>
        <v>0</v>
      </c>
      <c r="J98" s="81" t="e">
        <f t="shared" si="101"/>
        <v>#VALUE!</v>
      </c>
      <c r="K98" s="560"/>
      <c r="L98" s="22" t="e">
        <f t="shared" si="99"/>
        <v>#VALUE!</v>
      </c>
      <c r="M98" s="560"/>
      <c r="N98" s="22" t="e">
        <f t="shared" si="102"/>
        <v>#VALUE!</v>
      </c>
      <c r="O98" s="560"/>
      <c r="P98" s="22" t="e">
        <f t="shared" si="103"/>
        <v>#VALUE!</v>
      </c>
      <c r="Q98" s="689" t="e">
        <f t="shared" si="104"/>
        <v>#VALUE!</v>
      </c>
      <c r="R98" s="559">
        <f t="shared" si="105"/>
        <v>0</v>
      </c>
      <c r="S98" s="81" t="e">
        <f t="shared" si="106"/>
        <v>#VALUE!</v>
      </c>
    </row>
    <row r="99" spans="1:19" ht="15.75" hidden="1" thickBot="1" x14ac:dyDescent="0.3">
      <c r="A99" s="6" t="s">
        <v>7</v>
      </c>
      <c r="B99" s="216">
        <f>SUM(B92:B97)</f>
        <v>3271</v>
      </c>
      <c r="C99" s="8">
        <f>SUM(C92:C97)</f>
        <v>2062</v>
      </c>
      <c r="D99" s="22">
        <f t="shared" si="97"/>
        <v>0.63038826047080398</v>
      </c>
      <c r="E99" s="8">
        <f>SUM(E92:E97)</f>
        <v>2395</v>
      </c>
      <c r="F99" s="22">
        <f t="shared" si="98"/>
        <v>0.73219199021705905</v>
      </c>
      <c r="G99" s="8">
        <f>SUM(G92:G97)</f>
        <v>2498</v>
      </c>
      <c r="H99" s="22">
        <f t="shared" si="99"/>
        <v>0.76368083154998467</v>
      </c>
      <c r="I99" s="80">
        <f t="shared" si="100"/>
        <v>6955</v>
      </c>
      <c r="J99" s="81">
        <f t="shared" si="101"/>
        <v>0.70875369407928257</v>
      </c>
      <c r="K99" s="8">
        <f>SUM(K92:K97)</f>
        <v>2549</v>
      </c>
      <c r="L99" s="22">
        <f t="shared" si="99"/>
        <v>0.77927239376337509</v>
      </c>
      <c r="M99" s="8">
        <f t="shared" ref="M99" si="107">SUM(M92:M97)</f>
        <v>2603</v>
      </c>
      <c r="N99" s="22">
        <f t="shared" si="102"/>
        <v>0.79578110669520019</v>
      </c>
      <c r="O99" s="8">
        <f t="shared" ref="O99" si="108">SUM(O92:O97)</f>
        <v>2766</v>
      </c>
      <c r="P99" s="22">
        <f t="shared" si="103"/>
        <v>0.84561296239682049</v>
      </c>
      <c r="Q99" s="686">
        <f t="shared" si="104"/>
        <v>9813</v>
      </c>
      <c r="R99" s="80">
        <f t="shared" si="105"/>
        <v>7918</v>
      </c>
      <c r="S99" s="81">
        <f t="shared" si="106"/>
        <v>0.80688882095179859</v>
      </c>
    </row>
    <row r="100" spans="1:19" hidden="1" x14ac:dyDescent="0.25"/>
    <row r="101" spans="1:19" ht="15.75" hidden="1" x14ac:dyDescent="0.25">
      <c r="A101" s="1021" t="s">
        <v>279</v>
      </c>
      <c r="B101" s="1022"/>
      <c r="C101" s="1022"/>
      <c r="D101" s="1022"/>
      <c r="E101" s="1022"/>
      <c r="F101" s="1022"/>
      <c r="G101" s="1022"/>
      <c r="H101" s="1022"/>
      <c r="I101" s="1022"/>
      <c r="J101" s="1022"/>
      <c r="K101" s="1022"/>
      <c r="L101" s="1022"/>
      <c r="M101" s="1022"/>
      <c r="N101" s="1022"/>
      <c r="O101" s="1022"/>
      <c r="P101" s="1022"/>
      <c r="Q101" s="1022"/>
      <c r="R101" s="1022"/>
      <c r="S101" s="1022"/>
    </row>
    <row r="102" spans="1:19" ht="34.5" hidden="1" thickBot="1" x14ac:dyDescent="0.3">
      <c r="A102" s="85" t="s">
        <v>14</v>
      </c>
      <c r="B102" s="155" t="s">
        <v>15</v>
      </c>
      <c r="C102" s="221" t="s">
        <v>2</v>
      </c>
      <c r="D102" s="222" t="s">
        <v>1</v>
      </c>
      <c r="E102" s="221" t="s">
        <v>3</v>
      </c>
      <c r="F102" s="222" t="s">
        <v>1</v>
      </c>
      <c r="G102" s="221" t="s">
        <v>4</v>
      </c>
      <c r="H102" s="222" t="s">
        <v>1</v>
      </c>
      <c r="I102" s="100" t="s">
        <v>197</v>
      </c>
      <c r="J102" s="13" t="s">
        <v>196</v>
      </c>
      <c r="K102" s="221" t="s">
        <v>5</v>
      </c>
      <c r="L102" s="222" t="s">
        <v>1</v>
      </c>
      <c r="M102" s="223" t="s">
        <v>194</v>
      </c>
      <c r="N102" s="224" t="s">
        <v>1</v>
      </c>
      <c r="O102" s="223" t="s">
        <v>195</v>
      </c>
      <c r="P102" s="224" t="s">
        <v>1</v>
      </c>
      <c r="Q102" s="567" t="s">
        <v>361</v>
      </c>
      <c r="R102" s="100" t="s">
        <v>197</v>
      </c>
      <c r="S102" s="13" t="s">
        <v>196</v>
      </c>
    </row>
    <row r="103" spans="1:19" ht="15.75" hidden="1" thickTop="1" x14ac:dyDescent="0.25">
      <c r="A103" s="88" t="s">
        <v>8</v>
      </c>
      <c r="B103" s="87">
        <f>'UBS Jardim Japão'!B9</f>
        <v>522</v>
      </c>
      <c r="C103" s="105">
        <f>'UBS Jardim Japão'!C9</f>
        <v>677</v>
      </c>
      <c r="D103" s="19">
        <f t="shared" ref="D103:D108" si="109">C103/$B103</f>
        <v>1.2969348659003832</v>
      </c>
      <c r="E103" s="105">
        <f>'UBS Jardim Japão'!D9</f>
        <v>624</v>
      </c>
      <c r="F103" s="19">
        <f t="shared" ref="F103:F108" si="110">E103/$B103</f>
        <v>1.1954022988505748</v>
      </c>
      <c r="G103" s="105">
        <f>'UBS Jardim Japão'!E9</f>
        <v>711</v>
      </c>
      <c r="H103" s="19">
        <f t="shared" ref="H103:L108" si="111">G103/$B103</f>
        <v>1.3620689655172413</v>
      </c>
      <c r="I103" s="77">
        <f t="shared" ref="I103:I108" si="112">SUM(C103,E103,G103)</f>
        <v>2012</v>
      </c>
      <c r="J103" s="116">
        <f t="shared" ref="J103:J108" si="113">((I103/Q103))</f>
        <v>1.2848020434227332</v>
      </c>
      <c r="K103" s="105">
        <f>'UBS Jardim Japão'!F9</f>
        <v>692</v>
      </c>
      <c r="L103" s="19">
        <f t="shared" si="111"/>
        <v>1.3256704980842913</v>
      </c>
      <c r="M103" s="105">
        <f>'UBS Jardim Japão'!G9</f>
        <v>557</v>
      </c>
      <c r="N103" s="19">
        <f t="shared" ref="N103:N108" si="114">M103/$B103</f>
        <v>1.0670498084291187</v>
      </c>
      <c r="O103" s="105">
        <f>'UBS Jardim Japão'!H9</f>
        <v>625</v>
      </c>
      <c r="P103" s="19">
        <f t="shared" ref="P103:P108" si="115">O103/$B103</f>
        <v>1.1973180076628354</v>
      </c>
      <c r="Q103" s="683">
        <f t="shared" ref="Q103:Q108" si="116">B103*3</f>
        <v>1566</v>
      </c>
      <c r="R103" s="77">
        <f t="shared" ref="R103:R108" si="117">SUM(K103,M103,O103)</f>
        <v>1874</v>
      </c>
      <c r="S103" s="116">
        <f t="shared" ref="S103:S108" si="118">R103/($B103*3)</f>
        <v>1.1966794380587484</v>
      </c>
    </row>
    <row r="104" spans="1:19" hidden="1" x14ac:dyDescent="0.25">
      <c r="A104" s="88" t="s">
        <v>9</v>
      </c>
      <c r="B104" s="89">
        <f>'UBS Jardim Japão'!B10</f>
        <v>78</v>
      </c>
      <c r="C104" s="106">
        <f>'UBS Jardim Japão'!C10</f>
        <v>276</v>
      </c>
      <c r="D104" s="117">
        <f t="shared" si="109"/>
        <v>3.5384615384615383</v>
      </c>
      <c r="E104" s="106">
        <f>'UBS Jardim Japão'!D10</f>
        <v>145</v>
      </c>
      <c r="F104" s="117">
        <f t="shared" si="110"/>
        <v>1.858974358974359</v>
      </c>
      <c r="G104" s="106">
        <f>'UBS Jardim Japão'!E10</f>
        <v>136</v>
      </c>
      <c r="H104" s="117">
        <f t="shared" si="111"/>
        <v>1.7435897435897436</v>
      </c>
      <c r="I104" s="108">
        <f t="shared" si="112"/>
        <v>557</v>
      </c>
      <c r="J104" s="118">
        <f t="shared" si="113"/>
        <v>2.3803418803418803</v>
      </c>
      <c r="K104" s="106">
        <f>'UBS Jardim Japão'!F10</f>
        <v>146</v>
      </c>
      <c r="L104" s="117">
        <f t="shared" si="111"/>
        <v>1.8717948717948718</v>
      </c>
      <c r="M104" s="106">
        <f>'UBS Jardim Japão'!G10</f>
        <v>114</v>
      </c>
      <c r="N104" s="117">
        <f t="shared" si="114"/>
        <v>1.4615384615384615</v>
      </c>
      <c r="O104" s="106">
        <f>'UBS Jardim Japão'!H10</f>
        <v>127</v>
      </c>
      <c r="P104" s="117">
        <f t="shared" si="115"/>
        <v>1.6282051282051282</v>
      </c>
      <c r="Q104" s="684">
        <f t="shared" si="116"/>
        <v>234</v>
      </c>
      <c r="R104" s="108">
        <f t="shared" si="117"/>
        <v>387</v>
      </c>
      <c r="S104" s="118">
        <f t="shared" si="118"/>
        <v>1.6538461538461537</v>
      </c>
    </row>
    <row r="105" spans="1:19" hidden="1" x14ac:dyDescent="0.25">
      <c r="A105" s="88" t="s">
        <v>10</v>
      </c>
      <c r="B105" s="89">
        <f>'UBS Jardim Japão'!B12</f>
        <v>1056</v>
      </c>
      <c r="C105" s="106">
        <f>'UBS Jardim Japão'!C12</f>
        <v>968</v>
      </c>
      <c r="D105" s="117">
        <f t="shared" si="109"/>
        <v>0.91666666666666663</v>
      </c>
      <c r="E105" s="106">
        <f>'UBS Jardim Japão'!D12</f>
        <v>831</v>
      </c>
      <c r="F105" s="117">
        <f t="shared" si="110"/>
        <v>0.78693181818181823</v>
      </c>
      <c r="G105" s="106">
        <f>'UBS Jardim Japão'!E12</f>
        <v>1092</v>
      </c>
      <c r="H105" s="117">
        <f t="shared" si="111"/>
        <v>1.0340909090909092</v>
      </c>
      <c r="I105" s="108">
        <f t="shared" si="112"/>
        <v>2891</v>
      </c>
      <c r="J105" s="118">
        <f t="shared" si="113"/>
        <v>0.91256313131313127</v>
      </c>
      <c r="K105" s="106">
        <f>'UBS Jardim Japão'!F12</f>
        <v>979</v>
      </c>
      <c r="L105" s="117">
        <f t="shared" si="111"/>
        <v>0.92708333333333337</v>
      </c>
      <c r="M105" s="106">
        <f>'UBS Jardim Japão'!G12</f>
        <v>800</v>
      </c>
      <c r="N105" s="117">
        <f t="shared" si="114"/>
        <v>0.75757575757575757</v>
      </c>
      <c r="O105" s="106">
        <f>'UBS Jardim Japão'!H12</f>
        <v>1116</v>
      </c>
      <c r="P105" s="117">
        <f t="shared" si="115"/>
        <v>1.0568181818181819</v>
      </c>
      <c r="Q105" s="684">
        <f t="shared" si="116"/>
        <v>3168</v>
      </c>
      <c r="R105" s="108">
        <f t="shared" si="117"/>
        <v>2895</v>
      </c>
      <c r="S105" s="118">
        <f t="shared" si="118"/>
        <v>0.91382575757575757</v>
      </c>
    </row>
    <row r="106" spans="1:19" hidden="1" x14ac:dyDescent="0.25">
      <c r="A106" s="88" t="s">
        <v>42</v>
      </c>
      <c r="B106" s="89">
        <f>'UBS Jardim Japão'!B13</f>
        <v>528</v>
      </c>
      <c r="C106" s="106">
        <f>'UBS Jardim Japão'!C13</f>
        <v>286</v>
      </c>
      <c r="D106" s="117">
        <f t="shared" si="109"/>
        <v>0.54166666666666663</v>
      </c>
      <c r="E106" s="106">
        <f>'UBS Jardim Japão'!D13</f>
        <v>457</v>
      </c>
      <c r="F106" s="117">
        <f t="shared" si="110"/>
        <v>0.86553030303030298</v>
      </c>
      <c r="G106" s="106">
        <f>'UBS Jardim Japão'!E13</f>
        <v>532</v>
      </c>
      <c r="H106" s="117">
        <f t="shared" si="111"/>
        <v>1.0075757575757576</v>
      </c>
      <c r="I106" s="108">
        <f t="shared" si="112"/>
        <v>1275</v>
      </c>
      <c r="J106" s="118">
        <f t="shared" si="113"/>
        <v>0.80492424242424243</v>
      </c>
      <c r="K106" s="106">
        <f>'UBS Jardim Japão'!F13</f>
        <v>604</v>
      </c>
      <c r="L106" s="117">
        <f t="shared" si="111"/>
        <v>1.143939393939394</v>
      </c>
      <c r="M106" s="106">
        <f>'UBS Jardim Japão'!G13</f>
        <v>627</v>
      </c>
      <c r="N106" s="117">
        <f t="shared" si="114"/>
        <v>1.1875</v>
      </c>
      <c r="O106" s="106">
        <f>'UBS Jardim Japão'!H13</f>
        <v>545</v>
      </c>
      <c r="P106" s="117">
        <f t="shared" si="115"/>
        <v>1.0321969696969697</v>
      </c>
      <c r="Q106" s="684">
        <f t="shared" si="116"/>
        <v>1584</v>
      </c>
      <c r="R106" s="108">
        <f t="shared" si="117"/>
        <v>1776</v>
      </c>
      <c r="S106" s="118">
        <f t="shared" si="118"/>
        <v>1.1212121212121211</v>
      </c>
    </row>
    <row r="107" spans="1:19" ht="15.75" hidden="1" thickBot="1" x14ac:dyDescent="0.3">
      <c r="A107" s="110" t="s">
        <v>13</v>
      </c>
      <c r="B107" s="159">
        <f>'UBS Jardim Japão'!B15</f>
        <v>792</v>
      </c>
      <c r="C107" s="111">
        <f>'UBS Jardim Japão'!C15</f>
        <v>535</v>
      </c>
      <c r="D107" s="121">
        <f t="shared" si="109"/>
        <v>0.6755050505050505</v>
      </c>
      <c r="E107" s="111">
        <f>'UBS Jardim Japão'!D15</f>
        <v>610</v>
      </c>
      <c r="F107" s="121">
        <f t="shared" si="110"/>
        <v>0.77020202020202022</v>
      </c>
      <c r="G107" s="111">
        <f>'UBS Jardim Japão'!E15</f>
        <v>804</v>
      </c>
      <c r="H107" s="121">
        <f t="shared" si="111"/>
        <v>1.0151515151515151</v>
      </c>
      <c r="I107" s="113">
        <f t="shared" si="112"/>
        <v>1949</v>
      </c>
      <c r="J107" s="122">
        <f t="shared" si="113"/>
        <v>0.82028619528619529</v>
      </c>
      <c r="K107" s="111">
        <f>'UBS Jardim Japão'!F15</f>
        <v>681</v>
      </c>
      <c r="L107" s="121">
        <f t="shared" si="111"/>
        <v>0.85984848484848486</v>
      </c>
      <c r="M107" s="111">
        <f>'UBS Jardim Japão'!G15</f>
        <v>804</v>
      </c>
      <c r="N107" s="121">
        <f t="shared" si="114"/>
        <v>1.0151515151515151</v>
      </c>
      <c r="O107" s="111">
        <f>'UBS Jardim Japão'!H15</f>
        <v>831</v>
      </c>
      <c r="P107" s="121">
        <f t="shared" si="115"/>
        <v>1.0492424242424243</v>
      </c>
      <c r="Q107" s="685">
        <f t="shared" si="116"/>
        <v>2376</v>
      </c>
      <c r="R107" s="113">
        <f t="shared" si="117"/>
        <v>2316</v>
      </c>
      <c r="S107" s="122">
        <f t="shared" si="118"/>
        <v>0.9747474747474747</v>
      </c>
    </row>
    <row r="108" spans="1:19" ht="15.75" hidden="1" thickBot="1" x14ac:dyDescent="0.3">
      <c r="A108" s="6" t="s">
        <v>7</v>
      </c>
      <c r="B108" s="216">
        <f>SUM(B103:B107)</f>
        <v>2976</v>
      </c>
      <c r="C108" s="8">
        <f>SUM(C103:C107)</f>
        <v>2742</v>
      </c>
      <c r="D108" s="22">
        <f t="shared" si="109"/>
        <v>0.9213709677419355</v>
      </c>
      <c r="E108" s="8">
        <f>SUM(E103:E107)</f>
        <v>2667</v>
      </c>
      <c r="F108" s="22">
        <f t="shared" si="110"/>
        <v>0.89616935483870963</v>
      </c>
      <c r="G108" s="8">
        <f>SUM(G103:G107)</f>
        <v>3275</v>
      </c>
      <c r="H108" s="22">
        <f t="shared" si="111"/>
        <v>1.100470430107527</v>
      </c>
      <c r="I108" s="80">
        <f t="shared" si="112"/>
        <v>8684</v>
      </c>
      <c r="J108" s="81">
        <f t="shared" si="113"/>
        <v>0.9726702508960573</v>
      </c>
      <c r="K108" s="8">
        <f>SUM(K103:K107)</f>
        <v>3102</v>
      </c>
      <c r="L108" s="22">
        <f t="shared" si="111"/>
        <v>1.0423387096774193</v>
      </c>
      <c r="M108" s="8">
        <f t="shared" ref="M108" si="119">SUM(M103:M107)</f>
        <v>2902</v>
      </c>
      <c r="N108" s="22">
        <f t="shared" si="114"/>
        <v>0.9751344086021505</v>
      </c>
      <c r="O108" s="8">
        <f t="shared" ref="O108" si="120">SUM(O103:O107)</f>
        <v>3244</v>
      </c>
      <c r="P108" s="22">
        <f t="shared" si="115"/>
        <v>1.0900537634408602</v>
      </c>
      <c r="Q108" s="686">
        <f t="shared" si="116"/>
        <v>8928</v>
      </c>
      <c r="R108" s="80">
        <f t="shared" si="117"/>
        <v>9248</v>
      </c>
      <c r="S108" s="81">
        <f t="shared" si="118"/>
        <v>1.0358422939068099</v>
      </c>
    </row>
    <row r="109" spans="1:19" hidden="1" x14ac:dyDescent="0.25"/>
    <row r="110" spans="1:19" ht="15.75" hidden="1" x14ac:dyDescent="0.25">
      <c r="A110" s="1021" t="s">
        <v>281</v>
      </c>
      <c r="B110" s="1022"/>
      <c r="C110" s="1022"/>
      <c r="D110" s="1022"/>
      <c r="E110" s="1022"/>
      <c r="F110" s="1022"/>
      <c r="G110" s="1022"/>
      <c r="H110" s="1022"/>
      <c r="I110" s="1022"/>
      <c r="J110" s="1022"/>
      <c r="K110" s="1022"/>
      <c r="L110" s="1022"/>
      <c r="M110" s="1022"/>
      <c r="N110" s="1022"/>
      <c r="O110" s="1022"/>
      <c r="P110" s="1022"/>
      <c r="Q110" s="1022"/>
      <c r="R110" s="1022"/>
      <c r="S110" s="1022"/>
    </row>
    <row r="111" spans="1:19" ht="34.5" hidden="1" thickBot="1" x14ac:dyDescent="0.3">
      <c r="A111" s="85" t="s">
        <v>14</v>
      </c>
      <c r="B111" s="155" t="s">
        <v>15</v>
      </c>
      <c r="C111" s="221" t="s">
        <v>2</v>
      </c>
      <c r="D111" s="222" t="s">
        <v>1</v>
      </c>
      <c r="E111" s="221" t="s">
        <v>3</v>
      </c>
      <c r="F111" s="222" t="s">
        <v>1</v>
      </c>
      <c r="G111" s="221" t="s">
        <v>4</v>
      </c>
      <c r="H111" s="222" t="s">
        <v>1</v>
      </c>
      <c r="I111" s="100" t="s">
        <v>197</v>
      </c>
      <c r="J111" s="13" t="s">
        <v>196</v>
      </c>
      <c r="K111" s="221" t="s">
        <v>5</v>
      </c>
      <c r="L111" s="222" t="s">
        <v>1</v>
      </c>
      <c r="M111" s="223" t="s">
        <v>194</v>
      </c>
      <c r="N111" s="224" t="s">
        <v>1</v>
      </c>
      <c r="O111" s="223" t="s">
        <v>195</v>
      </c>
      <c r="P111" s="224" t="s">
        <v>1</v>
      </c>
      <c r="Q111" s="567" t="s">
        <v>361</v>
      </c>
      <c r="R111" s="100" t="s">
        <v>197</v>
      </c>
      <c r="S111" s="13" t="s">
        <v>196</v>
      </c>
    </row>
    <row r="112" spans="1:19" ht="15.75" hidden="1" thickTop="1" x14ac:dyDescent="0.25">
      <c r="A112" s="9" t="s">
        <v>150</v>
      </c>
      <c r="B112" s="1096">
        <f>'EMAD na UBS JD JAPÃO'!$B$9</f>
        <v>220</v>
      </c>
      <c r="C112" s="1073">
        <f>'EMAD na UBS JD JAPÃO'!$C$9</f>
        <v>226</v>
      </c>
      <c r="D112" s="1076">
        <f t="shared" ref="D112:D115" si="121">C112/$B112</f>
        <v>1.0272727272727273</v>
      </c>
      <c r="E112" s="1073">
        <f>'EMAD na UBS JD JAPÃO'!$D$9</f>
        <v>242</v>
      </c>
      <c r="F112" s="1076">
        <f t="shared" ref="F112:F115" si="122">E112/$B112</f>
        <v>1.1000000000000001</v>
      </c>
      <c r="G112" s="1073">
        <f>'EMAD na UBS JD JAPÃO'!$E$9</f>
        <v>254</v>
      </c>
      <c r="H112" s="1076">
        <f t="shared" ref="H112:L115" si="123">G112/$B112</f>
        <v>1.1545454545454545</v>
      </c>
      <c r="I112" s="1079">
        <f t="shared" ref="I112:I116" si="124">SUM(C112,E112,G112)</f>
        <v>722</v>
      </c>
      <c r="J112" s="1093">
        <f t="shared" ref="J112:J116" si="125">((I112/Q112))</f>
        <v>1.093939393939394</v>
      </c>
      <c r="K112" s="1073">
        <f>'EMAD na UBS JD JAPÃO'!$F$9</f>
        <v>230</v>
      </c>
      <c r="L112" s="1076">
        <f t="shared" si="123"/>
        <v>1.0454545454545454</v>
      </c>
      <c r="M112" s="1073">
        <f>'EMAD na UBS JD JAPÃO'!$G$9</f>
        <v>236</v>
      </c>
      <c r="N112" s="1076">
        <f t="shared" ref="N112:N115" si="126">M112/$B112</f>
        <v>1.0727272727272728</v>
      </c>
      <c r="O112" s="1073">
        <f>'EMAD na UBS JD JAPÃO'!$H$9</f>
        <v>226</v>
      </c>
      <c r="P112" s="1076">
        <f t="shared" ref="P112:P115" si="127">O112/$B112</f>
        <v>1.0272727272727273</v>
      </c>
      <c r="Q112" s="1099">
        <f t="shared" ref="Q112:Q116" si="128">B112*3</f>
        <v>660</v>
      </c>
      <c r="R112" s="1079">
        <f t="shared" ref="R112:R116" si="129">SUM(K112,M112,O112)</f>
        <v>692</v>
      </c>
      <c r="S112" s="1093">
        <f>R112/($B112*3)</f>
        <v>1.0484848484848486</v>
      </c>
    </row>
    <row r="113" spans="1:19" hidden="1" x14ac:dyDescent="0.25">
      <c r="A113" s="9" t="s">
        <v>151</v>
      </c>
      <c r="B113" s="1097"/>
      <c r="C113" s="1074"/>
      <c r="D113" s="1077" t="e">
        <f t="shared" si="121"/>
        <v>#DIV/0!</v>
      </c>
      <c r="E113" s="1074"/>
      <c r="F113" s="1077" t="e">
        <f t="shared" si="122"/>
        <v>#DIV/0!</v>
      </c>
      <c r="G113" s="1074"/>
      <c r="H113" s="1077" t="e">
        <f t="shared" si="123"/>
        <v>#DIV/0!</v>
      </c>
      <c r="I113" s="1080">
        <f t="shared" si="124"/>
        <v>0</v>
      </c>
      <c r="J113" s="1094" t="e">
        <f t="shared" si="125"/>
        <v>#DIV/0!</v>
      </c>
      <c r="K113" s="1074"/>
      <c r="L113" s="1077" t="e">
        <f t="shared" si="123"/>
        <v>#DIV/0!</v>
      </c>
      <c r="M113" s="1074"/>
      <c r="N113" s="1077" t="e">
        <f t="shared" si="126"/>
        <v>#DIV/0!</v>
      </c>
      <c r="O113" s="1074"/>
      <c r="P113" s="1077" t="e">
        <f t="shared" si="127"/>
        <v>#DIV/0!</v>
      </c>
      <c r="Q113" s="1100">
        <f t="shared" si="128"/>
        <v>0</v>
      </c>
      <c r="R113" s="1080">
        <f t="shared" si="129"/>
        <v>0</v>
      </c>
      <c r="S113" s="1094" t="e">
        <f>R113/($B113*3)</f>
        <v>#DIV/0!</v>
      </c>
    </row>
    <row r="114" spans="1:19" hidden="1" x14ac:dyDescent="0.25">
      <c r="A114" s="9" t="s">
        <v>154</v>
      </c>
      <c r="B114" s="1097"/>
      <c r="C114" s="1074"/>
      <c r="D114" s="1077" t="e">
        <f t="shared" si="121"/>
        <v>#DIV/0!</v>
      </c>
      <c r="E114" s="1074"/>
      <c r="F114" s="1077" t="e">
        <f t="shared" si="122"/>
        <v>#DIV/0!</v>
      </c>
      <c r="G114" s="1074"/>
      <c r="H114" s="1077" t="e">
        <f t="shared" si="123"/>
        <v>#DIV/0!</v>
      </c>
      <c r="I114" s="1080">
        <f t="shared" si="124"/>
        <v>0</v>
      </c>
      <c r="J114" s="1094" t="e">
        <f t="shared" si="125"/>
        <v>#DIV/0!</v>
      </c>
      <c r="K114" s="1074"/>
      <c r="L114" s="1077" t="e">
        <f t="shared" si="123"/>
        <v>#DIV/0!</v>
      </c>
      <c r="M114" s="1074"/>
      <c r="N114" s="1077" t="e">
        <f t="shared" si="126"/>
        <v>#DIV/0!</v>
      </c>
      <c r="O114" s="1074"/>
      <c r="P114" s="1077" t="e">
        <f t="shared" si="127"/>
        <v>#DIV/0!</v>
      </c>
      <c r="Q114" s="1100">
        <f t="shared" si="128"/>
        <v>0</v>
      </c>
      <c r="R114" s="1080">
        <f t="shared" si="129"/>
        <v>0</v>
      </c>
      <c r="S114" s="1094" t="e">
        <f>R114/($B114*3)</f>
        <v>#DIV/0!</v>
      </c>
    </row>
    <row r="115" spans="1:19" ht="15.75" hidden="1" thickBot="1" x14ac:dyDescent="0.3">
      <c r="A115" s="110" t="s">
        <v>152</v>
      </c>
      <c r="B115" s="1098"/>
      <c r="C115" s="1075"/>
      <c r="D115" s="1078" t="e">
        <f t="shared" si="121"/>
        <v>#DIV/0!</v>
      </c>
      <c r="E115" s="1075"/>
      <c r="F115" s="1078" t="e">
        <f t="shared" si="122"/>
        <v>#DIV/0!</v>
      </c>
      <c r="G115" s="1075"/>
      <c r="H115" s="1078" t="e">
        <f t="shared" si="123"/>
        <v>#DIV/0!</v>
      </c>
      <c r="I115" s="1081">
        <f t="shared" si="124"/>
        <v>0</v>
      </c>
      <c r="J115" s="1095" t="e">
        <f t="shared" si="125"/>
        <v>#DIV/0!</v>
      </c>
      <c r="K115" s="1075"/>
      <c r="L115" s="1078" t="e">
        <f t="shared" si="123"/>
        <v>#DIV/0!</v>
      </c>
      <c r="M115" s="1075"/>
      <c r="N115" s="1078" t="e">
        <f t="shared" si="126"/>
        <v>#DIV/0!</v>
      </c>
      <c r="O115" s="1075"/>
      <c r="P115" s="1078" t="e">
        <f t="shared" si="127"/>
        <v>#DIV/0!</v>
      </c>
      <c r="Q115" s="1101">
        <f t="shared" si="128"/>
        <v>0</v>
      </c>
      <c r="R115" s="1081">
        <f t="shared" si="129"/>
        <v>0</v>
      </c>
      <c r="S115" s="1095" t="e">
        <f>R115/($B115*3)</f>
        <v>#DIV/0!</v>
      </c>
    </row>
    <row r="116" spans="1:19" ht="15.75" hidden="1" thickBot="1" x14ac:dyDescent="0.3">
      <c r="A116" s="6" t="s">
        <v>7</v>
      </c>
      <c r="B116" s="216">
        <f>SUM(B112:B115)</f>
        <v>220</v>
      </c>
      <c r="C116" s="8">
        <f>SUM(C112:C115)</f>
        <v>226</v>
      </c>
      <c r="D116" s="22">
        <f>((C116/$B$28))-1</f>
        <v>4.7948717948717947</v>
      </c>
      <c r="E116" s="8">
        <f>SUM(E112:E115)</f>
        <v>242</v>
      </c>
      <c r="F116" s="22">
        <f>((E116/$B$28))-1</f>
        <v>5.2051282051282053</v>
      </c>
      <c r="G116" s="8">
        <f>SUM(G112:G115)</f>
        <v>254</v>
      </c>
      <c r="H116" s="22">
        <f>((G116/$B$28))-1</f>
        <v>5.5128205128205128</v>
      </c>
      <c r="I116" s="80">
        <f t="shared" si="124"/>
        <v>722</v>
      </c>
      <c r="J116" s="81">
        <f t="shared" si="125"/>
        <v>1.093939393939394</v>
      </c>
      <c r="K116" s="8">
        <f>SUM(K112:K115)</f>
        <v>230</v>
      </c>
      <c r="L116" s="22">
        <f>((K116/$B$28))-1</f>
        <v>4.8974358974358978</v>
      </c>
      <c r="M116" s="8">
        <f t="shared" ref="M116" si="130">SUM(M112:M115)</f>
        <v>236</v>
      </c>
      <c r="N116" s="22">
        <f t="shared" ref="N116" si="131">((M116/$B$28))-1</f>
        <v>5.0512820512820511</v>
      </c>
      <c r="O116" s="8">
        <f t="shared" ref="O116" si="132">SUM(O112:O115)</f>
        <v>226</v>
      </c>
      <c r="P116" s="22">
        <f t="shared" ref="P116" si="133">((O116/$B$28))-1</f>
        <v>4.7948717948717947</v>
      </c>
      <c r="Q116" s="686">
        <f t="shared" si="128"/>
        <v>660</v>
      </c>
      <c r="R116" s="80">
        <f t="shared" si="129"/>
        <v>692</v>
      </c>
      <c r="S116" s="81">
        <f>R116/($B116*3)</f>
        <v>1.0484848484848486</v>
      </c>
    </row>
    <row r="117" spans="1:19" hidden="1" x14ac:dyDescent="0.25"/>
    <row r="118" spans="1:19" ht="15.75" hidden="1" x14ac:dyDescent="0.25">
      <c r="A118" s="1021" t="s">
        <v>282</v>
      </c>
      <c r="B118" s="1022"/>
      <c r="C118" s="1022"/>
      <c r="D118" s="1022"/>
      <c r="E118" s="1022"/>
      <c r="F118" s="1022"/>
      <c r="G118" s="1022"/>
      <c r="H118" s="1022"/>
      <c r="I118" s="1022"/>
      <c r="J118" s="1022"/>
      <c r="K118" s="1022"/>
      <c r="L118" s="1022"/>
      <c r="M118" s="1022"/>
      <c r="N118" s="1022"/>
      <c r="O118" s="1022"/>
      <c r="P118" s="1022"/>
      <c r="Q118" s="1022"/>
      <c r="R118" s="1022"/>
      <c r="S118" s="1022"/>
    </row>
    <row r="119" spans="1:19" ht="34.5" hidden="1" thickBot="1" x14ac:dyDescent="0.3">
      <c r="A119" s="85" t="s">
        <v>14</v>
      </c>
      <c r="B119" s="155" t="s">
        <v>15</v>
      </c>
      <c r="C119" s="221" t="s">
        <v>2</v>
      </c>
      <c r="D119" s="222" t="s">
        <v>1</v>
      </c>
      <c r="E119" s="221" t="s">
        <v>3</v>
      </c>
      <c r="F119" s="222" t="s">
        <v>1</v>
      </c>
      <c r="G119" s="221" t="s">
        <v>4</v>
      </c>
      <c r="H119" s="222" t="s">
        <v>1</v>
      </c>
      <c r="I119" s="100" t="s">
        <v>197</v>
      </c>
      <c r="J119" s="13" t="s">
        <v>196</v>
      </c>
      <c r="K119" s="221" t="s">
        <v>5</v>
      </c>
      <c r="L119" s="222" t="s">
        <v>1</v>
      </c>
      <c r="M119" s="223" t="s">
        <v>194</v>
      </c>
      <c r="N119" s="224" t="s">
        <v>1</v>
      </c>
      <c r="O119" s="223" t="s">
        <v>195</v>
      </c>
      <c r="P119" s="224" t="s">
        <v>1</v>
      </c>
      <c r="Q119" s="567" t="s">
        <v>361</v>
      </c>
      <c r="R119" s="100" t="s">
        <v>197</v>
      </c>
      <c r="S119" s="13" t="s">
        <v>196</v>
      </c>
    </row>
    <row r="120" spans="1:19" ht="15.75" hidden="1" thickTop="1" x14ac:dyDescent="0.25">
      <c r="A120" s="88" t="s">
        <v>8</v>
      </c>
      <c r="B120" s="87">
        <f>'UBS Vila Ede'!B9</f>
        <v>783</v>
      </c>
      <c r="C120" s="105">
        <f>'UBS Vila Ede'!C9</f>
        <v>919</v>
      </c>
      <c r="D120" s="19">
        <f t="shared" ref="D120:D126" si="134">C120/$B120</f>
        <v>1.173690932311622</v>
      </c>
      <c r="E120" s="105">
        <f>'UBS Vila Ede'!D9</f>
        <v>670</v>
      </c>
      <c r="F120" s="19">
        <f t="shared" ref="F120:F126" si="135">E120/$B120</f>
        <v>0.85568326947637297</v>
      </c>
      <c r="G120" s="105">
        <f>'UBS Vila Ede'!E9</f>
        <v>662</v>
      </c>
      <c r="H120" s="19">
        <f t="shared" ref="H120:L126" si="136">G120/$B120</f>
        <v>0.84546615581098339</v>
      </c>
      <c r="I120" s="77">
        <f t="shared" ref="I120:I126" si="137">SUM(C120,E120,G120)</f>
        <v>2251</v>
      </c>
      <c r="J120" s="116">
        <f t="shared" ref="J120:J126" si="138">((I120/Q120))</f>
        <v>0.95828011919965939</v>
      </c>
      <c r="K120" s="105">
        <f>'UBS Vila Ede'!F9</f>
        <v>645</v>
      </c>
      <c r="L120" s="19">
        <f t="shared" si="136"/>
        <v>0.82375478927203061</v>
      </c>
      <c r="M120" s="105">
        <f>'UBS Vila Ede'!G9</f>
        <v>756</v>
      </c>
      <c r="N120" s="19">
        <f t="shared" ref="N120:N126" si="139">M120/$B120</f>
        <v>0.96551724137931039</v>
      </c>
      <c r="O120" s="105">
        <f>'UBS Vila Ede'!H9</f>
        <v>716</v>
      </c>
      <c r="P120" s="19">
        <f t="shared" ref="P120:P126" si="140">O120/$B120</f>
        <v>0.91443167305236273</v>
      </c>
      <c r="Q120" s="683">
        <f t="shared" ref="Q120:Q126" si="141">B120*3</f>
        <v>2349</v>
      </c>
      <c r="R120" s="77">
        <f t="shared" ref="R120:R126" si="142">SUM(K120,M120,O120)</f>
        <v>2117</v>
      </c>
      <c r="S120" s="116">
        <f t="shared" ref="S120:S126" si="143">R120/($B120*3)</f>
        <v>0.90123456790123457</v>
      </c>
    </row>
    <row r="121" spans="1:19" hidden="1" x14ac:dyDescent="0.25">
      <c r="A121" s="88" t="s">
        <v>9</v>
      </c>
      <c r="B121" s="89">
        <f>'UBS Vila Ede'!B10</f>
        <v>117</v>
      </c>
      <c r="C121" s="106">
        <f>'UBS Vila Ede'!C10</f>
        <v>114</v>
      </c>
      <c r="D121" s="117">
        <f t="shared" si="134"/>
        <v>0.97435897435897434</v>
      </c>
      <c r="E121" s="106">
        <f>'UBS Vila Ede'!D10</f>
        <v>103</v>
      </c>
      <c r="F121" s="117">
        <f t="shared" si="135"/>
        <v>0.88034188034188032</v>
      </c>
      <c r="G121" s="106">
        <f>'UBS Vila Ede'!E10</f>
        <v>33</v>
      </c>
      <c r="H121" s="117">
        <f t="shared" si="136"/>
        <v>0.28205128205128205</v>
      </c>
      <c r="I121" s="108">
        <f t="shared" si="137"/>
        <v>250</v>
      </c>
      <c r="J121" s="118">
        <f t="shared" si="138"/>
        <v>0.71225071225071224</v>
      </c>
      <c r="K121" s="106">
        <f>'UBS Vila Ede'!F10</f>
        <v>33</v>
      </c>
      <c r="L121" s="117">
        <f t="shared" si="136"/>
        <v>0.28205128205128205</v>
      </c>
      <c r="M121" s="106">
        <f>'UBS Vila Ede'!G10</f>
        <v>41</v>
      </c>
      <c r="N121" s="117">
        <f t="shared" si="139"/>
        <v>0.3504273504273504</v>
      </c>
      <c r="O121" s="106">
        <f>'UBS Vila Ede'!H10</f>
        <v>120</v>
      </c>
      <c r="P121" s="117">
        <f t="shared" si="140"/>
        <v>1.0256410256410255</v>
      </c>
      <c r="Q121" s="684">
        <f t="shared" si="141"/>
        <v>351</v>
      </c>
      <c r="R121" s="108">
        <f t="shared" si="142"/>
        <v>194</v>
      </c>
      <c r="S121" s="118">
        <f t="shared" si="143"/>
        <v>0.55270655270655267</v>
      </c>
    </row>
    <row r="122" spans="1:19" hidden="1" x14ac:dyDescent="0.25">
      <c r="A122" s="88" t="s">
        <v>10</v>
      </c>
      <c r="B122" s="89">
        <f>'UBS Vila Ede'!B12</f>
        <v>792</v>
      </c>
      <c r="C122" s="106">
        <f>'UBS Vila Ede'!C12</f>
        <v>789</v>
      </c>
      <c r="D122" s="117">
        <f t="shared" si="134"/>
        <v>0.99621212121212122</v>
      </c>
      <c r="E122" s="106">
        <f>'UBS Vila Ede'!D12</f>
        <v>704</v>
      </c>
      <c r="F122" s="117">
        <f t="shared" si="135"/>
        <v>0.88888888888888884</v>
      </c>
      <c r="G122" s="106">
        <f>'UBS Vila Ede'!E12</f>
        <v>890</v>
      </c>
      <c r="H122" s="117">
        <f t="shared" si="136"/>
        <v>1.1237373737373737</v>
      </c>
      <c r="I122" s="108">
        <f t="shared" si="137"/>
        <v>2383</v>
      </c>
      <c r="J122" s="118">
        <f t="shared" si="138"/>
        <v>1.002946127946128</v>
      </c>
      <c r="K122" s="106">
        <f>'UBS Vila Ede'!F12</f>
        <v>763</v>
      </c>
      <c r="L122" s="117">
        <f t="shared" si="136"/>
        <v>0.96338383838383834</v>
      </c>
      <c r="M122" s="106">
        <f>'UBS Vila Ede'!G12</f>
        <v>595</v>
      </c>
      <c r="N122" s="117">
        <f t="shared" si="139"/>
        <v>0.7512626262626263</v>
      </c>
      <c r="O122" s="106">
        <f>'UBS Vila Ede'!H12</f>
        <v>608</v>
      </c>
      <c r="P122" s="117">
        <f t="shared" si="140"/>
        <v>0.76767676767676762</v>
      </c>
      <c r="Q122" s="684">
        <f t="shared" si="141"/>
        <v>2376</v>
      </c>
      <c r="R122" s="108">
        <f t="shared" si="142"/>
        <v>1966</v>
      </c>
      <c r="S122" s="118">
        <f t="shared" si="143"/>
        <v>0.82744107744107742</v>
      </c>
    </row>
    <row r="123" spans="1:19" hidden="1" x14ac:dyDescent="0.25">
      <c r="A123" s="88" t="s">
        <v>42</v>
      </c>
      <c r="B123" s="89">
        <f>'UBS Vila Ede'!B13</f>
        <v>528</v>
      </c>
      <c r="C123" s="106">
        <f>'UBS Vila Ede'!C13</f>
        <v>296</v>
      </c>
      <c r="D123" s="117">
        <f t="shared" si="134"/>
        <v>0.56060606060606055</v>
      </c>
      <c r="E123" s="106">
        <f>'UBS Vila Ede'!D13</f>
        <v>360</v>
      </c>
      <c r="F123" s="117">
        <f t="shared" si="135"/>
        <v>0.68181818181818177</v>
      </c>
      <c r="G123" s="106">
        <f>'UBS Vila Ede'!E13</f>
        <v>391</v>
      </c>
      <c r="H123" s="117">
        <f t="shared" si="136"/>
        <v>0.74053030303030298</v>
      </c>
      <c r="I123" s="108">
        <f t="shared" si="137"/>
        <v>1047</v>
      </c>
      <c r="J123" s="118">
        <f t="shared" si="138"/>
        <v>0.66098484848484851</v>
      </c>
      <c r="K123" s="106">
        <f>'UBS Vila Ede'!F13</f>
        <v>489</v>
      </c>
      <c r="L123" s="117">
        <f t="shared" si="136"/>
        <v>0.92613636363636365</v>
      </c>
      <c r="M123" s="106">
        <f>'UBS Vila Ede'!G13</f>
        <v>533</v>
      </c>
      <c r="N123" s="117">
        <f t="shared" si="139"/>
        <v>1.009469696969697</v>
      </c>
      <c r="O123" s="106">
        <f>'UBS Vila Ede'!H13</f>
        <v>391</v>
      </c>
      <c r="P123" s="117">
        <f t="shared" si="140"/>
        <v>0.74053030303030298</v>
      </c>
      <c r="Q123" s="684">
        <f t="shared" si="141"/>
        <v>1584</v>
      </c>
      <c r="R123" s="108">
        <f t="shared" si="142"/>
        <v>1413</v>
      </c>
      <c r="S123" s="118">
        <f t="shared" si="143"/>
        <v>0.89204545454545459</v>
      </c>
    </row>
    <row r="124" spans="1:19" hidden="1" x14ac:dyDescent="0.25">
      <c r="A124" s="152" t="s">
        <v>191</v>
      </c>
      <c r="B124" s="89">
        <f>'UBS Vila Ede'!B14</f>
        <v>160</v>
      </c>
      <c r="C124" s="106">
        <f>'UBS Vila Ede'!C14</f>
        <v>7</v>
      </c>
      <c r="D124" s="117">
        <f t="shared" si="134"/>
        <v>4.3749999999999997E-2</v>
      </c>
      <c r="E124" s="106">
        <f>'UBS Vila Ede'!D14</f>
        <v>35</v>
      </c>
      <c r="F124" s="117">
        <f t="shared" si="135"/>
        <v>0.21875</v>
      </c>
      <c r="G124" s="106">
        <f>'UBS Vila Ede'!E14</f>
        <v>56</v>
      </c>
      <c r="H124" s="117">
        <f t="shared" si="136"/>
        <v>0.35</v>
      </c>
      <c r="I124" s="108">
        <f t="shared" si="137"/>
        <v>98</v>
      </c>
      <c r="J124" s="118">
        <f t="shared" si="138"/>
        <v>0.20416666666666666</v>
      </c>
      <c r="K124" s="106">
        <f>'UBS Vila Ede'!F14</f>
        <v>59</v>
      </c>
      <c r="L124" s="117">
        <f t="shared" si="136"/>
        <v>0.36875000000000002</v>
      </c>
      <c r="M124" s="106">
        <f>'UBS Vila Ede'!G14</f>
        <v>80</v>
      </c>
      <c r="N124" s="117">
        <f t="shared" si="139"/>
        <v>0.5</v>
      </c>
      <c r="O124" s="106">
        <f>'UBS Vila Ede'!H14</f>
        <v>64</v>
      </c>
      <c r="P124" s="117">
        <f t="shared" si="140"/>
        <v>0.4</v>
      </c>
      <c r="Q124" s="684">
        <f t="shared" si="141"/>
        <v>480</v>
      </c>
      <c r="R124" s="108">
        <f t="shared" si="142"/>
        <v>203</v>
      </c>
      <c r="S124" s="118">
        <f t="shared" si="143"/>
        <v>0.42291666666666666</v>
      </c>
    </row>
    <row r="125" spans="1:19" ht="15.75" hidden="1" thickBot="1" x14ac:dyDescent="0.3">
      <c r="A125" s="110" t="s">
        <v>13</v>
      </c>
      <c r="B125" s="159">
        <f>'UBS Vila Ede'!B15</f>
        <v>528</v>
      </c>
      <c r="C125" s="111">
        <f>'UBS Vila Ede'!C15</f>
        <v>289</v>
      </c>
      <c r="D125" s="121">
        <f t="shared" si="134"/>
        <v>0.54734848484848486</v>
      </c>
      <c r="E125" s="111">
        <f>'UBS Vila Ede'!D15</f>
        <v>258</v>
      </c>
      <c r="F125" s="121">
        <f t="shared" si="135"/>
        <v>0.48863636363636365</v>
      </c>
      <c r="G125" s="111">
        <f>'UBS Vila Ede'!E15</f>
        <v>356</v>
      </c>
      <c r="H125" s="121">
        <f t="shared" si="136"/>
        <v>0.6742424242424242</v>
      </c>
      <c r="I125" s="113">
        <f t="shared" si="137"/>
        <v>903</v>
      </c>
      <c r="J125" s="122">
        <f t="shared" si="138"/>
        <v>0.57007575757575757</v>
      </c>
      <c r="K125" s="111">
        <f>'UBS Vila Ede'!F15</f>
        <v>372</v>
      </c>
      <c r="L125" s="121">
        <f t="shared" si="136"/>
        <v>0.70454545454545459</v>
      </c>
      <c r="M125" s="111">
        <f>'UBS Vila Ede'!G15</f>
        <v>405</v>
      </c>
      <c r="N125" s="121">
        <f t="shared" si="139"/>
        <v>0.76704545454545459</v>
      </c>
      <c r="O125" s="111">
        <f>'UBS Vila Ede'!H15</f>
        <v>303</v>
      </c>
      <c r="P125" s="121">
        <f t="shared" si="140"/>
        <v>0.57386363636363635</v>
      </c>
      <c r="Q125" s="685">
        <f t="shared" si="141"/>
        <v>1584</v>
      </c>
      <c r="R125" s="113">
        <f t="shared" si="142"/>
        <v>1080</v>
      </c>
      <c r="S125" s="122">
        <f t="shared" si="143"/>
        <v>0.68181818181818177</v>
      </c>
    </row>
    <row r="126" spans="1:19" ht="15.75" hidden="1" thickBot="1" x14ac:dyDescent="0.3">
      <c r="A126" s="6" t="s">
        <v>7</v>
      </c>
      <c r="B126" s="216">
        <f>SUM(B120:B125)</f>
        <v>2908</v>
      </c>
      <c r="C126" s="8">
        <f>SUM(C120:C125)</f>
        <v>2414</v>
      </c>
      <c r="D126" s="22">
        <f t="shared" si="134"/>
        <v>0.83012379642365886</v>
      </c>
      <c r="E126" s="8">
        <f>SUM(E120:E125)</f>
        <v>2130</v>
      </c>
      <c r="F126" s="22">
        <f t="shared" si="135"/>
        <v>0.73246217331499308</v>
      </c>
      <c r="G126" s="8">
        <f>SUM(G120:G125)</f>
        <v>2388</v>
      </c>
      <c r="H126" s="22">
        <f t="shared" si="136"/>
        <v>0.82118294360385147</v>
      </c>
      <c r="I126" s="80">
        <f t="shared" si="137"/>
        <v>6932</v>
      </c>
      <c r="J126" s="81">
        <f t="shared" si="138"/>
        <v>0.79458963778083447</v>
      </c>
      <c r="K126" s="8">
        <f>SUM(K120:K125)</f>
        <v>2361</v>
      </c>
      <c r="L126" s="22">
        <f t="shared" si="136"/>
        <v>0.811898211829436</v>
      </c>
      <c r="M126" s="8">
        <f t="shared" ref="M126" si="144">SUM(M120:M125)</f>
        <v>2410</v>
      </c>
      <c r="N126" s="22">
        <f t="shared" si="139"/>
        <v>0.82874828060522698</v>
      </c>
      <c r="O126" s="8">
        <f t="shared" ref="O126" si="145">SUM(O120:O125)</f>
        <v>2202</v>
      </c>
      <c r="P126" s="22">
        <f t="shared" si="140"/>
        <v>0.75722145804676755</v>
      </c>
      <c r="Q126" s="686">
        <f t="shared" si="141"/>
        <v>8724</v>
      </c>
      <c r="R126" s="80">
        <f t="shared" si="142"/>
        <v>6973</v>
      </c>
      <c r="S126" s="81">
        <f t="shared" si="143"/>
        <v>0.79928931682714355</v>
      </c>
    </row>
    <row r="127" spans="1:19" hidden="1" x14ac:dyDescent="0.25"/>
    <row r="128" spans="1:19" ht="15.75" hidden="1" x14ac:dyDescent="0.25">
      <c r="A128" s="1021" t="s">
        <v>284</v>
      </c>
      <c r="B128" s="1022"/>
      <c r="C128" s="1022"/>
      <c r="D128" s="1022"/>
      <c r="E128" s="1022"/>
      <c r="F128" s="1022"/>
      <c r="G128" s="1022"/>
      <c r="H128" s="1022"/>
      <c r="I128" s="1022"/>
      <c r="J128" s="1022"/>
      <c r="K128" s="1022"/>
      <c r="L128" s="1022"/>
      <c r="M128" s="1022"/>
      <c r="N128" s="1022"/>
      <c r="O128" s="1022"/>
      <c r="P128" s="1022"/>
      <c r="Q128" s="1022"/>
      <c r="R128" s="1022"/>
      <c r="S128" s="1022"/>
    </row>
    <row r="129" spans="1:19" ht="34.5" hidden="1" thickBot="1" x14ac:dyDescent="0.3">
      <c r="A129" s="85" t="s">
        <v>14</v>
      </c>
      <c r="B129" s="155" t="s">
        <v>15</v>
      </c>
      <c r="C129" s="221" t="s">
        <v>2</v>
      </c>
      <c r="D129" s="222" t="s">
        <v>1</v>
      </c>
      <c r="E129" s="221" t="s">
        <v>3</v>
      </c>
      <c r="F129" s="222" t="s">
        <v>1</v>
      </c>
      <c r="G129" s="221" t="s">
        <v>4</v>
      </c>
      <c r="H129" s="222" t="s">
        <v>1</v>
      </c>
      <c r="I129" s="100" t="s">
        <v>197</v>
      </c>
      <c r="J129" s="13" t="s">
        <v>196</v>
      </c>
      <c r="K129" s="221" t="s">
        <v>5</v>
      </c>
      <c r="L129" s="222" t="s">
        <v>1</v>
      </c>
      <c r="M129" s="223" t="s">
        <v>194</v>
      </c>
      <c r="N129" s="224" t="s">
        <v>1</v>
      </c>
      <c r="O129" s="223" t="s">
        <v>195</v>
      </c>
      <c r="P129" s="224" t="s">
        <v>1</v>
      </c>
      <c r="Q129" s="567" t="s">
        <v>361</v>
      </c>
      <c r="R129" s="100" t="s">
        <v>197</v>
      </c>
      <c r="S129" s="13" t="s">
        <v>196</v>
      </c>
    </row>
    <row r="130" spans="1:19" ht="15.75" hidden="1" thickTop="1" x14ac:dyDescent="0.25">
      <c r="A130" s="88" t="s">
        <v>8</v>
      </c>
      <c r="B130" s="87">
        <f>'UBS Vila Leonor'!B9</f>
        <v>522</v>
      </c>
      <c r="C130" s="105">
        <f>'UBS Vila Leonor'!C9</f>
        <v>729</v>
      </c>
      <c r="D130" s="19">
        <f t="shared" ref="D130:D135" si="146">C130/$B130</f>
        <v>1.396551724137931</v>
      </c>
      <c r="E130" s="105">
        <f>'UBS Vila Leonor'!D9</f>
        <v>597</v>
      </c>
      <c r="F130" s="19">
        <f t="shared" ref="F130:F135" si="147">E130/$B130</f>
        <v>1.1436781609195403</v>
      </c>
      <c r="G130" s="105">
        <f>'UBS Vila Leonor'!E9</f>
        <v>565</v>
      </c>
      <c r="H130" s="19">
        <f t="shared" ref="H130:L135" si="148">G130/$B130</f>
        <v>1.0823754789272031</v>
      </c>
      <c r="I130" s="77">
        <f t="shared" ref="I130:I135" si="149">SUM(C130,E130,G130)</f>
        <v>1891</v>
      </c>
      <c r="J130" s="116">
        <f t="shared" ref="J130:J135" si="150">((I130/Q130))</f>
        <v>1.2075351213282248</v>
      </c>
      <c r="K130" s="105">
        <f>'UBS Vila Leonor'!F9</f>
        <v>980</v>
      </c>
      <c r="L130" s="19">
        <f t="shared" si="148"/>
        <v>1.8773946360153257</v>
      </c>
      <c r="M130" s="105">
        <f>'UBS Vila Leonor'!G9</f>
        <v>582</v>
      </c>
      <c r="N130" s="19">
        <f t="shared" ref="N130:N135" si="151">M130/$B130</f>
        <v>1.1149425287356323</v>
      </c>
      <c r="O130" s="105">
        <f>'UBS Vila Leonor'!H9</f>
        <v>610</v>
      </c>
      <c r="P130" s="19">
        <f t="shared" ref="P130:P135" si="152">O130/$B130</f>
        <v>1.1685823754789273</v>
      </c>
      <c r="Q130" s="683">
        <f t="shared" ref="Q130:Q135" si="153">B130*3</f>
        <v>1566</v>
      </c>
      <c r="R130" s="77">
        <f t="shared" ref="R130:R135" si="154">SUM(K130,M130,O130)</f>
        <v>2172</v>
      </c>
      <c r="S130" s="116">
        <f t="shared" ref="S130:S135" si="155">R130/($B130*3)</f>
        <v>1.3869731800766283</v>
      </c>
    </row>
    <row r="131" spans="1:19" hidden="1" x14ac:dyDescent="0.25">
      <c r="A131" s="88" t="s">
        <v>9</v>
      </c>
      <c r="B131" s="89">
        <f>'UBS Vila Leonor'!B10</f>
        <v>78</v>
      </c>
      <c r="C131" s="106">
        <f>'UBS Vila Leonor'!C10</f>
        <v>123</v>
      </c>
      <c r="D131" s="117">
        <f t="shared" si="146"/>
        <v>1.5769230769230769</v>
      </c>
      <c r="E131" s="106">
        <f>'UBS Vila Leonor'!D10</f>
        <v>82</v>
      </c>
      <c r="F131" s="117">
        <f t="shared" si="147"/>
        <v>1.0512820512820513</v>
      </c>
      <c r="G131" s="106">
        <f>'UBS Vila Leonor'!E10</f>
        <v>76</v>
      </c>
      <c r="H131" s="117">
        <f t="shared" si="148"/>
        <v>0.97435897435897434</v>
      </c>
      <c r="I131" s="108">
        <f t="shared" si="149"/>
        <v>281</v>
      </c>
      <c r="J131" s="118">
        <f t="shared" si="150"/>
        <v>1.2008547008547008</v>
      </c>
      <c r="K131" s="106">
        <f>'UBS Vila Leonor'!F10</f>
        <v>104</v>
      </c>
      <c r="L131" s="117">
        <f t="shared" si="148"/>
        <v>1.3333333333333333</v>
      </c>
      <c r="M131" s="106">
        <f>'UBS Vila Leonor'!G10</f>
        <v>99</v>
      </c>
      <c r="N131" s="117">
        <f t="shared" si="151"/>
        <v>1.2692307692307692</v>
      </c>
      <c r="O131" s="106">
        <f>'UBS Vila Leonor'!H10</f>
        <v>97</v>
      </c>
      <c r="P131" s="117">
        <f t="shared" si="152"/>
        <v>1.2435897435897436</v>
      </c>
      <c r="Q131" s="684">
        <f t="shared" si="153"/>
        <v>234</v>
      </c>
      <c r="R131" s="108">
        <f t="shared" si="154"/>
        <v>300</v>
      </c>
      <c r="S131" s="118">
        <f t="shared" si="155"/>
        <v>1.2820512820512822</v>
      </c>
    </row>
    <row r="132" spans="1:19" hidden="1" x14ac:dyDescent="0.25">
      <c r="A132" s="88" t="s">
        <v>10</v>
      </c>
      <c r="B132" s="89">
        <f>'UBS Vila Leonor'!B12</f>
        <v>660</v>
      </c>
      <c r="C132" s="106">
        <f>'UBS Vila Leonor'!C12</f>
        <v>465</v>
      </c>
      <c r="D132" s="117">
        <f t="shared" si="146"/>
        <v>0.70454545454545459</v>
      </c>
      <c r="E132" s="106">
        <f>'UBS Vila Leonor'!D12</f>
        <v>418</v>
      </c>
      <c r="F132" s="117">
        <f t="shared" si="147"/>
        <v>0.6333333333333333</v>
      </c>
      <c r="G132" s="106">
        <f>'UBS Vila Leonor'!E12</f>
        <v>600</v>
      </c>
      <c r="H132" s="117">
        <f t="shared" si="148"/>
        <v>0.90909090909090906</v>
      </c>
      <c r="I132" s="108">
        <f t="shared" si="149"/>
        <v>1483</v>
      </c>
      <c r="J132" s="118">
        <f t="shared" si="150"/>
        <v>0.74898989898989898</v>
      </c>
      <c r="K132" s="106">
        <f>'UBS Vila Leonor'!F12</f>
        <v>528</v>
      </c>
      <c r="L132" s="117">
        <f t="shared" si="148"/>
        <v>0.8</v>
      </c>
      <c r="M132" s="106">
        <f>'UBS Vila Leonor'!G12</f>
        <v>520</v>
      </c>
      <c r="N132" s="117">
        <f t="shared" si="151"/>
        <v>0.78787878787878785</v>
      </c>
      <c r="O132" s="106">
        <f>'UBS Vila Leonor'!H12</f>
        <v>586</v>
      </c>
      <c r="P132" s="117">
        <f t="shared" si="152"/>
        <v>0.88787878787878793</v>
      </c>
      <c r="Q132" s="684">
        <f t="shared" si="153"/>
        <v>1980</v>
      </c>
      <c r="R132" s="108">
        <f t="shared" si="154"/>
        <v>1634</v>
      </c>
      <c r="S132" s="118">
        <f t="shared" si="155"/>
        <v>0.82525252525252524</v>
      </c>
    </row>
    <row r="133" spans="1:19" hidden="1" x14ac:dyDescent="0.25">
      <c r="A133" s="88" t="s">
        <v>42</v>
      </c>
      <c r="B133" s="89">
        <f>'UBS Vila Leonor'!B13</f>
        <v>396</v>
      </c>
      <c r="C133" s="106">
        <f>'UBS Vila Leonor'!C13</f>
        <v>271</v>
      </c>
      <c r="D133" s="117">
        <f t="shared" si="146"/>
        <v>0.68434343434343436</v>
      </c>
      <c r="E133" s="106">
        <f>'UBS Vila Leonor'!D13</f>
        <v>297</v>
      </c>
      <c r="F133" s="117">
        <f t="shared" si="147"/>
        <v>0.75</v>
      </c>
      <c r="G133" s="106">
        <f>'UBS Vila Leonor'!E13</f>
        <v>312</v>
      </c>
      <c r="H133" s="117">
        <f t="shared" si="148"/>
        <v>0.78787878787878785</v>
      </c>
      <c r="I133" s="108">
        <f t="shared" si="149"/>
        <v>880</v>
      </c>
      <c r="J133" s="118">
        <f t="shared" si="150"/>
        <v>0.7407407407407407</v>
      </c>
      <c r="K133" s="106">
        <f>'UBS Vila Leonor'!F13</f>
        <v>429</v>
      </c>
      <c r="L133" s="117">
        <f t="shared" si="148"/>
        <v>1.0833333333333333</v>
      </c>
      <c r="M133" s="106">
        <f>'UBS Vila Leonor'!G13</f>
        <v>401</v>
      </c>
      <c r="N133" s="117">
        <f t="shared" si="151"/>
        <v>1.0126262626262625</v>
      </c>
      <c r="O133" s="106">
        <f>'UBS Vila Leonor'!H13</f>
        <v>354</v>
      </c>
      <c r="P133" s="117">
        <f t="shared" si="152"/>
        <v>0.89393939393939392</v>
      </c>
      <c r="Q133" s="684">
        <f t="shared" si="153"/>
        <v>1188</v>
      </c>
      <c r="R133" s="108">
        <f t="shared" si="154"/>
        <v>1184</v>
      </c>
      <c r="S133" s="118">
        <f t="shared" si="155"/>
        <v>0.99663299663299665</v>
      </c>
    </row>
    <row r="134" spans="1:19" ht="15.75" hidden="1" thickBot="1" x14ac:dyDescent="0.3">
      <c r="A134" s="110" t="s">
        <v>13</v>
      </c>
      <c r="B134" s="159">
        <f>'UBS Vila Leonor'!B15</f>
        <v>528</v>
      </c>
      <c r="C134" s="111">
        <f>'UBS Vila Leonor'!C15</f>
        <v>361</v>
      </c>
      <c r="D134" s="121">
        <f t="shared" si="146"/>
        <v>0.68371212121212122</v>
      </c>
      <c r="E134" s="111">
        <f>'UBS Vila Leonor'!D15</f>
        <v>272</v>
      </c>
      <c r="F134" s="121">
        <f t="shared" si="147"/>
        <v>0.51515151515151514</v>
      </c>
      <c r="G134" s="111">
        <f>'UBS Vila Leonor'!E15</f>
        <v>133</v>
      </c>
      <c r="H134" s="121">
        <f t="shared" si="148"/>
        <v>0.25189393939393939</v>
      </c>
      <c r="I134" s="113">
        <f t="shared" si="149"/>
        <v>766</v>
      </c>
      <c r="J134" s="122">
        <f t="shared" si="150"/>
        <v>0.48358585858585856</v>
      </c>
      <c r="K134" s="111">
        <f>'UBS Vila Leonor'!F15</f>
        <v>172</v>
      </c>
      <c r="L134" s="121">
        <f t="shared" si="148"/>
        <v>0.32575757575757575</v>
      </c>
      <c r="M134" s="111">
        <f>'UBS Vila Leonor'!G15</f>
        <v>176</v>
      </c>
      <c r="N134" s="121">
        <f t="shared" si="151"/>
        <v>0.33333333333333331</v>
      </c>
      <c r="O134" s="111">
        <f>'UBS Vila Leonor'!H15</f>
        <v>178</v>
      </c>
      <c r="P134" s="121">
        <f t="shared" si="152"/>
        <v>0.3371212121212121</v>
      </c>
      <c r="Q134" s="685">
        <f t="shared" si="153"/>
        <v>1584</v>
      </c>
      <c r="R134" s="113">
        <f t="shared" si="154"/>
        <v>526</v>
      </c>
      <c r="S134" s="122">
        <f t="shared" si="155"/>
        <v>0.33207070707070707</v>
      </c>
    </row>
    <row r="135" spans="1:19" ht="15.75" hidden="1" thickBot="1" x14ac:dyDescent="0.3">
      <c r="A135" s="6" t="s">
        <v>7</v>
      </c>
      <c r="B135" s="216">
        <f>SUM(B130:B134)</f>
        <v>2184</v>
      </c>
      <c r="C135" s="8">
        <f>SUM(C130:C134)</f>
        <v>1949</v>
      </c>
      <c r="D135" s="22">
        <f t="shared" si="146"/>
        <v>0.89239926739926745</v>
      </c>
      <c r="E135" s="8">
        <f>SUM(E130:E134)</f>
        <v>1666</v>
      </c>
      <c r="F135" s="22">
        <f t="shared" si="147"/>
        <v>0.76282051282051277</v>
      </c>
      <c r="G135" s="8">
        <f>SUM(G130:G134)</f>
        <v>1686</v>
      </c>
      <c r="H135" s="22">
        <f t="shared" si="148"/>
        <v>0.77197802197802201</v>
      </c>
      <c r="I135" s="80">
        <f t="shared" si="149"/>
        <v>5301</v>
      </c>
      <c r="J135" s="81">
        <f t="shared" si="150"/>
        <v>0.80906593406593408</v>
      </c>
      <c r="K135" s="8">
        <f>SUM(K130:K134)</f>
        <v>2213</v>
      </c>
      <c r="L135" s="22">
        <f t="shared" si="148"/>
        <v>1.0132783882783882</v>
      </c>
      <c r="M135" s="8">
        <f t="shared" ref="M135" si="156">SUM(M130:M134)</f>
        <v>1778</v>
      </c>
      <c r="N135" s="22">
        <f t="shared" si="151"/>
        <v>0.8141025641025641</v>
      </c>
      <c r="O135" s="8">
        <f t="shared" ref="O135" si="157">SUM(O130:O134)</f>
        <v>1825</v>
      </c>
      <c r="P135" s="22">
        <f t="shared" si="152"/>
        <v>0.83562271062271065</v>
      </c>
      <c r="Q135" s="686">
        <f t="shared" si="153"/>
        <v>6552</v>
      </c>
      <c r="R135" s="80">
        <f t="shared" si="154"/>
        <v>5816</v>
      </c>
      <c r="S135" s="81">
        <f t="shared" si="155"/>
        <v>0.88766788766788762</v>
      </c>
    </row>
    <row r="136" spans="1:19" hidden="1" x14ac:dyDescent="0.25"/>
    <row r="137" spans="1:19" ht="15.75" hidden="1" x14ac:dyDescent="0.25">
      <c r="A137" s="1021" t="s">
        <v>286</v>
      </c>
      <c r="B137" s="1022"/>
      <c r="C137" s="1022"/>
      <c r="D137" s="1022"/>
      <c r="E137" s="1022"/>
      <c r="F137" s="1022"/>
      <c r="G137" s="1022"/>
      <c r="H137" s="1022"/>
      <c r="I137" s="1022"/>
      <c r="J137" s="1022"/>
      <c r="K137" s="1022"/>
      <c r="L137" s="1022"/>
      <c r="M137" s="1022"/>
      <c r="N137" s="1022"/>
      <c r="O137" s="1022"/>
      <c r="P137" s="1022"/>
      <c r="Q137" s="1022"/>
      <c r="R137" s="1022"/>
      <c r="S137" s="1022"/>
    </row>
    <row r="138" spans="1:19" ht="34.5" hidden="1" thickBot="1" x14ac:dyDescent="0.3">
      <c r="A138" s="85" t="s">
        <v>14</v>
      </c>
      <c r="B138" s="155" t="s">
        <v>15</v>
      </c>
      <c r="C138" s="221" t="s">
        <v>2</v>
      </c>
      <c r="D138" s="222" t="s">
        <v>1</v>
      </c>
      <c r="E138" s="221" t="s">
        <v>3</v>
      </c>
      <c r="F138" s="222" t="s">
        <v>1</v>
      </c>
      <c r="G138" s="221" t="s">
        <v>4</v>
      </c>
      <c r="H138" s="222" t="s">
        <v>1</v>
      </c>
      <c r="I138" s="100" t="s">
        <v>197</v>
      </c>
      <c r="J138" s="13" t="s">
        <v>196</v>
      </c>
      <c r="K138" s="221" t="s">
        <v>5</v>
      </c>
      <c r="L138" s="222" t="s">
        <v>1</v>
      </c>
      <c r="M138" s="223" t="s">
        <v>194</v>
      </c>
      <c r="N138" s="224" t="s">
        <v>1</v>
      </c>
      <c r="O138" s="223" t="s">
        <v>195</v>
      </c>
      <c r="P138" s="224" t="s">
        <v>1</v>
      </c>
      <c r="Q138" s="567" t="s">
        <v>361</v>
      </c>
      <c r="R138" s="100" t="s">
        <v>197</v>
      </c>
      <c r="S138" s="13" t="s">
        <v>196</v>
      </c>
    </row>
    <row r="139" spans="1:19" ht="15.75" hidden="1" thickTop="1" x14ac:dyDescent="0.25">
      <c r="A139" s="88" t="s">
        <v>8</v>
      </c>
      <c r="B139" s="87">
        <f>'UBS Vila Sabrina'!B9</f>
        <v>522</v>
      </c>
      <c r="C139" s="105">
        <f>'UBS Vila Sabrina'!C9</f>
        <v>571</v>
      </c>
      <c r="D139" s="19">
        <f t="shared" ref="D139:D144" si="158">C139/$B139</f>
        <v>1.0938697318007662</v>
      </c>
      <c r="E139" s="105">
        <f>'UBS Vila Sabrina'!D9</f>
        <v>572</v>
      </c>
      <c r="F139" s="19">
        <f t="shared" ref="F139:F144" si="159">E139/$B139</f>
        <v>1.0957854406130267</v>
      </c>
      <c r="G139" s="105">
        <f>'UBS Vila Sabrina'!E9</f>
        <v>667</v>
      </c>
      <c r="H139" s="19">
        <f t="shared" ref="H139:L144" si="160">G139/$B139</f>
        <v>1.2777777777777777</v>
      </c>
      <c r="I139" s="77">
        <f t="shared" ref="I139:I144" si="161">SUM(C139,E139,G139)</f>
        <v>1810</v>
      </c>
      <c r="J139" s="116">
        <f t="shared" ref="J139:J144" si="162">((I139/Q139))</f>
        <v>1.1558109833971904</v>
      </c>
      <c r="K139" s="105">
        <f>'UBS Vila Sabrina'!F9</f>
        <v>561</v>
      </c>
      <c r="L139" s="19">
        <f t="shared" si="160"/>
        <v>1.0747126436781609</v>
      </c>
      <c r="M139" s="105">
        <f>'UBS Vila Sabrina'!G9</f>
        <v>535</v>
      </c>
      <c r="N139" s="19">
        <f t="shared" ref="N139:N144" si="163">M139/$B139</f>
        <v>1.024904214559387</v>
      </c>
      <c r="O139" s="105">
        <f>'UBS Vila Sabrina'!H9</f>
        <v>641</v>
      </c>
      <c r="P139" s="19">
        <f t="shared" ref="P139:P144" si="164">O139/$B139</f>
        <v>1.2279693486590038</v>
      </c>
      <c r="Q139" s="683">
        <f t="shared" ref="Q139:Q144" si="165">B139*3</f>
        <v>1566</v>
      </c>
      <c r="R139" s="77">
        <f t="shared" ref="R139:R144" si="166">SUM(K139,M139,O139)</f>
        <v>1737</v>
      </c>
      <c r="S139" s="116">
        <f t="shared" ref="S139:S144" si="167">R139/($B139*3)</f>
        <v>1.1091954022988506</v>
      </c>
    </row>
    <row r="140" spans="1:19" hidden="1" x14ac:dyDescent="0.25">
      <c r="A140" s="88" t="s">
        <v>9</v>
      </c>
      <c r="B140" s="89">
        <f>'UBS Vila Sabrina'!B10</f>
        <v>78</v>
      </c>
      <c r="C140" s="106">
        <f>'UBS Vila Sabrina'!C10</f>
        <v>133</v>
      </c>
      <c r="D140" s="117">
        <f t="shared" si="158"/>
        <v>1.7051282051282051</v>
      </c>
      <c r="E140" s="106">
        <f>'UBS Vila Sabrina'!D10</f>
        <v>97</v>
      </c>
      <c r="F140" s="117">
        <f t="shared" si="159"/>
        <v>1.2435897435897436</v>
      </c>
      <c r="G140" s="106">
        <f>'UBS Vila Sabrina'!E10</f>
        <v>121</v>
      </c>
      <c r="H140" s="117">
        <f t="shared" si="160"/>
        <v>1.5512820512820513</v>
      </c>
      <c r="I140" s="108">
        <f t="shared" si="161"/>
        <v>351</v>
      </c>
      <c r="J140" s="118">
        <f t="shared" si="162"/>
        <v>1.5</v>
      </c>
      <c r="K140" s="106">
        <f>'UBS Vila Sabrina'!F10</f>
        <v>83</v>
      </c>
      <c r="L140" s="117">
        <f t="shared" si="160"/>
        <v>1.0641025641025641</v>
      </c>
      <c r="M140" s="106">
        <f>'UBS Vila Sabrina'!G10</f>
        <v>70</v>
      </c>
      <c r="N140" s="117">
        <f t="shared" si="163"/>
        <v>0.89743589743589747</v>
      </c>
      <c r="O140" s="106">
        <f>'UBS Vila Sabrina'!H10</f>
        <v>94</v>
      </c>
      <c r="P140" s="117">
        <f t="shared" si="164"/>
        <v>1.2051282051282051</v>
      </c>
      <c r="Q140" s="684">
        <f t="shared" si="165"/>
        <v>234</v>
      </c>
      <c r="R140" s="108">
        <f t="shared" si="166"/>
        <v>247</v>
      </c>
      <c r="S140" s="118">
        <f t="shared" si="167"/>
        <v>1.0555555555555556</v>
      </c>
    </row>
    <row r="141" spans="1:19" hidden="1" x14ac:dyDescent="0.25">
      <c r="A141" s="88" t="s">
        <v>10</v>
      </c>
      <c r="B141" s="89">
        <f>'UBS Vila Sabrina'!B12</f>
        <v>792</v>
      </c>
      <c r="C141" s="106">
        <f>'UBS Vila Sabrina'!C12</f>
        <v>532</v>
      </c>
      <c r="D141" s="117">
        <f t="shared" si="158"/>
        <v>0.67171717171717171</v>
      </c>
      <c r="E141" s="106">
        <f>'UBS Vila Sabrina'!D12</f>
        <v>662</v>
      </c>
      <c r="F141" s="117">
        <f t="shared" si="159"/>
        <v>0.83585858585858586</v>
      </c>
      <c r="G141" s="106">
        <f>'UBS Vila Sabrina'!E12</f>
        <v>478</v>
      </c>
      <c r="H141" s="117">
        <f t="shared" si="160"/>
        <v>0.60353535353535348</v>
      </c>
      <c r="I141" s="108">
        <f t="shared" si="161"/>
        <v>1672</v>
      </c>
      <c r="J141" s="118">
        <f t="shared" si="162"/>
        <v>0.70370370370370372</v>
      </c>
      <c r="K141" s="106">
        <f>'UBS Vila Sabrina'!F12</f>
        <v>884</v>
      </c>
      <c r="L141" s="117">
        <f t="shared" si="160"/>
        <v>1.1161616161616161</v>
      </c>
      <c r="M141" s="106">
        <f>'UBS Vila Sabrina'!G12</f>
        <v>810</v>
      </c>
      <c r="N141" s="117">
        <f t="shared" si="163"/>
        <v>1.0227272727272727</v>
      </c>
      <c r="O141" s="106">
        <f>'UBS Vila Sabrina'!H12</f>
        <v>777</v>
      </c>
      <c r="P141" s="117">
        <f t="shared" si="164"/>
        <v>0.98106060606060608</v>
      </c>
      <c r="Q141" s="684">
        <f t="shared" si="165"/>
        <v>2376</v>
      </c>
      <c r="R141" s="108">
        <f t="shared" si="166"/>
        <v>2471</v>
      </c>
      <c r="S141" s="118">
        <f t="shared" si="167"/>
        <v>1.039983164983165</v>
      </c>
    </row>
    <row r="142" spans="1:19" hidden="1" x14ac:dyDescent="0.25">
      <c r="A142" s="88" t="s">
        <v>42</v>
      </c>
      <c r="B142" s="89">
        <f>'UBS Vila Sabrina'!B13</f>
        <v>396</v>
      </c>
      <c r="C142" s="106">
        <f>'UBS Vila Sabrina'!C13</f>
        <v>240</v>
      </c>
      <c r="D142" s="117">
        <f t="shared" si="158"/>
        <v>0.60606060606060608</v>
      </c>
      <c r="E142" s="106">
        <f>'UBS Vila Sabrina'!D13</f>
        <v>237</v>
      </c>
      <c r="F142" s="117">
        <f t="shared" si="159"/>
        <v>0.59848484848484851</v>
      </c>
      <c r="G142" s="106">
        <f>'UBS Vila Sabrina'!E13</f>
        <v>222</v>
      </c>
      <c r="H142" s="117">
        <f t="shared" si="160"/>
        <v>0.56060606060606055</v>
      </c>
      <c r="I142" s="108">
        <f t="shared" si="161"/>
        <v>699</v>
      </c>
      <c r="J142" s="118">
        <f t="shared" si="162"/>
        <v>0.58838383838383834</v>
      </c>
      <c r="K142" s="106">
        <f>'UBS Vila Sabrina'!F13</f>
        <v>185</v>
      </c>
      <c r="L142" s="117">
        <f t="shared" si="160"/>
        <v>0.46717171717171718</v>
      </c>
      <c r="M142" s="106">
        <f>'UBS Vila Sabrina'!G13</f>
        <v>352</v>
      </c>
      <c r="N142" s="117">
        <f t="shared" si="163"/>
        <v>0.88888888888888884</v>
      </c>
      <c r="O142" s="106">
        <f>'UBS Vila Sabrina'!H13</f>
        <v>330</v>
      </c>
      <c r="P142" s="117">
        <f t="shared" si="164"/>
        <v>0.83333333333333337</v>
      </c>
      <c r="Q142" s="684">
        <f t="shared" si="165"/>
        <v>1188</v>
      </c>
      <c r="R142" s="108">
        <f t="shared" si="166"/>
        <v>867</v>
      </c>
      <c r="S142" s="118">
        <f t="shared" si="167"/>
        <v>0.72979797979797978</v>
      </c>
    </row>
    <row r="143" spans="1:19" ht="15.75" hidden="1" thickBot="1" x14ac:dyDescent="0.3">
      <c r="A143" s="110" t="s">
        <v>13</v>
      </c>
      <c r="B143" s="159">
        <f>'UBS Vila Sabrina'!B14</f>
        <v>528</v>
      </c>
      <c r="C143" s="111">
        <f>'UBS Vila Sabrina'!C14</f>
        <v>158</v>
      </c>
      <c r="D143" s="121">
        <f t="shared" si="158"/>
        <v>0.29924242424242425</v>
      </c>
      <c r="E143" s="111">
        <f>'UBS Vila Sabrina'!D14</f>
        <v>242</v>
      </c>
      <c r="F143" s="121">
        <f t="shared" si="159"/>
        <v>0.45833333333333331</v>
      </c>
      <c r="G143" s="111">
        <f>'UBS Vila Sabrina'!E14</f>
        <v>346</v>
      </c>
      <c r="H143" s="121">
        <f t="shared" si="160"/>
        <v>0.65530303030303028</v>
      </c>
      <c r="I143" s="113">
        <f t="shared" si="161"/>
        <v>746</v>
      </c>
      <c r="J143" s="122">
        <f t="shared" si="162"/>
        <v>0.47095959595959597</v>
      </c>
      <c r="K143" s="111">
        <f>'UBS Vila Sabrina'!F14</f>
        <v>177</v>
      </c>
      <c r="L143" s="121">
        <f t="shared" si="160"/>
        <v>0.33522727272727271</v>
      </c>
      <c r="M143" s="111">
        <f>'UBS Vila Sabrina'!G14</f>
        <v>193</v>
      </c>
      <c r="N143" s="121">
        <f t="shared" si="163"/>
        <v>0.36553030303030304</v>
      </c>
      <c r="O143" s="111">
        <f>'UBS Vila Sabrina'!H14</f>
        <v>134</v>
      </c>
      <c r="P143" s="121">
        <f t="shared" si="164"/>
        <v>0.25378787878787878</v>
      </c>
      <c r="Q143" s="685">
        <f t="shared" si="165"/>
        <v>1584</v>
      </c>
      <c r="R143" s="113">
        <f t="shared" si="166"/>
        <v>504</v>
      </c>
      <c r="S143" s="122">
        <f t="shared" si="167"/>
        <v>0.31818181818181818</v>
      </c>
    </row>
    <row r="144" spans="1:19" ht="15.75" hidden="1" thickBot="1" x14ac:dyDescent="0.3">
      <c r="A144" s="6" t="s">
        <v>7</v>
      </c>
      <c r="B144" s="216">
        <f>SUM(B139:B143)</f>
        <v>2316</v>
      </c>
      <c r="C144" s="8">
        <f>SUM(C139:C143)</f>
        <v>1634</v>
      </c>
      <c r="D144" s="22">
        <f t="shared" si="158"/>
        <v>0.70552677029360966</v>
      </c>
      <c r="E144" s="8">
        <f>SUM(E139:E143)</f>
        <v>1810</v>
      </c>
      <c r="F144" s="22">
        <f t="shared" si="159"/>
        <v>0.78151986183074262</v>
      </c>
      <c r="G144" s="8">
        <f>SUM(G139:G143)</f>
        <v>1834</v>
      </c>
      <c r="H144" s="22">
        <f t="shared" si="160"/>
        <v>0.7918825561312608</v>
      </c>
      <c r="I144" s="80">
        <f t="shared" si="161"/>
        <v>5278</v>
      </c>
      <c r="J144" s="81">
        <f t="shared" si="162"/>
        <v>0.75964306275187099</v>
      </c>
      <c r="K144" s="8">
        <f>SUM(K139:K143)</f>
        <v>1890</v>
      </c>
      <c r="L144" s="22">
        <f t="shared" si="160"/>
        <v>0.81606217616580312</v>
      </c>
      <c r="M144" s="8">
        <f t="shared" ref="M144" si="168">SUM(M139:M143)</f>
        <v>1960</v>
      </c>
      <c r="N144" s="22">
        <f t="shared" si="163"/>
        <v>0.84628670120898097</v>
      </c>
      <c r="O144" s="8">
        <f t="shared" ref="O144" si="169">SUM(O139:O143)</f>
        <v>1976</v>
      </c>
      <c r="P144" s="22">
        <f t="shared" si="164"/>
        <v>0.85319516407599305</v>
      </c>
      <c r="Q144" s="686">
        <f t="shared" si="165"/>
        <v>6948</v>
      </c>
      <c r="R144" s="80">
        <f t="shared" si="166"/>
        <v>5826</v>
      </c>
      <c r="S144" s="81">
        <f t="shared" si="167"/>
        <v>0.83851468048359246</v>
      </c>
    </row>
    <row r="145" spans="1:19" hidden="1" x14ac:dyDescent="0.25"/>
    <row r="146" spans="1:19" ht="15.75" hidden="1" x14ac:dyDescent="0.25">
      <c r="A146" s="1021" t="s">
        <v>288</v>
      </c>
      <c r="B146" s="1022"/>
      <c r="C146" s="1022"/>
      <c r="D146" s="1022"/>
      <c r="E146" s="1022"/>
      <c r="F146" s="1022"/>
      <c r="G146" s="1022"/>
      <c r="H146" s="1022"/>
      <c r="I146" s="1022"/>
      <c r="J146" s="1022"/>
      <c r="K146" s="1022"/>
      <c r="L146" s="1022"/>
      <c r="M146" s="1022"/>
      <c r="N146" s="1022"/>
      <c r="O146" s="1022"/>
      <c r="P146" s="1022"/>
      <c r="Q146" s="1022"/>
      <c r="R146" s="1022"/>
      <c r="S146" s="1022"/>
    </row>
    <row r="147" spans="1:19" ht="34.5" hidden="1" thickBot="1" x14ac:dyDescent="0.3">
      <c r="A147" s="85" t="s">
        <v>14</v>
      </c>
      <c r="B147" s="155" t="s">
        <v>15</v>
      </c>
      <c r="C147" s="221" t="s">
        <v>2</v>
      </c>
      <c r="D147" s="222" t="s">
        <v>1</v>
      </c>
      <c r="E147" s="221" t="s">
        <v>3</v>
      </c>
      <c r="F147" s="222" t="s">
        <v>1</v>
      </c>
      <c r="G147" s="221" t="s">
        <v>4</v>
      </c>
      <c r="H147" s="222" t="s">
        <v>1</v>
      </c>
      <c r="I147" s="100" t="s">
        <v>197</v>
      </c>
      <c r="J147" s="13" t="s">
        <v>196</v>
      </c>
      <c r="K147" s="221" t="s">
        <v>5</v>
      </c>
      <c r="L147" s="222" t="s">
        <v>1</v>
      </c>
      <c r="M147" s="223" t="s">
        <v>194</v>
      </c>
      <c r="N147" s="224" t="s">
        <v>1</v>
      </c>
      <c r="O147" s="223" t="s">
        <v>195</v>
      </c>
      <c r="P147" s="224" t="s">
        <v>1</v>
      </c>
      <c r="Q147" s="567" t="s">
        <v>361</v>
      </c>
      <c r="R147" s="100" t="s">
        <v>197</v>
      </c>
      <c r="S147" s="13" t="s">
        <v>196</v>
      </c>
    </row>
    <row r="148" spans="1:19" ht="15.75" hidden="1" thickTop="1" x14ac:dyDescent="0.25">
      <c r="A148" s="88" t="s">
        <v>8</v>
      </c>
      <c r="B148" s="87">
        <f>'UBS Carandiru'!B9</f>
        <v>783</v>
      </c>
      <c r="C148" s="105">
        <f>'UBS Carandiru'!C9</f>
        <v>905</v>
      </c>
      <c r="D148" s="19">
        <f t="shared" ref="D148:D156" si="170">C148/$B148</f>
        <v>1.1558109833971904</v>
      </c>
      <c r="E148" s="105">
        <f>'UBS Carandiru'!D9</f>
        <v>793</v>
      </c>
      <c r="F148" s="19">
        <f t="shared" ref="F148:F156" si="171">E148/$B148</f>
        <v>1.0127713920817369</v>
      </c>
      <c r="G148" s="105">
        <f>'UBS Carandiru'!E9</f>
        <v>745</v>
      </c>
      <c r="H148" s="19">
        <f t="shared" ref="H148:L156" si="172">G148/$B148</f>
        <v>0.95146871008939971</v>
      </c>
      <c r="I148" s="77">
        <f t="shared" ref="I148:I156" si="173">SUM(C148,E148,G148)</f>
        <v>2443</v>
      </c>
      <c r="J148" s="116">
        <f t="shared" ref="J148:J156" si="174">((I148/Q148))</f>
        <v>1.0400170285227757</v>
      </c>
      <c r="K148" s="105">
        <f>'UBS Carandiru'!F9</f>
        <v>892</v>
      </c>
      <c r="L148" s="19">
        <f t="shared" si="172"/>
        <v>1.1392081736909323</v>
      </c>
      <c r="M148" s="105">
        <f>'UBS Carandiru'!G9</f>
        <v>791</v>
      </c>
      <c r="N148" s="19">
        <f t="shared" ref="N148:N156" si="175">M148/$B148</f>
        <v>1.0102171136653895</v>
      </c>
      <c r="O148" s="105">
        <f>'UBS Carandiru'!H9</f>
        <v>847</v>
      </c>
      <c r="P148" s="19">
        <f t="shared" ref="P148:P156" si="176">O148/$B148</f>
        <v>1.0817369093231162</v>
      </c>
      <c r="Q148" s="683">
        <f t="shared" ref="Q148:Q156" si="177">B148*3</f>
        <v>2349</v>
      </c>
      <c r="R148" s="77">
        <f t="shared" ref="R148:R156" si="178">SUM(K148,M148,O148)</f>
        <v>2530</v>
      </c>
      <c r="S148" s="116">
        <f t="shared" ref="S148:S156" si="179">R148/($B148*3)</f>
        <v>1.0770540655598126</v>
      </c>
    </row>
    <row r="149" spans="1:19" hidden="1" x14ac:dyDescent="0.25">
      <c r="A149" s="88" t="s">
        <v>9</v>
      </c>
      <c r="B149" s="89">
        <f>'UBS Carandiru'!B10</f>
        <v>117</v>
      </c>
      <c r="C149" s="106">
        <f>'UBS Carandiru'!C10</f>
        <v>297</v>
      </c>
      <c r="D149" s="117">
        <f t="shared" si="170"/>
        <v>2.5384615384615383</v>
      </c>
      <c r="E149" s="106">
        <f>'UBS Carandiru'!D10</f>
        <v>185</v>
      </c>
      <c r="F149" s="117">
        <f t="shared" si="171"/>
        <v>1.5811965811965811</v>
      </c>
      <c r="G149" s="106">
        <f>'UBS Carandiru'!E10</f>
        <v>156</v>
      </c>
      <c r="H149" s="117">
        <f t="shared" si="172"/>
        <v>1.3333333333333333</v>
      </c>
      <c r="I149" s="108">
        <f t="shared" si="173"/>
        <v>638</v>
      </c>
      <c r="J149" s="118">
        <f t="shared" si="174"/>
        <v>1.8176638176638176</v>
      </c>
      <c r="K149" s="106">
        <f>'UBS Carandiru'!F10</f>
        <v>161</v>
      </c>
      <c r="L149" s="117">
        <f t="shared" si="172"/>
        <v>1.3760683760683761</v>
      </c>
      <c r="M149" s="106">
        <f>'UBS Carandiru'!G10</f>
        <v>122</v>
      </c>
      <c r="N149" s="117">
        <f t="shared" si="175"/>
        <v>1.0427350427350428</v>
      </c>
      <c r="O149" s="106">
        <f>'UBS Carandiru'!H10</f>
        <v>154</v>
      </c>
      <c r="P149" s="117">
        <f t="shared" si="176"/>
        <v>1.3162393162393162</v>
      </c>
      <c r="Q149" s="684">
        <f t="shared" si="177"/>
        <v>351</v>
      </c>
      <c r="R149" s="108">
        <f t="shared" si="178"/>
        <v>437</v>
      </c>
      <c r="S149" s="118">
        <f t="shared" si="179"/>
        <v>1.245014245014245</v>
      </c>
    </row>
    <row r="150" spans="1:19" hidden="1" x14ac:dyDescent="0.25">
      <c r="A150" s="88" t="s">
        <v>10</v>
      </c>
      <c r="B150" s="89">
        <f>'UBS Carandiru'!B12</f>
        <v>792</v>
      </c>
      <c r="C150" s="106">
        <f>'UBS Carandiru'!C12</f>
        <v>679</v>
      </c>
      <c r="D150" s="117">
        <f t="shared" si="170"/>
        <v>0.85732323232323238</v>
      </c>
      <c r="E150" s="106">
        <f>'UBS Carandiru'!D12</f>
        <v>659</v>
      </c>
      <c r="F150" s="117">
        <f t="shared" si="171"/>
        <v>0.83207070707070707</v>
      </c>
      <c r="G150" s="106">
        <f>'UBS Carandiru'!E12</f>
        <v>741</v>
      </c>
      <c r="H150" s="117">
        <f t="shared" si="172"/>
        <v>0.93560606060606055</v>
      </c>
      <c r="I150" s="108">
        <f t="shared" si="173"/>
        <v>2079</v>
      </c>
      <c r="J150" s="118">
        <f t="shared" si="174"/>
        <v>0.875</v>
      </c>
      <c r="K150" s="106">
        <f>'UBS Carandiru'!F12</f>
        <v>607</v>
      </c>
      <c r="L150" s="117">
        <f t="shared" si="172"/>
        <v>0.76641414141414144</v>
      </c>
      <c r="M150" s="106">
        <f>'UBS Carandiru'!G12</f>
        <v>846</v>
      </c>
      <c r="N150" s="117">
        <f t="shared" si="175"/>
        <v>1.0681818181818181</v>
      </c>
      <c r="O150" s="106">
        <f>'UBS Carandiru'!H12</f>
        <v>818</v>
      </c>
      <c r="P150" s="117">
        <f t="shared" si="176"/>
        <v>1.0328282828282829</v>
      </c>
      <c r="Q150" s="684">
        <f t="shared" si="177"/>
        <v>2376</v>
      </c>
      <c r="R150" s="108">
        <f t="shared" si="178"/>
        <v>2271</v>
      </c>
      <c r="S150" s="118">
        <f t="shared" si="179"/>
        <v>0.95580808080808077</v>
      </c>
    </row>
    <row r="151" spans="1:19" hidden="1" x14ac:dyDescent="0.25">
      <c r="A151" s="88" t="s">
        <v>42</v>
      </c>
      <c r="B151" s="89">
        <f>'UBS Carandiru'!B13</f>
        <v>396</v>
      </c>
      <c r="C151" s="106">
        <f>'UBS Carandiru'!C13</f>
        <v>173</v>
      </c>
      <c r="D151" s="117">
        <f t="shared" si="170"/>
        <v>0.43686868686868685</v>
      </c>
      <c r="E151" s="106">
        <f>'UBS Carandiru'!D13</f>
        <v>207</v>
      </c>
      <c r="F151" s="117">
        <f t="shared" si="171"/>
        <v>0.52272727272727271</v>
      </c>
      <c r="G151" s="106">
        <f>'UBS Carandiru'!E13</f>
        <v>134</v>
      </c>
      <c r="H151" s="117">
        <f t="shared" si="172"/>
        <v>0.3383838383838384</v>
      </c>
      <c r="I151" s="108">
        <f t="shared" si="173"/>
        <v>514</v>
      </c>
      <c r="J151" s="118">
        <f t="shared" si="174"/>
        <v>0.43265993265993263</v>
      </c>
      <c r="K151" s="106">
        <f>'UBS Carandiru'!F13</f>
        <v>313</v>
      </c>
      <c r="L151" s="117">
        <f t="shared" si="172"/>
        <v>0.79040404040404044</v>
      </c>
      <c r="M151" s="106">
        <f>'UBS Carandiru'!G13</f>
        <v>291</v>
      </c>
      <c r="N151" s="117">
        <f t="shared" si="175"/>
        <v>0.73484848484848486</v>
      </c>
      <c r="O151" s="106">
        <f>'UBS Carandiru'!H13</f>
        <v>280</v>
      </c>
      <c r="P151" s="117">
        <f t="shared" si="176"/>
        <v>0.70707070707070707</v>
      </c>
      <c r="Q151" s="684">
        <f t="shared" si="177"/>
        <v>1188</v>
      </c>
      <c r="R151" s="108">
        <f t="shared" si="178"/>
        <v>884</v>
      </c>
      <c r="S151" s="118">
        <f t="shared" si="179"/>
        <v>0.74410774410774416</v>
      </c>
    </row>
    <row r="152" spans="1:19" hidden="1" x14ac:dyDescent="0.25">
      <c r="A152" s="88" t="s">
        <v>12</v>
      </c>
      <c r="B152" s="89">
        <f>'UBS Carandiru'!B14</f>
        <v>160</v>
      </c>
      <c r="C152" s="106">
        <f>'UBS Carandiru'!C14</f>
        <v>126</v>
      </c>
      <c r="D152" s="117">
        <f t="shared" si="170"/>
        <v>0.78749999999999998</v>
      </c>
      <c r="E152" s="106">
        <f>'UBS Carandiru'!D14</f>
        <v>150</v>
      </c>
      <c r="F152" s="117">
        <f t="shared" si="171"/>
        <v>0.9375</v>
      </c>
      <c r="G152" s="106">
        <f>'UBS Carandiru'!E14</f>
        <v>130</v>
      </c>
      <c r="H152" s="117">
        <f t="shared" si="172"/>
        <v>0.8125</v>
      </c>
      <c r="I152" s="108">
        <f t="shared" si="173"/>
        <v>406</v>
      </c>
      <c r="J152" s="118">
        <f t="shared" si="174"/>
        <v>0.84583333333333333</v>
      </c>
      <c r="K152" s="106">
        <f>'UBS Carandiru'!F14</f>
        <v>149</v>
      </c>
      <c r="L152" s="117">
        <f t="shared" si="172"/>
        <v>0.93125000000000002</v>
      </c>
      <c r="M152" s="106">
        <f>'UBS Carandiru'!G14</f>
        <v>139</v>
      </c>
      <c r="N152" s="117">
        <f t="shared" si="175"/>
        <v>0.86875000000000002</v>
      </c>
      <c r="O152" s="106">
        <f>'UBS Carandiru'!H14</f>
        <v>143</v>
      </c>
      <c r="P152" s="117">
        <f t="shared" si="176"/>
        <v>0.89375000000000004</v>
      </c>
      <c r="Q152" s="684">
        <f t="shared" si="177"/>
        <v>480</v>
      </c>
      <c r="R152" s="108">
        <f t="shared" si="178"/>
        <v>431</v>
      </c>
      <c r="S152" s="118">
        <f t="shared" si="179"/>
        <v>0.8979166666666667</v>
      </c>
    </row>
    <row r="153" spans="1:19" hidden="1" x14ac:dyDescent="0.25">
      <c r="A153" s="88" t="s">
        <v>48</v>
      </c>
      <c r="B153" s="89" t="e">
        <f>'UBS Carandiru'!#REF!</f>
        <v>#REF!</v>
      </c>
      <c r="C153" s="106" t="e">
        <f>'UBS Carandiru'!#REF!</f>
        <v>#REF!</v>
      </c>
      <c r="D153" s="117" t="e">
        <f t="shared" si="170"/>
        <v>#REF!</v>
      </c>
      <c r="E153" s="106" t="e">
        <f>'UBS Carandiru'!#REF!</f>
        <v>#REF!</v>
      </c>
      <c r="F153" s="117" t="e">
        <f t="shared" si="171"/>
        <v>#REF!</v>
      </c>
      <c r="G153" s="106" t="e">
        <f>'UBS Carandiru'!#REF!</f>
        <v>#REF!</v>
      </c>
      <c r="H153" s="117" t="e">
        <f t="shared" si="172"/>
        <v>#REF!</v>
      </c>
      <c r="I153" s="108" t="e">
        <f t="shared" si="173"/>
        <v>#REF!</v>
      </c>
      <c r="J153" s="118" t="e">
        <f t="shared" si="174"/>
        <v>#REF!</v>
      </c>
      <c r="K153" s="106" t="e">
        <f>'UBS Carandiru'!#REF!</f>
        <v>#REF!</v>
      </c>
      <c r="L153" s="117" t="e">
        <f t="shared" si="172"/>
        <v>#REF!</v>
      </c>
      <c r="M153" s="106" t="e">
        <f>'UBS Carandiru'!#REF!</f>
        <v>#REF!</v>
      </c>
      <c r="N153" s="117" t="e">
        <f t="shared" si="175"/>
        <v>#REF!</v>
      </c>
      <c r="O153" s="106" t="e">
        <f>'UBS Carandiru'!#REF!</f>
        <v>#REF!</v>
      </c>
      <c r="P153" s="117" t="e">
        <f t="shared" si="176"/>
        <v>#REF!</v>
      </c>
      <c r="Q153" s="684" t="e">
        <f t="shared" si="177"/>
        <v>#REF!</v>
      </c>
      <c r="R153" s="108" t="e">
        <f t="shared" si="178"/>
        <v>#REF!</v>
      </c>
      <c r="S153" s="118" t="e">
        <f t="shared" si="179"/>
        <v>#REF!</v>
      </c>
    </row>
    <row r="154" spans="1:19" hidden="1" x14ac:dyDescent="0.25">
      <c r="A154" s="88" t="s">
        <v>13</v>
      </c>
      <c r="B154" s="89">
        <f>'UBS Carandiru'!B15</f>
        <v>528</v>
      </c>
      <c r="C154" s="106">
        <f>'UBS Carandiru'!C15</f>
        <v>390</v>
      </c>
      <c r="D154" s="117">
        <f t="shared" si="170"/>
        <v>0.73863636363636365</v>
      </c>
      <c r="E154" s="106">
        <f>'UBS Carandiru'!D15</f>
        <v>285</v>
      </c>
      <c r="F154" s="117">
        <f t="shared" si="171"/>
        <v>0.53977272727272729</v>
      </c>
      <c r="G154" s="106">
        <f>'UBS Carandiru'!E15</f>
        <v>317</v>
      </c>
      <c r="H154" s="117">
        <f t="shared" si="172"/>
        <v>0.60037878787878785</v>
      </c>
      <c r="I154" s="108">
        <f t="shared" si="173"/>
        <v>992</v>
      </c>
      <c r="J154" s="118">
        <f t="shared" si="174"/>
        <v>0.6262626262626263</v>
      </c>
      <c r="K154" s="106">
        <f>'UBS Carandiru'!F15</f>
        <v>266</v>
      </c>
      <c r="L154" s="117">
        <f t="shared" si="172"/>
        <v>0.50378787878787878</v>
      </c>
      <c r="M154" s="106">
        <f>'UBS Carandiru'!G15</f>
        <v>256</v>
      </c>
      <c r="N154" s="117">
        <f t="shared" si="175"/>
        <v>0.48484848484848486</v>
      </c>
      <c r="O154" s="106">
        <f>'UBS Carandiru'!H15</f>
        <v>380</v>
      </c>
      <c r="P154" s="117">
        <f t="shared" si="176"/>
        <v>0.71969696969696972</v>
      </c>
      <c r="Q154" s="684">
        <f t="shared" si="177"/>
        <v>1584</v>
      </c>
      <c r="R154" s="108">
        <f t="shared" si="178"/>
        <v>902</v>
      </c>
      <c r="S154" s="118">
        <f t="shared" si="179"/>
        <v>0.56944444444444442</v>
      </c>
    </row>
    <row r="155" spans="1:19" ht="15.75" hidden="1" thickBot="1" x14ac:dyDescent="0.3">
      <c r="A155" s="110" t="s">
        <v>49</v>
      </c>
      <c r="B155" s="159">
        <f>'UBS Carandiru'!B16</f>
        <v>120</v>
      </c>
      <c r="C155" s="111">
        <f>'UBS Carandiru'!C16</f>
        <v>122</v>
      </c>
      <c r="D155" s="121">
        <f t="shared" si="170"/>
        <v>1.0166666666666666</v>
      </c>
      <c r="E155" s="111">
        <f>'UBS Carandiru'!D16</f>
        <v>70</v>
      </c>
      <c r="F155" s="121">
        <f t="shared" si="171"/>
        <v>0.58333333333333337</v>
      </c>
      <c r="G155" s="111">
        <f>'UBS Carandiru'!E16</f>
        <v>0</v>
      </c>
      <c r="H155" s="121">
        <f t="shared" si="172"/>
        <v>0</v>
      </c>
      <c r="I155" s="113">
        <f t="shared" si="173"/>
        <v>192</v>
      </c>
      <c r="J155" s="122">
        <f t="shared" si="174"/>
        <v>0.53333333333333333</v>
      </c>
      <c r="K155" s="111">
        <f>'UBS Carandiru'!F16</f>
        <v>107</v>
      </c>
      <c r="L155" s="121">
        <f t="shared" si="172"/>
        <v>0.89166666666666672</v>
      </c>
      <c r="M155" s="111">
        <f>'UBS Carandiru'!G16</f>
        <v>155</v>
      </c>
      <c r="N155" s="121">
        <f t="shared" si="175"/>
        <v>1.2916666666666667</v>
      </c>
      <c r="O155" s="111">
        <f>'UBS Carandiru'!H16</f>
        <v>123</v>
      </c>
      <c r="P155" s="121">
        <f t="shared" si="176"/>
        <v>1.0249999999999999</v>
      </c>
      <c r="Q155" s="685">
        <f t="shared" si="177"/>
        <v>360</v>
      </c>
      <c r="R155" s="113">
        <f t="shared" si="178"/>
        <v>385</v>
      </c>
      <c r="S155" s="122">
        <f t="shared" si="179"/>
        <v>1.0694444444444444</v>
      </c>
    </row>
    <row r="156" spans="1:19" ht="15.75" hidden="1" thickBot="1" x14ac:dyDescent="0.3">
      <c r="A156" s="6" t="s">
        <v>7</v>
      </c>
      <c r="B156" s="216" t="e">
        <f>SUM(B148:B155)</f>
        <v>#REF!</v>
      </c>
      <c r="C156" s="8" t="e">
        <f>SUM(C148:C155)</f>
        <v>#REF!</v>
      </c>
      <c r="D156" s="22" t="e">
        <f t="shared" si="170"/>
        <v>#REF!</v>
      </c>
      <c r="E156" s="8" t="e">
        <f>SUM(E148:E155)</f>
        <v>#REF!</v>
      </c>
      <c r="F156" s="22" t="e">
        <f t="shared" si="171"/>
        <v>#REF!</v>
      </c>
      <c r="G156" s="8" t="e">
        <f>SUM(G148:G155)</f>
        <v>#REF!</v>
      </c>
      <c r="H156" s="22" t="e">
        <f t="shared" si="172"/>
        <v>#REF!</v>
      </c>
      <c r="I156" s="80" t="e">
        <f t="shared" si="173"/>
        <v>#REF!</v>
      </c>
      <c r="J156" s="81" t="e">
        <f t="shared" si="174"/>
        <v>#REF!</v>
      </c>
      <c r="K156" s="8" t="e">
        <f>SUM(K148:K155)</f>
        <v>#REF!</v>
      </c>
      <c r="L156" s="22" t="e">
        <f t="shared" si="172"/>
        <v>#REF!</v>
      </c>
      <c r="M156" s="8" t="e">
        <f t="shared" ref="M156" si="180">SUM(M148:M155)</f>
        <v>#REF!</v>
      </c>
      <c r="N156" s="22" t="e">
        <f t="shared" si="175"/>
        <v>#REF!</v>
      </c>
      <c r="O156" s="8" t="e">
        <f t="shared" ref="O156" si="181">SUM(O148:O155)</f>
        <v>#REF!</v>
      </c>
      <c r="P156" s="22" t="e">
        <f t="shared" si="176"/>
        <v>#REF!</v>
      </c>
      <c r="Q156" s="686" t="e">
        <f t="shared" si="177"/>
        <v>#REF!</v>
      </c>
      <c r="R156" s="80" t="e">
        <f t="shared" si="178"/>
        <v>#REF!</v>
      </c>
      <c r="S156" s="81" t="e">
        <f t="shared" si="179"/>
        <v>#REF!</v>
      </c>
    </row>
    <row r="157" spans="1:19" hidden="1" x14ac:dyDescent="0.25"/>
    <row r="158" spans="1:19" ht="15.75" hidden="1" x14ac:dyDescent="0.25">
      <c r="A158" s="1021" t="s">
        <v>292</v>
      </c>
      <c r="B158" s="1022"/>
      <c r="C158" s="1022"/>
      <c r="D158" s="1022"/>
      <c r="E158" s="1022"/>
      <c r="F158" s="1022"/>
      <c r="G158" s="1022"/>
      <c r="H158" s="1022"/>
      <c r="I158" s="1022"/>
      <c r="J158" s="1022"/>
      <c r="K158" s="1022"/>
      <c r="L158" s="1022"/>
      <c r="M158" s="1022"/>
      <c r="N158" s="1022"/>
      <c r="O158" s="1022"/>
      <c r="P158" s="1022"/>
      <c r="Q158" s="1022"/>
      <c r="R158" s="1022"/>
      <c r="S158" s="1022"/>
    </row>
    <row r="159" spans="1:19" ht="34.5" hidden="1" thickBot="1" x14ac:dyDescent="0.3">
      <c r="A159" s="162" t="s">
        <v>97</v>
      </c>
      <c r="B159" s="155" t="s">
        <v>15</v>
      </c>
      <c r="C159" s="221" t="s">
        <v>2</v>
      </c>
      <c r="D159" s="222" t="s">
        <v>1</v>
      </c>
      <c r="E159" s="221" t="s">
        <v>3</v>
      </c>
      <c r="F159" s="222" t="s">
        <v>1</v>
      </c>
      <c r="G159" s="221" t="s">
        <v>4</v>
      </c>
      <c r="H159" s="222" t="s">
        <v>1</v>
      </c>
      <c r="I159" s="100" t="s">
        <v>197</v>
      </c>
      <c r="J159" s="13" t="s">
        <v>196</v>
      </c>
      <c r="K159" s="221" t="s">
        <v>5</v>
      </c>
      <c r="L159" s="222" t="s">
        <v>1</v>
      </c>
      <c r="M159" s="223" t="s">
        <v>194</v>
      </c>
      <c r="N159" s="224" t="s">
        <v>1</v>
      </c>
      <c r="O159" s="223" t="s">
        <v>195</v>
      </c>
      <c r="P159" s="224" t="s">
        <v>1</v>
      </c>
      <c r="Q159" s="567" t="s">
        <v>361</v>
      </c>
      <c r="R159" s="100" t="s">
        <v>197</v>
      </c>
      <c r="S159" s="13" t="s">
        <v>196</v>
      </c>
    </row>
    <row r="160" spans="1:19" ht="24.75" hidden="1" thickTop="1" x14ac:dyDescent="0.25">
      <c r="A160" s="35" t="s">
        <v>136</v>
      </c>
      <c r="B160" s="164">
        <f>'CER Carandiru'!B9</f>
        <v>40</v>
      </c>
      <c r="C160" s="49">
        <f>'CER Carandiru'!C9</f>
        <v>42</v>
      </c>
      <c r="D160" s="165">
        <f t="shared" ref="D160:D161" si="182">C160/$B160</f>
        <v>1.05</v>
      </c>
      <c r="E160" s="49">
        <f>'CER Carandiru'!D9</f>
        <v>46</v>
      </c>
      <c r="F160" s="165">
        <f t="shared" ref="F160:F161" si="183">E160/$B160</f>
        <v>1.1499999999999999</v>
      </c>
      <c r="G160" s="49">
        <f>'CER Carandiru'!E9</f>
        <v>48</v>
      </c>
      <c r="H160" s="165">
        <f t="shared" ref="H160:L161" si="184">G160/$B160</f>
        <v>1.2</v>
      </c>
      <c r="I160" s="124">
        <f t="shared" ref="I160:I162" si="185">SUM(C160,E160,G160)</f>
        <v>136</v>
      </c>
      <c r="J160" s="166">
        <f t="shared" ref="J160:J162" si="186">((I160/Q160))</f>
        <v>1.1333333333333333</v>
      </c>
      <c r="K160" s="49">
        <f>'CER Carandiru'!F9</f>
        <v>36</v>
      </c>
      <c r="L160" s="165">
        <f t="shared" si="184"/>
        <v>0.9</v>
      </c>
      <c r="M160" s="49">
        <f>'CER Carandiru'!G9</f>
        <v>53</v>
      </c>
      <c r="N160" s="165">
        <f t="shared" ref="N160:N161" si="187">M160/$B160</f>
        <v>1.325</v>
      </c>
      <c r="O160" s="49">
        <f>'CER Carandiru'!H9</f>
        <v>51</v>
      </c>
      <c r="P160" s="165">
        <f t="shared" ref="P160:P161" si="188">O160/$B160</f>
        <v>1.2749999999999999</v>
      </c>
      <c r="Q160" s="690">
        <f t="shared" ref="Q160:Q162" si="189">B160*3</f>
        <v>120</v>
      </c>
      <c r="R160" s="124">
        <f t="shared" ref="R160:R162" si="190">SUM(K160,M160,O160)</f>
        <v>140</v>
      </c>
      <c r="S160" s="166">
        <f>R160/($B160*3)</f>
        <v>1.1666666666666667</v>
      </c>
    </row>
    <row r="161" spans="1:19" ht="15.75" hidden="1" thickBot="1" x14ac:dyDescent="0.3">
      <c r="A161" s="167" t="s">
        <v>137</v>
      </c>
      <c r="B161" s="168">
        <f>'CER Carandiru'!B10</f>
        <v>30</v>
      </c>
      <c r="C161" s="169">
        <f>'CER Carandiru'!C10</f>
        <v>34</v>
      </c>
      <c r="D161" s="170">
        <f t="shared" si="182"/>
        <v>1.1333333333333333</v>
      </c>
      <c r="E161" s="169">
        <f>'CER Carandiru'!D10</f>
        <v>27</v>
      </c>
      <c r="F161" s="170">
        <f t="shared" si="183"/>
        <v>0.9</v>
      </c>
      <c r="G161" s="169">
        <f>'CER Carandiru'!E10</f>
        <v>31</v>
      </c>
      <c r="H161" s="170">
        <f t="shared" si="184"/>
        <v>1.0333333333333334</v>
      </c>
      <c r="I161" s="171">
        <f t="shared" si="185"/>
        <v>92</v>
      </c>
      <c r="J161" s="172">
        <f t="shared" si="186"/>
        <v>1.0222222222222221</v>
      </c>
      <c r="K161" s="169">
        <f>'CER Carandiru'!F10</f>
        <v>32</v>
      </c>
      <c r="L161" s="170">
        <f t="shared" si="184"/>
        <v>1.0666666666666667</v>
      </c>
      <c r="M161" s="169">
        <f>'CER Carandiru'!G10</f>
        <v>32</v>
      </c>
      <c r="N161" s="170">
        <f t="shared" si="187"/>
        <v>1.0666666666666667</v>
      </c>
      <c r="O161" s="169">
        <f>'CER Carandiru'!H10</f>
        <v>32</v>
      </c>
      <c r="P161" s="170">
        <f t="shared" si="188"/>
        <v>1.0666666666666667</v>
      </c>
      <c r="Q161" s="691">
        <f t="shared" si="189"/>
        <v>90</v>
      </c>
      <c r="R161" s="171">
        <f t="shared" si="190"/>
        <v>96</v>
      </c>
      <c r="S161" s="172">
        <f>R161/($B161*3)</f>
        <v>1.0666666666666667</v>
      </c>
    </row>
    <row r="162" spans="1:19" ht="15.75" hidden="1" thickBot="1" x14ac:dyDescent="0.3">
      <c r="A162" s="6" t="s">
        <v>7</v>
      </c>
      <c r="B162" s="216">
        <f>SUM(B160:B161)</f>
        <v>70</v>
      </c>
      <c r="C162" s="23">
        <f>SUM(C160:C161)</f>
        <v>76</v>
      </c>
      <c r="D162" s="170">
        <f>((C162/$B$26))-1</f>
        <v>-0.92962962962962958</v>
      </c>
      <c r="E162" s="23">
        <f>SUM(E160:E161)</f>
        <v>73</v>
      </c>
      <c r="F162" s="170">
        <f>((E162/$B$26))-1</f>
        <v>-0.93240740740740735</v>
      </c>
      <c r="G162" s="23">
        <f>SUM(G160:G161)</f>
        <v>79</v>
      </c>
      <c r="H162" s="170">
        <f>((G162/$B$26))-1</f>
        <v>-0.92685185185185182</v>
      </c>
      <c r="I162" s="33">
        <f t="shared" si="185"/>
        <v>228</v>
      </c>
      <c r="J162" s="172">
        <f t="shared" si="186"/>
        <v>1.0857142857142856</v>
      </c>
      <c r="K162" s="23">
        <f>SUM(K160:K161)</f>
        <v>68</v>
      </c>
      <c r="L162" s="170">
        <f>((K162/$B$26))-1</f>
        <v>-0.937037037037037</v>
      </c>
      <c r="M162" s="23">
        <f t="shared" ref="M162" si="191">SUM(M160:M161)</f>
        <v>85</v>
      </c>
      <c r="N162" s="170">
        <f t="shared" ref="N162" si="192">((M162/$B$26))-1</f>
        <v>-0.92129629629629628</v>
      </c>
      <c r="O162" s="23">
        <f t="shared" ref="O162" si="193">SUM(O160:O161)</f>
        <v>83</v>
      </c>
      <c r="P162" s="170">
        <f t="shared" ref="P162" si="194">((O162/$B$26))-1</f>
        <v>-0.92314814814814816</v>
      </c>
      <c r="Q162" s="692">
        <f t="shared" si="189"/>
        <v>210</v>
      </c>
      <c r="R162" s="33">
        <f t="shared" si="190"/>
        <v>236</v>
      </c>
      <c r="S162" s="172">
        <f>R162/($B162*3)</f>
        <v>1.1238095238095238</v>
      </c>
    </row>
    <row r="163" spans="1:19" hidden="1" x14ac:dyDescent="0.25"/>
    <row r="164" spans="1:19" ht="15.75" hidden="1" x14ac:dyDescent="0.25">
      <c r="A164" s="1021" t="s">
        <v>294</v>
      </c>
      <c r="B164" s="1022"/>
      <c r="C164" s="1022"/>
      <c r="D164" s="1022"/>
      <c r="E164" s="1022"/>
      <c r="F164" s="1022"/>
      <c r="G164" s="1022"/>
      <c r="H164" s="1022"/>
      <c r="I164" s="1022"/>
      <c r="J164" s="1022"/>
      <c r="K164" s="1022"/>
      <c r="L164" s="1022"/>
      <c r="M164" s="1022"/>
      <c r="N164" s="1022"/>
      <c r="O164" s="1022"/>
      <c r="P164" s="1022"/>
      <c r="Q164" s="1022"/>
      <c r="R164" s="1022"/>
      <c r="S164" s="1022"/>
    </row>
    <row r="165" spans="1:19" ht="34.5" hidden="1" thickBot="1" x14ac:dyDescent="0.3">
      <c r="A165" s="85" t="s">
        <v>96</v>
      </c>
      <c r="B165" s="155" t="s">
        <v>15</v>
      </c>
      <c r="C165" s="221" t="s">
        <v>2</v>
      </c>
      <c r="D165" s="222" t="s">
        <v>1</v>
      </c>
      <c r="E165" s="221" t="s">
        <v>3</v>
      </c>
      <c r="F165" s="222" t="s">
        <v>1</v>
      </c>
      <c r="G165" s="221" t="s">
        <v>4</v>
      </c>
      <c r="H165" s="222" t="s">
        <v>1</v>
      </c>
      <c r="I165" s="100" t="s">
        <v>197</v>
      </c>
      <c r="J165" s="13" t="s">
        <v>196</v>
      </c>
      <c r="K165" s="221" t="s">
        <v>5</v>
      </c>
      <c r="L165" s="222" t="s">
        <v>1</v>
      </c>
      <c r="M165" s="223" t="s">
        <v>194</v>
      </c>
      <c r="N165" s="224" t="s">
        <v>1</v>
      </c>
      <c r="O165" s="223" t="s">
        <v>195</v>
      </c>
      <c r="P165" s="224" t="s">
        <v>1</v>
      </c>
      <c r="Q165" s="567" t="s">
        <v>361</v>
      </c>
      <c r="R165" s="100" t="s">
        <v>197</v>
      </c>
      <c r="S165" s="13" t="s">
        <v>196</v>
      </c>
    </row>
    <row r="166" spans="1:19" ht="16.5" hidden="1" thickTop="1" thickBot="1" x14ac:dyDescent="0.3">
      <c r="A166" s="32" t="s">
        <v>134</v>
      </c>
      <c r="B166" s="216">
        <f>'APD no CER III Carandiru'!B9</f>
        <v>80</v>
      </c>
      <c r="C166" s="200">
        <f>'APD no CER III Carandiru'!C9</f>
        <v>122</v>
      </c>
      <c r="D166" s="174">
        <f t="shared" ref="D166" si="195">C166/$B166</f>
        <v>1.5249999999999999</v>
      </c>
      <c r="E166" s="173">
        <f>'APD no CER III Carandiru'!$D$9</f>
        <v>124</v>
      </c>
      <c r="F166" s="174">
        <f t="shared" ref="F166" si="196">E166/$B166</f>
        <v>1.55</v>
      </c>
      <c r="G166" s="173">
        <f>'APD no CER III Carandiru'!$E$9</f>
        <v>82</v>
      </c>
      <c r="H166" s="174">
        <f t="shared" ref="H166:L166" si="197">G166/$B166</f>
        <v>1.0249999999999999</v>
      </c>
      <c r="I166" s="175">
        <f t="shared" ref="I166:I167" si="198">SUM(C166,E166,G166)</f>
        <v>328</v>
      </c>
      <c r="J166" s="176">
        <f t="shared" ref="J166:J167" si="199">((I166/Q166))</f>
        <v>1.3666666666666667</v>
      </c>
      <c r="K166" s="173">
        <f>'APD no CER III Carandiru'!$F$9</f>
        <v>81</v>
      </c>
      <c r="L166" s="174">
        <f t="shared" si="197"/>
        <v>1.0125</v>
      </c>
      <c r="M166" s="173">
        <f>'APD no CER III Carandiru'!$G$9</f>
        <v>80</v>
      </c>
      <c r="N166" s="174">
        <f t="shared" ref="N166" si="200">M166/$B166</f>
        <v>1</v>
      </c>
      <c r="O166" s="173">
        <f>'APD no CER III Carandiru'!$H$9</f>
        <v>77</v>
      </c>
      <c r="P166" s="174">
        <f t="shared" ref="P166" si="201">O166/$B166</f>
        <v>0.96250000000000002</v>
      </c>
      <c r="Q166" s="693">
        <f t="shared" ref="Q166:Q167" si="202">B166*3</f>
        <v>240</v>
      </c>
      <c r="R166" s="175">
        <f>SUM(K166,M166,O166)</f>
        <v>238</v>
      </c>
      <c r="S166" s="176">
        <f>R166/($B166*3)</f>
        <v>0.9916666666666667</v>
      </c>
    </row>
    <row r="167" spans="1:19" ht="15.75" hidden="1" thickBot="1" x14ac:dyDescent="0.3">
      <c r="A167" s="6" t="s">
        <v>7</v>
      </c>
      <c r="B167" s="216">
        <f>SUM(B166)</f>
        <v>80</v>
      </c>
      <c r="C167" s="23">
        <f>SUM(C166)</f>
        <v>122</v>
      </c>
      <c r="D167" s="22">
        <f>((C167/$B$25))-1</f>
        <v>-0.95112179487179482</v>
      </c>
      <c r="E167" s="23">
        <f>SUM(E166)</f>
        <v>124</v>
      </c>
      <c r="F167" s="22">
        <f>((E167/$B$25))-1</f>
        <v>-0.95032051282051277</v>
      </c>
      <c r="G167" s="23">
        <f>SUM(G166)</f>
        <v>82</v>
      </c>
      <c r="H167" s="22">
        <f>((G167/$B$25))-1</f>
        <v>-0.9671474358974359</v>
      </c>
      <c r="I167" s="33">
        <f t="shared" si="198"/>
        <v>328</v>
      </c>
      <c r="J167" s="81">
        <f t="shared" si="199"/>
        <v>1.3666666666666667</v>
      </c>
      <c r="K167" s="23">
        <f>SUM(K166)</f>
        <v>81</v>
      </c>
      <c r="L167" s="22">
        <f>((K167/$B$25))-1</f>
        <v>-0.96754807692307687</v>
      </c>
      <c r="M167" s="23">
        <f t="shared" ref="M167" si="203">SUM(M166)</f>
        <v>80</v>
      </c>
      <c r="N167" s="22">
        <f t="shared" ref="N167" si="204">((M167/$B$25))-1</f>
        <v>-0.96794871794871795</v>
      </c>
      <c r="O167" s="23">
        <f t="shared" ref="O167" si="205">SUM(O166)</f>
        <v>77</v>
      </c>
      <c r="P167" s="22">
        <f t="shared" ref="P167" si="206">((O167/$B$25))-1</f>
        <v>-0.96915064102564097</v>
      </c>
      <c r="Q167" s="692">
        <f t="shared" si="202"/>
        <v>240</v>
      </c>
      <c r="R167" s="33">
        <f>SUM(K167,M167,O167)</f>
        <v>238</v>
      </c>
      <c r="S167" s="81">
        <f>R167/($B167*3)</f>
        <v>0.9916666666666667</v>
      </c>
    </row>
    <row r="168" spans="1:19" hidden="1" x14ac:dyDescent="0.25"/>
    <row r="169" spans="1:19" ht="15.75" hidden="1" x14ac:dyDescent="0.25">
      <c r="A169" s="1021" t="s">
        <v>290</v>
      </c>
      <c r="B169" s="1022"/>
      <c r="C169" s="1022"/>
      <c r="D169" s="1022"/>
      <c r="E169" s="1022"/>
      <c r="F169" s="1022"/>
      <c r="G169" s="1022"/>
      <c r="H169" s="1022"/>
      <c r="I169" s="1022"/>
      <c r="J169" s="1022"/>
      <c r="K169" s="1022"/>
      <c r="L169" s="1022"/>
      <c r="M169" s="1022"/>
      <c r="N169" s="1022"/>
      <c r="O169" s="1022"/>
      <c r="P169" s="1022"/>
      <c r="Q169" s="1022"/>
      <c r="R169" s="1022"/>
      <c r="S169" s="1022"/>
    </row>
    <row r="170" spans="1:19" ht="34.5" hidden="1" thickBot="1" x14ac:dyDescent="0.3">
      <c r="A170" s="85" t="s">
        <v>14</v>
      </c>
      <c r="B170" s="155" t="s">
        <v>15</v>
      </c>
      <c r="C170" s="221" t="s">
        <v>2</v>
      </c>
      <c r="D170" s="222" t="s">
        <v>1</v>
      </c>
      <c r="E170" s="221" t="s">
        <v>3</v>
      </c>
      <c r="F170" s="222" t="s">
        <v>1</v>
      </c>
      <c r="G170" s="221" t="s">
        <v>4</v>
      </c>
      <c r="H170" s="222" t="s">
        <v>1</v>
      </c>
      <c r="I170" s="100" t="s">
        <v>197</v>
      </c>
      <c r="J170" s="13" t="s">
        <v>196</v>
      </c>
      <c r="K170" s="221" t="s">
        <v>5</v>
      </c>
      <c r="L170" s="222" t="s">
        <v>1</v>
      </c>
      <c r="M170" s="223" t="s">
        <v>194</v>
      </c>
      <c r="N170" s="224" t="s">
        <v>1</v>
      </c>
      <c r="O170" s="223" t="s">
        <v>195</v>
      </c>
      <c r="P170" s="224" t="s">
        <v>1</v>
      </c>
      <c r="Q170" s="567" t="s">
        <v>361</v>
      </c>
      <c r="R170" s="100" t="s">
        <v>197</v>
      </c>
      <c r="S170" s="13" t="s">
        <v>196</v>
      </c>
    </row>
    <row r="171" spans="1:19" ht="15.75" hidden="1" thickTop="1" x14ac:dyDescent="0.25">
      <c r="A171" s="88" t="s">
        <v>83</v>
      </c>
      <c r="B171" s="89" t="e">
        <f>#REF!</f>
        <v>#REF!</v>
      </c>
      <c r="C171" s="106" t="e">
        <f>#REF!</f>
        <v>#REF!</v>
      </c>
      <c r="D171" s="117" t="e">
        <f t="shared" ref="D171:D178" si="207">C171/$B171</f>
        <v>#REF!</v>
      </c>
      <c r="E171" s="106" t="e">
        <f>#REF!</f>
        <v>#REF!</v>
      </c>
      <c r="F171" s="117" t="e">
        <f t="shared" ref="F171:F178" si="208">E171/$B171</f>
        <v>#REF!</v>
      </c>
      <c r="G171" s="106" t="e">
        <f>#REF!</f>
        <v>#REF!</v>
      </c>
      <c r="H171" s="117" t="e">
        <f t="shared" ref="H171:L178" si="209">G171/$B171</f>
        <v>#REF!</v>
      </c>
      <c r="I171" s="108" t="e">
        <f t="shared" ref="I171:I178" si="210">SUM(C171,E171,G171)</f>
        <v>#REF!</v>
      </c>
      <c r="J171" s="118" t="e">
        <f t="shared" ref="J171:J178" si="211">((I171/Q171))</f>
        <v>#REF!</v>
      </c>
      <c r="K171" s="106" t="e">
        <f>#REF!</f>
        <v>#REF!</v>
      </c>
      <c r="L171" s="117" t="e">
        <f t="shared" si="209"/>
        <v>#REF!</v>
      </c>
      <c r="M171" s="106" t="e">
        <f>#REF!</f>
        <v>#REF!</v>
      </c>
      <c r="N171" s="117" t="e">
        <f t="shared" ref="N171:N178" si="212">M171/$B171</f>
        <v>#REF!</v>
      </c>
      <c r="O171" s="106" t="e">
        <f>#REF!</f>
        <v>#REF!</v>
      </c>
      <c r="P171" s="117" t="e">
        <f t="shared" ref="P171:P178" si="213">O171/$B171</f>
        <v>#REF!</v>
      </c>
      <c r="Q171" s="684" t="e">
        <f t="shared" ref="Q171:Q178" si="214">B171*3</f>
        <v>#REF!</v>
      </c>
      <c r="R171" s="108" t="e">
        <f t="shared" ref="R171:R178" si="215">SUM(K171,M171,O171)</f>
        <v>#REF!</v>
      </c>
      <c r="S171" s="118" t="e">
        <f t="shared" ref="S171:S178" si="216">R171/($B171*3)</f>
        <v>#REF!</v>
      </c>
    </row>
    <row r="172" spans="1:19" hidden="1" x14ac:dyDescent="0.25">
      <c r="A172" s="88" t="s">
        <v>77</v>
      </c>
      <c r="B172" s="89" t="e">
        <f>#REF!</f>
        <v>#REF!</v>
      </c>
      <c r="C172" s="106" t="e">
        <f>#REF!</f>
        <v>#REF!</v>
      </c>
      <c r="D172" s="117" t="e">
        <f t="shared" si="207"/>
        <v>#REF!</v>
      </c>
      <c r="E172" s="106" t="e">
        <f>#REF!</f>
        <v>#REF!</v>
      </c>
      <c r="F172" s="117" t="e">
        <f t="shared" si="208"/>
        <v>#REF!</v>
      </c>
      <c r="G172" s="106" t="e">
        <f>#REF!</f>
        <v>#REF!</v>
      </c>
      <c r="H172" s="117" t="e">
        <f t="shared" si="209"/>
        <v>#REF!</v>
      </c>
      <c r="I172" s="108" t="e">
        <f t="shared" si="210"/>
        <v>#REF!</v>
      </c>
      <c r="J172" s="118" t="e">
        <f t="shared" si="211"/>
        <v>#REF!</v>
      </c>
      <c r="K172" s="106" t="e">
        <f>#REF!</f>
        <v>#REF!</v>
      </c>
      <c r="L172" s="117" t="e">
        <f t="shared" si="209"/>
        <v>#REF!</v>
      </c>
      <c r="M172" s="106" t="e">
        <f>#REF!</f>
        <v>#REF!</v>
      </c>
      <c r="N172" s="117" t="e">
        <f t="shared" si="212"/>
        <v>#REF!</v>
      </c>
      <c r="O172" s="106" t="e">
        <f>#REF!</f>
        <v>#REF!</v>
      </c>
      <c r="P172" s="117" t="e">
        <f t="shared" si="213"/>
        <v>#REF!</v>
      </c>
      <c r="Q172" s="684" t="e">
        <f t="shared" si="214"/>
        <v>#REF!</v>
      </c>
      <c r="R172" s="108" t="e">
        <f t="shared" si="215"/>
        <v>#REF!</v>
      </c>
      <c r="S172" s="118" t="e">
        <f t="shared" si="216"/>
        <v>#REF!</v>
      </c>
    </row>
    <row r="173" spans="1:19" hidden="1" x14ac:dyDescent="0.25">
      <c r="A173" s="88" t="s">
        <v>78</v>
      </c>
      <c r="B173" s="89" t="e">
        <f>#REF!</f>
        <v>#REF!</v>
      </c>
      <c r="C173" s="106" t="e">
        <f>#REF!</f>
        <v>#REF!</v>
      </c>
      <c r="D173" s="117" t="e">
        <f t="shared" si="207"/>
        <v>#REF!</v>
      </c>
      <c r="E173" s="106" t="e">
        <f>#REF!</f>
        <v>#REF!</v>
      </c>
      <c r="F173" s="117" t="e">
        <f t="shared" si="208"/>
        <v>#REF!</v>
      </c>
      <c r="G173" s="106" t="e">
        <f>#REF!</f>
        <v>#REF!</v>
      </c>
      <c r="H173" s="117" t="e">
        <f t="shared" si="209"/>
        <v>#REF!</v>
      </c>
      <c r="I173" s="108" t="e">
        <f t="shared" si="210"/>
        <v>#REF!</v>
      </c>
      <c r="J173" s="118" t="e">
        <f t="shared" si="211"/>
        <v>#REF!</v>
      </c>
      <c r="K173" s="106" t="e">
        <f>#REF!</f>
        <v>#REF!</v>
      </c>
      <c r="L173" s="117" t="e">
        <f t="shared" si="209"/>
        <v>#REF!</v>
      </c>
      <c r="M173" s="106" t="e">
        <f>#REF!</f>
        <v>#REF!</v>
      </c>
      <c r="N173" s="117" t="e">
        <f t="shared" si="212"/>
        <v>#REF!</v>
      </c>
      <c r="O173" s="106" t="e">
        <f>#REF!</f>
        <v>#REF!</v>
      </c>
      <c r="P173" s="117" t="e">
        <f t="shared" si="213"/>
        <v>#REF!</v>
      </c>
      <c r="Q173" s="684" t="e">
        <f t="shared" si="214"/>
        <v>#REF!</v>
      </c>
      <c r="R173" s="108" t="e">
        <f t="shared" si="215"/>
        <v>#REF!</v>
      </c>
      <c r="S173" s="118" t="e">
        <f t="shared" si="216"/>
        <v>#REF!</v>
      </c>
    </row>
    <row r="174" spans="1:19" hidden="1" x14ac:dyDescent="0.25">
      <c r="A174" s="88" t="s">
        <v>79</v>
      </c>
      <c r="B174" s="89" t="e">
        <f>#REF!</f>
        <v>#REF!</v>
      </c>
      <c r="C174" s="106" t="e">
        <f>#REF!</f>
        <v>#REF!</v>
      </c>
      <c r="D174" s="117" t="e">
        <f t="shared" si="207"/>
        <v>#REF!</v>
      </c>
      <c r="E174" s="106" t="e">
        <f>#REF!</f>
        <v>#REF!</v>
      </c>
      <c r="F174" s="117" t="e">
        <f t="shared" si="208"/>
        <v>#REF!</v>
      </c>
      <c r="G174" s="106" t="e">
        <f>#REF!</f>
        <v>#REF!</v>
      </c>
      <c r="H174" s="117" t="e">
        <f t="shared" si="209"/>
        <v>#REF!</v>
      </c>
      <c r="I174" s="108" t="e">
        <f t="shared" si="210"/>
        <v>#REF!</v>
      </c>
      <c r="J174" s="118" t="e">
        <f t="shared" si="211"/>
        <v>#REF!</v>
      </c>
      <c r="K174" s="106" t="e">
        <f>#REF!</f>
        <v>#REF!</v>
      </c>
      <c r="L174" s="117" t="e">
        <f t="shared" si="209"/>
        <v>#REF!</v>
      </c>
      <c r="M174" s="106" t="e">
        <f>#REF!</f>
        <v>#REF!</v>
      </c>
      <c r="N174" s="117" t="e">
        <f t="shared" si="212"/>
        <v>#REF!</v>
      </c>
      <c r="O174" s="106" t="e">
        <f>#REF!</f>
        <v>#REF!</v>
      </c>
      <c r="P174" s="117" t="e">
        <f t="shared" si="213"/>
        <v>#REF!</v>
      </c>
      <c r="Q174" s="684" t="e">
        <f t="shared" si="214"/>
        <v>#REF!</v>
      </c>
      <c r="R174" s="108" t="e">
        <f t="shared" si="215"/>
        <v>#REF!</v>
      </c>
      <c r="S174" s="118" t="e">
        <f t="shared" si="216"/>
        <v>#REF!</v>
      </c>
    </row>
    <row r="175" spans="1:19" hidden="1" x14ac:dyDescent="0.25">
      <c r="A175" s="88" t="s">
        <v>80</v>
      </c>
      <c r="B175" s="89" t="e">
        <f>#REF!</f>
        <v>#REF!</v>
      </c>
      <c r="C175" s="106" t="e">
        <f>#REF!</f>
        <v>#REF!</v>
      </c>
      <c r="D175" s="117" t="e">
        <f t="shared" si="207"/>
        <v>#REF!</v>
      </c>
      <c r="E175" s="106" t="e">
        <f>#REF!</f>
        <v>#REF!</v>
      </c>
      <c r="F175" s="117" t="e">
        <f t="shared" si="208"/>
        <v>#REF!</v>
      </c>
      <c r="G175" s="106" t="e">
        <f>#REF!</f>
        <v>#REF!</v>
      </c>
      <c r="H175" s="117" t="e">
        <f t="shared" si="209"/>
        <v>#REF!</v>
      </c>
      <c r="I175" s="108" t="e">
        <f t="shared" si="210"/>
        <v>#REF!</v>
      </c>
      <c r="J175" s="118" t="e">
        <f t="shared" si="211"/>
        <v>#REF!</v>
      </c>
      <c r="K175" s="106" t="e">
        <f>#REF!</f>
        <v>#REF!</v>
      </c>
      <c r="L175" s="117" t="e">
        <f t="shared" si="209"/>
        <v>#REF!</v>
      </c>
      <c r="M175" s="106" t="e">
        <f>#REF!</f>
        <v>#REF!</v>
      </c>
      <c r="N175" s="117" t="e">
        <f t="shared" si="212"/>
        <v>#REF!</v>
      </c>
      <c r="O175" s="106" t="e">
        <f>#REF!</f>
        <v>#REF!</v>
      </c>
      <c r="P175" s="117" t="e">
        <f t="shared" si="213"/>
        <v>#REF!</v>
      </c>
      <c r="Q175" s="684" t="e">
        <f t="shared" si="214"/>
        <v>#REF!</v>
      </c>
      <c r="R175" s="108" t="e">
        <f t="shared" si="215"/>
        <v>#REF!</v>
      </c>
      <c r="S175" s="118" t="e">
        <f t="shared" si="216"/>
        <v>#REF!</v>
      </c>
    </row>
    <row r="176" spans="1:19" hidden="1" x14ac:dyDescent="0.25">
      <c r="A176" s="88" t="s">
        <v>81</v>
      </c>
      <c r="B176" s="89" t="e">
        <f>#REF!</f>
        <v>#REF!</v>
      </c>
      <c r="C176" s="106" t="e">
        <f>#REF!</f>
        <v>#REF!</v>
      </c>
      <c r="D176" s="117" t="e">
        <f t="shared" si="207"/>
        <v>#REF!</v>
      </c>
      <c r="E176" s="106" t="e">
        <f>#REF!</f>
        <v>#REF!</v>
      </c>
      <c r="F176" s="117" t="e">
        <f t="shared" si="208"/>
        <v>#REF!</v>
      </c>
      <c r="G176" s="106" t="e">
        <f>#REF!</f>
        <v>#REF!</v>
      </c>
      <c r="H176" s="117" t="e">
        <f t="shared" si="209"/>
        <v>#REF!</v>
      </c>
      <c r="I176" s="108" t="e">
        <f t="shared" si="210"/>
        <v>#REF!</v>
      </c>
      <c r="J176" s="118" t="e">
        <f t="shared" si="211"/>
        <v>#REF!</v>
      </c>
      <c r="K176" s="106" t="e">
        <f>#REF!</f>
        <v>#REF!</v>
      </c>
      <c r="L176" s="117" t="e">
        <f t="shared" si="209"/>
        <v>#REF!</v>
      </c>
      <c r="M176" s="106" t="e">
        <f>#REF!</f>
        <v>#REF!</v>
      </c>
      <c r="N176" s="117" t="e">
        <f t="shared" si="212"/>
        <v>#REF!</v>
      </c>
      <c r="O176" s="106" t="e">
        <f>#REF!</f>
        <v>#REF!</v>
      </c>
      <c r="P176" s="117" t="e">
        <f t="shared" si="213"/>
        <v>#REF!</v>
      </c>
      <c r="Q176" s="684" t="e">
        <f t="shared" si="214"/>
        <v>#REF!</v>
      </c>
      <c r="R176" s="108" t="e">
        <f t="shared" si="215"/>
        <v>#REF!</v>
      </c>
      <c r="S176" s="118" t="e">
        <f t="shared" si="216"/>
        <v>#REF!</v>
      </c>
    </row>
    <row r="177" spans="1:19" ht="15.75" hidden="1" thickBot="1" x14ac:dyDescent="0.3">
      <c r="A177" s="63" t="s">
        <v>82</v>
      </c>
      <c r="B177" s="90" t="e">
        <f>#REF!</f>
        <v>#REF!</v>
      </c>
      <c r="C177" s="115" t="e">
        <f>#REF!</f>
        <v>#REF!</v>
      </c>
      <c r="D177" s="66" t="e">
        <f t="shared" si="207"/>
        <v>#REF!</v>
      </c>
      <c r="E177" s="115" t="e">
        <f>#REF!</f>
        <v>#REF!</v>
      </c>
      <c r="F177" s="66" t="e">
        <f t="shared" si="208"/>
        <v>#REF!</v>
      </c>
      <c r="G177" s="115" t="e">
        <f>#REF!</f>
        <v>#REF!</v>
      </c>
      <c r="H177" s="66" t="e">
        <f t="shared" si="209"/>
        <v>#REF!</v>
      </c>
      <c r="I177" s="130" t="e">
        <f t="shared" si="210"/>
        <v>#REF!</v>
      </c>
      <c r="J177" s="177" t="e">
        <f t="shared" si="211"/>
        <v>#REF!</v>
      </c>
      <c r="K177" s="115" t="e">
        <f>#REF!</f>
        <v>#REF!</v>
      </c>
      <c r="L177" s="66" t="e">
        <f t="shared" si="209"/>
        <v>#REF!</v>
      </c>
      <c r="M177" s="115" t="e">
        <f>#REF!</f>
        <v>#REF!</v>
      </c>
      <c r="N177" s="66" t="e">
        <f t="shared" si="212"/>
        <v>#REF!</v>
      </c>
      <c r="O177" s="115" t="e">
        <f>#REF!</f>
        <v>#REF!</v>
      </c>
      <c r="P177" s="66" t="e">
        <f t="shared" si="213"/>
        <v>#REF!</v>
      </c>
      <c r="Q177" s="687" t="e">
        <f t="shared" si="214"/>
        <v>#REF!</v>
      </c>
      <c r="R177" s="130" t="e">
        <f t="shared" si="215"/>
        <v>#REF!</v>
      </c>
      <c r="S177" s="177" t="e">
        <f t="shared" si="216"/>
        <v>#REF!</v>
      </c>
    </row>
    <row r="178" spans="1:19" ht="15.75" hidden="1" thickBot="1" x14ac:dyDescent="0.3">
      <c r="A178" s="67" t="s">
        <v>7</v>
      </c>
      <c r="B178" s="178" t="e">
        <f>SUM(B171:B177)</f>
        <v>#REF!</v>
      </c>
      <c r="C178" s="68" t="e">
        <f>SUM(C171:C177)</f>
        <v>#REF!</v>
      </c>
      <c r="D178" s="69" t="e">
        <f t="shared" si="207"/>
        <v>#REF!</v>
      </c>
      <c r="E178" s="68" t="e">
        <f>SUM(E171:E177)</f>
        <v>#REF!</v>
      </c>
      <c r="F178" s="69" t="e">
        <f t="shared" si="208"/>
        <v>#REF!</v>
      </c>
      <c r="G178" s="68" t="e">
        <f>SUM(G171:G177)</f>
        <v>#REF!</v>
      </c>
      <c r="H178" s="69" t="e">
        <f t="shared" si="209"/>
        <v>#REF!</v>
      </c>
      <c r="I178" s="179" t="e">
        <f t="shared" si="210"/>
        <v>#REF!</v>
      </c>
      <c r="J178" s="180" t="e">
        <f t="shared" si="211"/>
        <v>#REF!</v>
      </c>
      <c r="K178" s="68" t="e">
        <f>SUM(K171:K177)</f>
        <v>#REF!</v>
      </c>
      <c r="L178" s="69" t="e">
        <f t="shared" si="209"/>
        <v>#REF!</v>
      </c>
      <c r="M178" s="68" t="e">
        <f t="shared" ref="M178" si="217">SUM(M171:M177)</f>
        <v>#REF!</v>
      </c>
      <c r="N178" s="69" t="e">
        <f t="shared" si="212"/>
        <v>#REF!</v>
      </c>
      <c r="O178" s="68" t="e">
        <f t="shared" ref="O178" si="218">SUM(O171:O177)</f>
        <v>#REF!</v>
      </c>
      <c r="P178" s="69" t="e">
        <f t="shared" si="213"/>
        <v>#REF!</v>
      </c>
      <c r="Q178" s="694" t="e">
        <f t="shared" si="214"/>
        <v>#REF!</v>
      </c>
      <c r="R178" s="179" t="e">
        <f t="shared" si="215"/>
        <v>#REF!</v>
      </c>
      <c r="S178" s="180" t="e">
        <f t="shared" si="216"/>
        <v>#REF!</v>
      </c>
    </row>
    <row r="179" spans="1:19" hidden="1" x14ac:dyDescent="0.25"/>
    <row r="180" spans="1:19" ht="15.75" hidden="1" x14ac:dyDescent="0.25">
      <c r="A180" s="1021" t="s">
        <v>296</v>
      </c>
      <c r="B180" s="1022"/>
      <c r="C180" s="1022"/>
      <c r="D180" s="1022"/>
      <c r="E180" s="1022"/>
      <c r="F180" s="1022"/>
      <c r="G180" s="1022"/>
      <c r="H180" s="1022"/>
      <c r="I180" s="1022"/>
      <c r="J180" s="1022"/>
      <c r="K180" s="1022"/>
      <c r="L180" s="1022"/>
      <c r="M180" s="1022"/>
      <c r="N180" s="1022"/>
      <c r="O180" s="1022"/>
      <c r="P180" s="1022"/>
      <c r="Q180" s="1022"/>
      <c r="R180" s="1022"/>
      <c r="S180" s="1022"/>
    </row>
    <row r="181" spans="1:19" ht="34.5" hidden="1" thickBot="1" x14ac:dyDescent="0.3">
      <c r="A181" s="85" t="s">
        <v>14</v>
      </c>
      <c r="B181" s="155" t="s">
        <v>15</v>
      </c>
      <c r="C181" s="221" t="s">
        <v>2</v>
      </c>
      <c r="D181" s="222" t="s">
        <v>1</v>
      </c>
      <c r="E181" s="221" t="s">
        <v>3</v>
      </c>
      <c r="F181" s="222" t="s">
        <v>1</v>
      </c>
      <c r="G181" s="221" t="s">
        <v>4</v>
      </c>
      <c r="H181" s="222" t="s">
        <v>1</v>
      </c>
      <c r="I181" s="100" t="s">
        <v>197</v>
      </c>
      <c r="J181" s="13" t="s">
        <v>196</v>
      </c>
      <c r="K181" s="221" t="s">
        <v>5</v>
      </c>
      <c r="L181" s="222" t="s">
        <v>1</v>
      </c>
      <c r="M181" s="223" t="s">
        <v>194</v>
      </c>
      <c r="N181" s="224" t="s">
        <v>1</v>
      </c>
      <c r="O181" s="223" t="s">
        <v>195</v>
      </c>
      <c r="P181" s="224" t="s">
        <v>1</v>
      </c>
      <c r="Q181" s="567" t="s">
        <v>361</v>
      </c>
      <c r="R181" s="100" t="s">
        <v>197</v>
      </c>
      <c r="S181" s="13" t="s">
        <v>196</v>
      </c>
    </row>
    <row r="182" spans="1:19" ht="15.75" hidden="1" thickTop="1" x14ac:dyDescent="0.25">
      <c r="A182" s="88" t="s">
        <v>8</v>
      </c>
      <c r="B182" s="87">
        <f>'UBS Vila Maria P Gnecco'!B9</f>
        <v>522</v>
      </c>
      <c r="C182" s="105">
        <f>'UBS Vila Maria P Gnecco'!C9</f>
        <v>647</v>
      </c>
      <c r="D182" s="19">
        <f t="shared" ref="D182:D187" si="219">C182/$B182</f>
        <v>1.2394636015325671</v>
      </c>
      <c r="E182" s="105">
        <f>'UBS Vila Maria P Gnecco'!D9</f>
        <v>524</v>
      </c>
      <c r="F182" s="19">
        <f t="shared" ref="F182:F187" si="220">E182/$B182</f>
        <v>1.0038314176245211</v>
      </c>
      <c r="G182" s="105">
        <f>'UBS Vila Maria P Gnecco'!E9</f>
        <v>718</v>
      </c>
      <c r="H182" s="19">
        <f t="shared" ref="H182:L187" si="221">G182/$B182</f>
        <v>1.3754789272030652</v>
      </c>
      <c r="I182" s="77">
        <f t="shared" ref="I182:I187" si="222">SUM(C182,E182,G182)</f>
        <v>1889</v>
      </c>
      <c r="J182" s="116">
        <f t="shared" ref="J182:J187" si="223">((I182/Q182))</f>
        <v>1.206257982120051</v>
      </c>
      <c r="K182" s="105">
        <f>'UBS Vila Maria P Gnecco'!F9</f>
        <v>721</v>
      </c>
      <c r="L182" s="19">
        <f t="shared" si="221"/>
        <v>1.3812260536398469</v>
      </c>
      <c r="M182" s="105">
        <f>'UBS Vila Maria P Gnecco'!G9</f>
        <v>637</v>
      </c>
      <c r="N182" s="19">
        <f t="shared" ref="N182:N187" si="224">M182/$B182</f>
        <v>1.2203065134099618</v>
      </c>
      <c r="O182" s="105">
        <f>'UBS Vila Maria P Gnecco'!H9</f>
        <v>593</v>
      </c>
      <c r="P182" s="19">
        <f t="shared" ref="P182:P187" si="225">O182/$B182</f>
        <v>1.1360153256704981</v>
      </c>
      <c r="Q182" s="683">
        <f t="shared" ref="Q182:Q187" si="226">B182*3</f>
        <v>1566</v>
      </c>
      <c r="R182" s="77">
        <f t="shared" ref="R182:R187" si="227">SUM(K182,M182,O182)</f>
        <v>1951</v>
      </c>
      <c r="S182" s="116">
        <f t="shared" ref="S182:S187" si="228">R182/($B182*3)</f>
        <v>1.2458492975734354</v>
      </c>
    </row>
    <row r="183" spans="1:19" hidden="1" x14ac:dyDescent="0.25">
      <c r="A183" s="88" t="s">
        <v>9</v>
      </c>
      <c r="B183" s="89">
        <f>'UBS Vila Maria P Gnecco'!B11</f>
        <v>24</v>
      </c>
      <c r="C183" s="106">
        <f>'UBS Vila Maria P Gnecco'!C11</f>
        <v>26</v>
      </c>
      <c r="D183" s="117">
        <f t="shared" si="219"/>
        <v>1.0833333333333333</v>
      </c>
      <c r="E183" s="106">
        <f>'UBS Vila Maria P Gnecco'!D11</f>
        <v>19</v>
      </c>
      <c r="F183" s="117">
        <f t="shared" si="220"/>
        <v>0.79166666666666663</v>
      </c>
      <c r="G183" s="106">
        <f>'UBS Vila Maria P Gnecco'!E11</f>
        <v>22</v>
      </c>
      <c r="H183" s="117">
        <f t="shared" si="221"/>
        <v>0.91666666666666663</v>
      </c>
      <c r="I183" s="108">
        <f t="shared" si="222"/>
        <v>67</v>
      </c>
      <c r="J183" s="118">
        <f t="shared" si="223"/>
        <v>0.93055555555555558</v>
      </c>
      <c r="K183" s="106">
        <f>'UBS Vila Maria P Gnecco'!F11</f>
        <v>18</v>
      </c>
      <c r="L183" s="117">
        <f t="shared" si="221"/>
        <v>0.75</v>
      </c>
      <c r="M183" s="106">
        <f>'UBS Vila Maria P Gnecco'!G11</f>
        <v>27</v>
      </c>
      <c r="N183" s="117">
        <f t="shared" si="224"/>
        <v>1.125</v>
      </c>
      <c r="O183" s="106">
        <f>'UBS Vila Maria P Gnecco'!H11</f>
        <v>14</v>
      </c>
      <c r="P183" s="117">
        <f t="shared" si="225"/>
        <v>0.58333333333333337</v>
      </c>
      <c r="Q183" s="684">
        <f t="shared" si="226"/>
        <v>72</v>
      </c>
      <c r="R183" s="108">
        <f t="shared" si="227"/>
        <v>59</v>
      </c>
      <c r="S183" s="118">
        <f t="shared" si="228"/>
        <v>0.81944444444444442</v>
      </c>
    </row>
    <row r="184" spans="1:19" hidden="1" x14ac:dyDescent="0.25">
      <c r="A184" s="88" t="s">
        <v>10</v>
      </c>
      <c r="B184" s="89">
        <f>'UBS Vila Maria P Gnecco'!B12</f>
        <v>792</v>
      </c>
      <c r="C184" s="106">
        <f>'UBS Vila Maria P Gnecco'!C12</f>
        <v>794</v>
      </c>
      <c r="D184" s="117">
        <f t="shared" si="219"/>
        <v>1.0025252525252526</v>
      </c>
      <c r="E184" s="106">
        <f>'UBS Vila Maria P Gnecco'!D12</f>
        <v>738</v>
      </c>
      <c r="F184" s="117">
        <f t="shared" si="220"/>
        <v>0.93181818181818177</v>
      </c>
      <c r="G184" s="106">
        <f>'UBS Vila Maria P Gnecco'!E12</f>
        <v>611</v>
      </c>
      <c r="H184" s="117">
        <f t="shared" si="221"/>
        <v>0.77146464646464652</v>
      </c>
      <c r="I184" s="108">
        <f t="shared" si="222"/>
        <v>2143</v>
      </c>
      <c r="J184" s="118">
        <f t="shared" si="223"/>
        <v>0.90193602693602692</v>
      </c>
      <c r="K184" s="106">
        <f>'UBS Vila Maria P Gnecco'!F12</f>
        <v>797</v>
      </c>
      <c r="L184" s="117">
        <f t="shared" si="221"/>
        <v>1.0063131313131313</v>
      </c>
      <c r="M184" s="106">
        <f>'UBS Vila Maria P Gnecco'!G12</f>
        <v>804</v>
      </c>
      <c r="N184" s="117">
        <f t="shared" si="224"/>
        <v>1.0151515151515151</v>
      </c>
      <c r="O184" s="106">
        <f>'UBS Vila Maria P Gnecco'!H12</f>
        <v>834</v>
      </c>
      <c r="P184" s="117">
        <f t="shared" si="225"/>
        <v>1.053030303030303</v>
      </c>
      <c r="Q184" s="684">
        <f t="shared" si="226"/>
        <v>2376</v>
      </c>
      <c r="R184" s="108">
        <f t="shared" si="227"/>
        <v>2435</v>
      </c>
      <c r="S184" s="118">
        <f t="shared" si="228"/>
        <v>1.0248316498316499</v>
      </c>
    </row>
    <row r="185" spans="1:19" hidden="1" x14ac:dyDescent="0.25">
      <c r="A185" s="88" t="s">
        <v>42</v>
      </c>
      <c r="B185" s="89">
        <f>'UBS Vila Maria P Gnecco'!B13</f>
        <v>396</v>
      </c>
      <c r="C185" s="106">
        <f>'UBS Vila Maria P Gnecco'!C13</f>
        <v>207</v>
      </c>
      <c r="D185" s="117">
        <f t="shared" si="219"/>
        <v>0.52272727272727271</v>
      </c>
      <c r="E185" s="106">
        <f>'UBS Vila Maria P Gnecco'!D13</f>
        <v>331</v>
      </c>
      <c r="F185" s="117">
        <f t="shared" si="220"/>
        <v>0.83585858585858586</v>
      </c>
      <c r="G185" s="106">
        <f>'UBS Vila Maria P Gnecco'!E13</f>
        <v>384</v>
      </c>
      <c r="H185" s="117">
        <f t="shared" si="221"/>
        <v>0.96969696969696972</v>
      </c>
      <c r="I185" s="108">
        <f t="shared" si="222"/>
        <v>922</v>
      </c>
      <c r="J185" s="118">
        <f t="shared" si="223"/>
        <v>0.77609427609427606</v>
      </c>
      <c r="K185" s="106">
        <f>'UBS Vila Maria P Gnecco'!F13</f>
        <v>364</v>
      </c>
      <c r="L185" s="117">
        <f t="shared" si="221"/>
        <v>0.91919191919191923</v>
      </c>
      <c r="M185" s="106">
        <f>'UBS Vila Maria P Gnecco'!G13</f>
        <v>397</v>
      </c>
      <c r="N185" s="117">
        <f t="shared" si="224"/>
        <v>1.0025252525252526</v>
      </c>
      <c r="O185" s="106">
        <f>'UBS Vila Maria P Gnecco'!H13</f>
        <v>394</v>
      </c>
      <c r="P185" s="117">
        <f t="shared" si="225"/>
        <v>0.99494949494949492</v>
      </c>
      <c r="Q185" s="684">
        <f t="shared" si="226"/>
        <v>1188</v>
      </c>
      <c r="R185" s="108">
        <f t="shared" si="227"/>
        <v>1155</v>
      </c>
      <c r="S185" s="118">
        <f t="shared" si="228"/>
        <v>0.97222222222222221</v>
      </c>
    </row>
    <row r="186" spans="1:19" hidden="1" x14ac:dyDescent="0.25">
      <c r="A186" s="88" t="s">
        <v>13</v>
      </c>
      <c r="B186" s="89">
        <f>'UBS Vila Maria P Gnecco'!B15</f>
        <v>396</v>
      </c>
      <c r="C186" s="106">
        <f>'UBS Vila Maria P Gnecco'!C15</f>
        <v>228</v>
      </c>
      <c r="D186" s="117">
        <f t="shared" si="219"/>
        <v>0.5757575757575758</v>
      </c>
      <c r="E186" s="106">
        <f>'UBS Vila Maria P Gnecco'!D15</f>
        <v>293</v>
      </c>
      <c r="F186" s="117">
        <f t="shared" si="220"/>
        <v>0.73989898989898994</v>
      </c>
      <c r="G186" s="106">
        <f>'UBS Vila Maria P Gnecco'!E15</f>
        <v>351</v>
      </c>
      <c r="H186" s="117">
        <f t="shared" si="221"/>
        <v>0.88636363636363635</v>
      </c>
      <c r="I186" s="108">
        <f t="shared" si="222"/>
        <v>872</v>
      </c>
      <c r="J186" s="118">
        <f t="shared" si="223"/>
        <v>0.734006734006734</v>
      </c>
      <c r="K186" s="106">
        <f>'UBS Vila Maria P Gnecco'!F15</f>
        <v>348</v>
      </c>
      <c r="L186" s="117">
        <f t="shared" si="221"/>
        <v>0.87878787878787878</v>
      </c>
      <c r="M186" s="106">
        <f>'UBS Vila Maria P Gnecco'!G15</f>
        <v>276</v>
      </c>
      <c r="N186" s="117">
        <f t="shared" si="224"/>
        <v>0.69696969696969702</v>
      </c>
      <c r="O186" s="106">
        <f>'UBS Vila Maria P Gnecco'!H15</f>
        <v>275</v>
      </c>
      <c r="P186" s="117">
        <f t="shared" si="225"/>
        <v>0.69444444444444442</v>
      </c>
      <c r="Q186" s="684">
        <f t="shared" si="226"/>
        <v>1188</v>
      </c>
      <c r="R186" s="108">
        <f t="shared" si="227"/>
        <v>899</v>
      </c>
      <c r="S186" s="118">
        <f t="shared" si="228"/>
        <v>0.7567340067340067</v>
      </c>
    </row>
    <row r="187" spans="1:19" ht="15.75" hidden="1" thickBot="1" x14ac:dyDescent="0.3">
      <c r="A187" s="6" t="s">
        <v>7</v>
      </c>
      <c r="B187" s="216">
        <f>SUM(B182:B186)</f>
        <v>2130</v>
      </c>
      <c r="C187" s="8">
        <f>SUM(C182:C186)</f>
        <v>1902</v>
      </c>
      <c r="D187" s="22">
        <f t="shared" si="219"/>
        <v>0.89295774647887327</v>
      </c>
      <c r="E187" s="8">
        <f>SUM(E182:E186)</f>
        <v>1905</v>
      </c>
      <c r="F187" s="22">
        <f t="shared" si="220"/>
        <v>0.89436619718309862</v>
      </c>
      <c r="G187" s="8">
        <f>SUM(G182:G186)</f>
        <v>2086</v>
      </c>
      <c r="H187" s="22">
        <f t="shared" si="221"/>
        <v>0.97934272300469483</v>
      </c>
      <c r="I187" s="80">
        <f t="shared" si="222"/>
        <v>5893</v>
      </c>
      <c r="J187" s="81">
        <f t="shared" si="223"/>
        <v>0.92222222222222228</v>
      </c>
      <c r="K187" s="8">
        <f>SUM(K182:K186)</f>
        <v>2248</v>
      </c>
      <c r="L187" s="22">
        <f t="shared" si="221"/>
        <v>1.0553990610328638</v>
      </c>
      <c r="M187" s="8">
        <f t="shared" ref="M187" si="229">SUM(M182:M186)</f>
        <v>2141</v>
      </c>
      <c r="N187" s="22">
        <f t="shared" si="224"/>
        <v>1.0051643192488262</v>
      </c>
      <c r="O187" s="8">
        <f t="shared" ref="O187" si="230">SUM(O182:O186)</f>
        <v>2110</v>
      </c>
      <c r="P187" s="22">
        <f t="shared" si="225"/>
        <v>0.99061032863849763</v>
      </c>
      <c r="Q187" s="686">
        <f t="shared" si="226"/>
        <v>6390</v>
      </c>
      <c r="R187" s="80">
        <f t="shared" si="227"/>
        <v>6499</v>
      </c>
      <c r="S187" s="81">
        <f t="shared" si="228"/>
        <v>1.0170579029733959</v>
      </c>
    </row>
    <row r="188" spans="1:19" hidden="1" x14ac:dyDescent="0.25"/>
    <row r="189" spans="1:19" ht="15.75" hidden="1" x14ac:dyDescent="0.25">
      <c r="A189" s="1021" t="s">
        <v>298</v>
      </c>
      <c r="B189" s="1022"/>
      <c r="C189" s="1022"/>
      <c r="D189" s="1022"/>
      <c r="E189" s="1022"/>
      <c r="F189" s="1022"/>
      <c r="G189" s="1022"/>
      <c r="H189" s="1022"/>
      <c r="I189" s="1022"/>
      <c r="J189" s="1022"/>
      <c r="K189" s="1022"/>
      <c r="L189" s="1022"/>
      <c r="M189" s="1022"/>
      <c r="N189" s="1022"/>
      <c r="O189" s="1022"/>
      <c r="P189" s="1022"/>
      <c r="Q189" s="1022"/>
      <c r="R189" s="1022"/>
      <c r="S189" s="1022"/>
    </row>
    <row r="190" spans="1:19" ht="34.5" hidden="1" thickBot="1" x14ac:dyDescent="0.3">
      <c r="A190" s="85" t="s">
        <v>14</v>
      </c>
      <c r="B190" s="155" t="s">
        <v>15</v>
      </c>
      <c r="C190" s="221" t="s">
        <v>2</v>
      </c>
      <c r="D190" s="222" t="s">
        <v>1</v>
      </c>
      <c r="E190" s="221" t="s">
        <v>3</v>
      </c>
      <c r="F190" s="222" t="s">
        <v>1</v>
      </c>
      <c r="G190" s="221" t="s">
        <v>4</v>
      </c>
      <c r="H190" s="222" t="s">
        <v>1</v>
      </c>
      <c r="I190" s="100" t="s">
        <v>197</v>
      </c>
      <c r="J190" s="13" t="s">
        <v>196</v>
      </c>
      <c r="K190" s="221" t="s">
        <v>5</v>
      </c>
      <c r="L190" s="222" t="s">
        <v>1</v>
      </c>
      <c r="M190" s="223" t="s">
        <v>194</v>
      </c>
      <c r="N190" s="224" t="s">
        <v>1</v>
      </c>
      <c r="O190" s="223" t="s">
        <v>195</v>
      </c>
      <c r="P190" s="224" t="s">
        <v>1</v>
      </c>
      <c r="Q190" s="567" t="s">
        <v>361</v>
      </c>
      <c r="R190" s="100" t="s">
        <v>197</v>
      </c>
      <c r="S190" s="13" t="s">
        <v>196</v>
      </c>
    </row>
    <row r="191" spans="1:19" ht="15.75" hidden="1" thickTop="1" x14ac:dyDescent="0.25">
      <c r="A191" s="88" t="s">
        <v>10</v>
      </c>
      <c r="B191" s="89">
        <f>'UBS Jardim Julieta'!B14</f>
        <v>660</v>
      </c>
      <c r="C191" s="106">
        <f>'UBS Jardim Julieta'!C14</f>
        <v>406</v>
      </c>
      <c r="D191" s="117">
        <f t="shared" ref="D191:D194" si="231">C191/$B191</f>
        <v>0.61515151515151512</v>
      </c>
      <c r="E191" s="106">
        <f>'UBS Jardim Julieta'!D14</f>
        <v>360</v>
      </c>
      <c r="F191" s="117">
        <f t="shared" ref="F191:F194" si="232">E191/$B191</f>
        <v>0.54545454545454541</v>
      </c>
      <c r="G191" s="106">
        <f>'UBS Jardim Julieta'!E14</f>
        <v>366</v>
      </c>
      <c r="H191" s="117">
        <f t="shared" ref="H191:L194" si="233">G191/$B191</f>
        <v>0.55454545454545456</v>
      </c>
      <c r="I191" s="108">
        <f t="shared" ref="I191:I194" si="234">SUM(C191,E191,G191)</f>
        <v>1132</v>
      </c>
      <c r="J191" s="118">
        <f t="shared" ref="J191:J194" si="235">((I191/Q191))</f>
        <v>0.57171717171717173</v>
      </c>
      <c r="K191" s="106">
        <f>'UBS Jardim Julieta'!F14</f>
        <v>447</v>
      </c>
      <c r="L191" s="117">
        <f t="shared" si="233"/>
        <v>0.67727272727272725</v>
      </c>
      <c r="M191" s="106">
        <f>'UBS Jardim Julieta'!G14</f>
        <v>485</v>
      </c>
      <c r="N191" s="117">
        <f t="shared" ref="N191:N194" si="236">M191/$B191</f>
        <v>0.73484848484848486</v>
      </c>
      <c r="O191" s="106">
        <f>'UBS Jardim Julieta'!H14</f>
        <v>378</v>
      </c>
      <c r="P191" s="117">
        <f t="shared" ref="P191:P194" si="237">O191/$B191</f>
        <v>0.57272727272727275</v>
      </c>
      <c r="Q191" s="684">
        <f t="shared" ref="Q191:Q194" si="238">B191*3</f>
        <v>1980</v>
      </c>
      <c r="R191" s="108">
        <f t="shared" ref="R191:R194" si="239">SUM(K191,M191,O191)</f>
        <v>1310</v>
      </c>
      <c r="S191" s="118">
        <f>R191/($B191*3)</f>
        <v>0.66161616161616166</v>
      </c>
    </row>
    <row r="192" spans="1:19" hidden="1" x14ac:dyDescent="0.25">
      <c r="A192" s="88" t="s">
        <v>42</v>
      </c>
      <c r="B192" s="89">
        <f>'UBS Jardim Julieta'!B15</f>
        <v>396</v>
      </c>
      <c r="C192" s="106">
        <f>'UBS Jardim Julieta'!C15</f>
        <v>212</v>
      </c>
      <c r="D192" s="117">
        <f t="shared" si="231"/>
        <v>0.53535353535353536</v>
      </c>
      <c r="E192" s="106">
        <f>'UBS Jardim Julieta'!D15</f>
        <v>210</v>
      </c>
      <c r="F192" s="117">
        <f t="shared" si="232"/>
        <v>0.53030303030303028</v>
      </c>
      <c r="G192" s="106">
        <f>'UBS Jardim Julieta'!E15</f>
        <v>252</v>
      </c>
      <c r="H192" s="117">
        <f t="shared" si="233"/>
        <v>0.63636363636363635</v>
      </c>
      <c r="I192" s="108">
        <f t="shared" si="234"/>
        <v>674</v>
      </c>
      <c r="J192" s="118">
        <f t="shared" si="235"/>
        <v>0.56734006734006737</v>
      </c>
      <c r="K192" s="106">
        <f>'UBS Jardim Julieta'!F15</f>
        <v>377</v>
      </c>
      <c r="L192" s="117">
        <f t="shared" si="233"/>
        <v>0.95202020202020199</v>
      </c>
      <c r="M192" s="106">
        <f>'UBS Jardim Julieta'!G15</f>
        <v>244</v>
      </c>
      <c r="N192" s="117">
        <f t="shared" si="236"/>
        <v>0.61616161616161613</v>
      </c>
      <c r="O192" s="106">
        <f>'UBS Jardim Julieta'!H15</f>
        <v>264</v>
      </c>
      <c r="P192" s="117">
        <f t="shared" si="237"/>
        <v>0.66666666666666663</v>
      </c>
      <c r="Q192" s="684">
        <f t="shared" si="238"/>
        <v>1188</v>
      </c>
      <c r="R192" s="108">
        <f t="shared" si="239"/>
        <v>885</v>
      </c>
      <c r="S192" s="118">
        <f>R192/($B192*3)</f>
        <v>0.74494949494949492</v>
      </c>
    </row>
    <row r="193" spans="1:19" ht="15.75" hidden="1" thickBot="1" x14ac:dyDescent="0.3">
      <c r="A193" s="110" t="s">
        <v>13</v>
      </c>
      <c r="B193" s="89">
        <f>'UBS Jardim Julieta'!B16</f>
        <v>396</v>
      </c>
      <c r="C193" s="111">
        <f>'UBS Jardim Julieta'!C16</f>
        <v>80</v>
      </c>
      <c r="D193" s="121">
        <f t="shared" si="231"/>
        <v>0.20202020202020202</v>
      </c>
      <c r="E193" s="111">
        <f>'UBS Jardim Julieta'!D16</f>
        <v>124</v>
      </c>
      <c r="F193" s="121">
        <f t="shared" si="232"/>
        <v>0.31313131313131315</v>
      </c>
      <c r="G193" s="111">
        <f>'UBS Jardim Julieta'!E16</f>
        <v>89</v>
      </c>
      <c r="H193" s="121">
        <f t="shared" si="233"/>
        <v>0.22474747474747475</v>
      </c>
      <c r="I193" s="113">
        <f t="shared" si="234"/>
        <v>293</v>
      </c>
      <c r="J193" s="122">
        <f t="shared" si="235"/>
        <v>0.24663299663299662</v>
      </c>
      <c r="K193" s="111">
        <f>'UBS Jardim Julieta'!F16</f>
        <v>131</v>
      </c>
      <c r="L193" s="121">
        <f t="shared" si="233"/>
        <v>0.33080808080808083</v>
      </c>
      <c r="M193" s="111">
        <f>'UBS Jardim Julieta'!G16</f>
        <v>147</v>
      </c>
      <c r="N193" s="121">
        <f t="shared" si="236"/>
        <v>0.37121212121212122</v>
      </c>
      <c r="O193" s="111">
        <f>'UBS Jardim Julieta'!H16</f>
        <v>135</v>
      </c>
      <c r="P193" s="121">
        <f t="shared" si="237"/>
        <v>0.34090909090909088</v>
      </c>
      <c r="Q193" s="685">
        <f t="shared" si="238"/>
        <v>1188</v>
      </c>
      <c r="R193" s="113">
        <f t="shared" si="239"/>
        <v>413</v>
      </c>
      <c r="S193" s="122">
        <f>R193/($B193*3)</f>
        <v>0.34764309764309764</v>
      </c>
    </row>
    <row r="194" spans="1:19" ht="15.75" hidden="1" thickBot="1" x14ac:dyDescent="0.3">
      <c r="A194" s="6" t="s">
        <v>7</v>
      </c>
      <c r="B194" s="216">
        <f>SUM(B191:B193)</f>
        <v>1452</v>
      </c>
      <c r="C194" s="8">
        <f>SUM(C191:C193)</f>
        <v>698</v>
      </c>
      <c r="D194" s="22">
        <f t="shared" si="231"/>
        <v>0.4807162534435262</v>
      </c>
      <c r="E194" s="8">
        <f>SUM(E191:E193)</f>
        <v>694</v>
      </c>
      <c r="F194" s="22">
        <f t="shared" si="232"/>
        <v>0.47796143250688705</v>
      </c>
      <c r="G194" s="8">
        <f>SUM(G191:G193)</f>
        <v>707</v>
      </c>
      <c r="H194" s="22">
        <f t="shared" si="233"/>
        <v>0.48691460055096419</v>
      </c>
      <c r="I194" s="80">
        <f t="shared" si="234"/>
        <v>2099</v>
      </c>
      <c r="J194" s="81">
        <f t="shared" si="235"/>
        <v>0.48186409550045911</v>
      </c>
      <c r="K194" s="8">
        <f>SUM(K191:K193)</f>
        <v>955</v>
      </c>
      <c r="L194" s="22">
        <f t="shared" si="233"/>
        <v>0.65771349862258954</v>
      </c>
      <c r="M194" s="8">
        <f t="shared" ref="M194" si="240">SUM(M191:M193)</f>
        <v>876</v>
      </c>
      <c r="N194" s="22">
        <f t="shared" si="236"/>
        <v>0.60330578512396693</v>
      </c>
      <c r="O194" s="8">
        <f t="shared" ref="O194" si="241">SUM(O191:O193)</f>
        <v>777</v>
      </c>
      <c r="P194" s="22">
        <f t="shared" si="237"/>
        <v>0.53512396694214881</v>
      </c>
      <c r="Q194" s="686">
        <f t="shared" si="238"/>
        <v>4356</v>
      </c>
      <c r="R194" s="80">
        <f t="shared" si="239"/>
        <v>2608</v>
      </c>
      <c r="S194" s="81">
        <f>R194/($B194*3)</f>
        <v>0.59871441689623506</v>
      </c>
    </row>
    <row r="195" spans="1:19" hidden="1" x14ac:dyDescent="0.25"/>
    <row r="196" spans="1:19" ht="15.75" hidden="1" x14ac:dyDescent="0.25">
      <c r="A196" s="1021" t="s">
        <v>300</v>
      </c>
      <c r="B196" s="1022"/>
      <c r="C196" s="1022"/>
      <c r="D196" s="1022"/>
      <c r="E196" s="1022"/>
      <c r="F196" s="1022"/>
      <c r="G196" s="1022"/>
      <c r="H196" s="1022"/>
      <c r="I196" s="1022"/>
      <c r="J196" s="1022"/>
      <c r="K196" s="1022"/>
      <c r="L196" s="1022"/>
      <c r="M196" s="1022"/>
      <c r="N196" s="1022"/>
      <c r="O196" s="1022"/>
      <c r="P196" s="1022"/>
      <c r="Q196" s="1022"/>
      <c r="R196" s="1022"/>
      <c r="S196" s="1022"/>
    </row>
    <row r="197" spans="1:19" ht="34.5" hidden="1" thickBot="1" x14ac:dyDescent="0.3">
      <c r="A197" s="85" t="s">
        <v>96</v>
      </c>
      <c r="B197" s="155" t="s">
        <v>15</v>
      </c>
      <c r="C197" s="221" t="s">
        <v>2</v>
      </c>
      <c r="D197" s="222" t="s">
        <v>1</v>
      </c>
      <c r="E197" s="221" t="s">
        <v>3</v>
      </c>
      <c r="F197" s="222" t="s">
        <v>1</v>
      </c>
      <c r="G197" s="221" t="s">
        <v>4</v>
      </c>
      <c r="H197" s="222" t="s">
        <v>1</v>
      </c>
      <c r="I197" s="100" t="s">
        <v>197</v>
      </c>
      <c r="J197" s="13" t="s">
        <v>196</v>
      </c>
      <c r="K197" s="221" t="s">
        <v>5</v>
      </c>
      <c r="L197" s="222" t="s">
        <v>1</v>
      </c>
      <c r="M197" s="223" t="s">
        <v>194</v>
      </c>
      <c r="N197" s="224" t="s">
        <v>1</v>
      </c>
      <c r="O197" s="223" t="s">
        <v>195</v>
      </c>
      <c r="P197" s="224" t="s">
        <v>1</v>
      </c>
      <c r="Q197" s="567" t="s">
        <v>361</v>
      </c>
      <c r="R197" s="100" t="s">
        <v>197</v>
      </c>
      <c r="S197" s="13" t="s">
        <v>196</v>
      </c>
    </row>
    <row r="198" spans="1:19" ht="16.5" hidden="1" thickTop="1" thickBot="1" x14ac:dyDescent="0.3">
      <c r="A198" s="181" t="s">
        <v>135</v>
      </c>
      <c r="B198" s="182">
        <f>'CAPS INF II VM-VG'!B9</f>
        <v>155</v>
      </c>
      <c r="C198" s="183">
        <f>'CAPS INF II VM-VG'!C9</f>
        <v>396</v>
      </c>
      <c r="D198" s="174">
        <f t="shared" ref="D198" si="242">C198/$B198</f>
        <v>2.5548387096774192</v>
      </c>
      <c r="E198" s="183">
        <f>'CAPS INF II VM-VG'!$D$9</f>
        <v>401</v>
      </c>
      <c r="F198" s="174">
        <f t="shared" ref="F198" si="243">E198/$B198</f>
        <v>2.5870967741935482</v>
      </c>
      <c r="G198" s="183">
        <f>'CAPS INF II VM-VG'!$E$9</f>
        <v>408</v>
      </c>
      <c r="H198" s="174">
        <f t="shared" ref="H198:L198" si="244">G198/$B198</f>
        <v>2.6322580645161291</v>
      </c>
      <c r="I198" s="184">
        <f t="shared" ref="I198:I199" si="245">SUM(C198,E198,G198)</f>
        <v>1205</v>
      </c>
      <c r="J198" s="176">
        <f t="shared" ref="J198:J199" si="246">((I198/Q198))</f>
        <v>2.5913978494623655</v>
      </c>
      <c r="K198" s="183">
        <f>'CAPS INF II VM-VG'!$F$9</f>
        <v>413</v>
      </c>
      <c r="L198" s="174">
        <f t="shared" si="244"/>
        <v>2.6645161290322581</v>
      </c>
      <c r="M198" s="183">
        <f>'CAPS INF II VM-VG'!$G$9</f>
        <v>417</v>
      </c>
      <c r="N198" s="174">
        <f t="shared" ref="N198" si="247">M198/$B198</f>
        <v>2.6903225806451614</v>
      </c>
      <c r="O198" s="183">
        <f>'CAPS INF II VM-VG'!$H$9</f>
        <v>426</v>
      </c>
      <c r="P198" s="174">
        <f t="shared" ref="P198" si="248">O198/$B198</f>
        <v>2.7483870967741937</v>
      </c>
      <c r="Q198" s="695">
        <f t="shared" ref="Q198:Q199" si="249">B198*3</f>
        <v>465</v>
      </c>
      <c r="R198" s="184">
        <f>SUM(K198,M198,O198)</f>
        <v>1256</v>
      </c>
      <c r="S198" s="176">
        <f>R198/($B198*3)</f>
        <v>2.7010752688172044</v>
      </c>
    </row>
    <row r="199" spans="1:19" ht="15.75" hidden="1" thickBot="1" x14ac:dyDescent="0.3">
      <c r="A199" s="6" t="s">
        <v>7</v>
      </c>
      <c r="B199" s="216">
        <f>SUM(B198:B198)</f>
        <v>155</v>
      </c>
      <c r="C199" s="8">
        <f>SUM(C198:C198)</f>
        <v>396</v>
      </c>
      <c r="D199" s="22">
        <f>((C199/$B$25))-1</f>
        <v>-0.84134615384615385</v>
      </c>
      <c r="E199" s="8">
        <f>SUM(E198:E198)</f>
        <v>401</v>
      </c>
      <c r="F199" s="22">
        <f>((E199/$B$25))-1</f>
        <v>-0.83934294871794868</v>
      </c>
      <c r="G199" s="8">
        <f>SUM(G198:G198)</f>
        <v>408</v>
      </c>
      <c r="H199" s="22">
        <f>((G199/$B$25))-1</f>
        <v>-0.83653846153846156</v>
      </c>
      <c r="I199" s="80">
        <f t="shared" si="245"/>
        <v>1205</v>
      </c>
      <c r="J199" s="81">
        <f t="shared" si="246"/>
        <v>2.5913978494623655</v>
      </c>
      <c r="K199" s="8">
        <f>SUM(K198:K198)</f>
        <v>413</v>
      </c>
      <c r="L199" s="22">
        <f>((K199/$B$25))-1</f>
        <v>-0.83453525641025639</v>
      </c>
      <c r="M199" s="8">
        <f t="shared" ref="M199" si="250">SUM(M198:M198)</f>
        <v>417</v>
      </c>
      <c r="N199" s="22">
        <f t="shared" ref="N199" si="251">((M199/$B$25))-1</f>
        <v>-0.83293269230769229</v>
      </c>
      <c r="O199" s="8">
        <f t="shared" ref="O199" si="252">SUM(O198:O198)</f>
        <v>426</v>
      </c>
      <c r="P199" s="22">
        <f t="shared" ref="P199" si="253">((O199/$B$25))-1</f>
        <v>-0.82932692307692313</v>
      </c>
      <c r="Q199" s="686">
        <f t="shared" si="249"/>
        <v>465</v>
      </c>
      <c r="R199" s="80">
        <f>SUM(K199,M199,O199)</f>
        <v>1256</v>
      </c>
      <c r="S199" s="81">
        <f>R199/($B199*3)</f>
        <v>2.7010752688172044</v>
      </c>
    </row>
    <row r="200" spans="1:19" hidden="1" x14ac:dyDescent="0.25"/>
    <row r="201" spans="1:19" ht="15.75" hidden="1" x14ac:dyDescent="0.25">
      <c r="A201" s="1021" t="s">
        <v>302</v>
      </c>
      <c r="B201" s="1022"/>
      <c r="C201" s="1022"/>
      <c r="D201" s="1022"/>
      <c r="E201" s="1022"/>
      <c r="F201" s="1022"/>
      <c r="G201" s="1022"/>
      <c r="H201" s="1022"/>
      <c r="I201" s="1022"/>
      <c r="J201" s="1022"/>
      <c r="K201" s="1022"/>
      <c r="L201" s="1022"/>
      <c r="M201" s="1022"/>
      <c r="N201" s="1022"/>
      <c r="O201" s="1022"/>
      <c r="P201" s="1022"/>
      <c r="Q201" s="1022"/>
      <c r="R201" s="1022"/>
      <c r="S201" s="1022"/>
    </row>
    <row r="202" spans="1:19" ht="34.5" hidden="1" thickBot="1" x14ac:dyDescent="0.3">
      <c r="A202" s="85" t="s">
        <v>14</v>
      </c>
      <c r="B202" s="155" t="s">
        <v>15</v>
      </c>
      <c r="C202" s="221" t="s">
        <v>2</v>
      </c>
      <c r="D202" s="222" t="s">
        <v>1</v>
      </c>
      <c r="E202" s="221" t="s">
        <v>3</v>
      </c>
      <c r="F202" s="222" t="s">
        <v>1</v>
      </c>
      <c r="G202" s="221" t="s">
        <v>4</v>
      </c>
      <c r="H202" s="222" t="s">
        <v>1</v>
      </c>
      <c r="I202" s="100" t="s">
        <v>197</v>
      </c>
      <c r="J202" s="13" t="s">
        <v>196</v>
      </c>
      <c r="K202" s="221" t="s">
        <v>5</v>
      </c>
      <c r="L202" s="222" t="s">
        <v>1</v>
      </c>
      <c r="M202" s="223" t="s">
        <v>194</v>
      </c>
      <c r="N202" s="224" t="s">
        <v>1</v>
      </c>
      <c r="O202" s="223" t="s">
        <v>195</v>
      </c>
      <c r="P202" s="224" t="s">
        <v>1</v>
      </c>
      <c r="Q202" s="567" t="s">
        <v>361</v>
      </c>
      <c r="R202" s="100" t="s">
        <v>197</v>
      </c>
      <c r="S202" s="13" t="s">
        <v>196</v>
      </c>
    </row>
    <row r="203" spans="1:19" ht="15.75" hidden="1" thickTop="1" x14ac:dyDescent="0.25">
      <c r="A203" s="88" t="s">
        <v>98</v>
      </c>
      <c r="B203" s="89">
        <f>'HORA CERTA'!B9</f>
        <v>396</v>
      </c>
      <c r="C203" s="106">
        <f>'HORA CERTA'!C9</f>
        <v>374</v>
      </c>
      <c r="D203" s="117">
        <f t="shared" ref="D203:D213" si="254">C203/$B203</f>
        <v>0.94444444444444442</v>
      </c>
      <c r="E203" s="106">
        <f>'HORA CERTA'!D9</f>
        <v>444</v>
      </c>
      <c r="F203" s="117">
        <f t="shared" ref="F203:F213" si="255">E203/$B203</f>
        <v>1.1212121212121211</v>
      </c>
      <c r="G203" s="106">
        <f>'HORA CERTA'!E9</f>
        <v>339</v>
      </c>
      <c r="H203" s="117">
        <f t="shared" ref="H203:L213" si="256">G203/$B203</f>
        <v>0.85606060606060608</v>
      </c>
      <c r="I203" s="108">
        <f t="shared" ref="I203:I213" si="257">SUM(C203,E203,G203)</f>
        <v>1157</v>
      </c>
      <c r="J203" s="118">
        <f t="shared" ref="J203:J213" si="258">((I203/Q203))</f>
        <v>0.97390572390572394</v>
      </c>
      <c r="K203" s="106">
        <f>'HORA CERTA'!F9</f>
        <v>423</v>
      </c>
      <c r="L203" s="117">
        <f t="shared" si="256"/>
        <v>1.0681818181818181</v>
      </c>
      <c r="M203" s="106">
        <f>'HORA CERTA'!G9</f>
        <v>416</v>
      </c>
      <c r="N203" s="117">
        <f t="shared" ref="N203:N213" si="259">M203/$B203</f>
        <v>1.0505050505050506</v>
      </c>
      <c r="O203" s="106">
        <f>'HORA CERTA'!H9</f>
        <v>389</v>
      </c>
      <c r="P203" s="117">
        <f t="shared" ref="P203:P213" si="260">O203/$B203</f>
        <v>0.98232323232323238</v>
      </c>
      <c r="Q203" s="684">
        <f t="shared" ref="Q203:Q213" si="261">B203*3</f>
        <v>1188</v>
      </c>
      <c r="R203" s="108">
        <f t="shared" ref="R203:R213" si="262">SUM(K203,M203,O203)</f>
        <v>1228</v>
      </c>
      <c r="S203" s="118">
        <f t="shared" ref="S203:S213" si="263">R203/($B203*3)</f>
        <v>1.0336700336700337</v>
      </c>
    </row>
    <row r="204" spans="1:19" hidden="1" x14ac:dyDescent="0.25">
      <c r="A204" s="88" t="s">
        <v>99</v>
      </c>
      <c r="B204" s="89">
        <f>'HORA CERTA'!B10</f>
        <v>792</v>
      </c>
      <c r="C204" s="106">
        <f>'HORA CERTA'!C10</f>
        <v>647</v>
      </c>
      <c r="D204" s="117">
        <f t="shared" si="254"/>
        <v>0.81691919191919193</v>
      </c>
      <c r="E204" s="106">
        <f>'HORA CERTA'!D10</f>
        <v>877</v>
      </c>
      <c r="F204" s="117">
        <f t="shared" si="255"/>
        <v>1.1073232323232323</v>
      </c>
      <c r="G204" s="106">
        <f>'HORA CERTA'!E10</f>
        <v>796</v>
      </c>
      <c r="H204" s="117">
        <f t="shared" si="256"/>
        <v>1.005050505050505</v>
      </c>
      <c r="I204" s="108">
        <f t="shared" si="257"/>
        <v>2320</v>
      </c>
      <c r="J204" s="118">
        <f t="shared" si="258"/>
        <v>0.97643097643097643</v>
      </c>
      <c r="K204" s="106">
        <f>'HORA CERTA'!F10</f>
        <v>762</v>
      </c>
      <c r="L204" s="117">
        <f t="shared" si="256"/>
        <v>0.96212121212121215</v>
      </c>
      <c r="M204" s="106">
        <f>'HORA CERTA'!G10</f>
        <v>613</v>
      </c>
      <c r="N204" s="117">
        <f t="shared" si="259"/>
        <v>0.77398989898989901</v>
      </c>
      <c r="O204" s="106">
        <f>'HORA CERTA'!H10</f>
        <v>854</v>
      </c>
      <c r="P204" s="117">
        <f t="shared" si="260"/>
        <v>1.0782828282828283</v>
      </c>
      <c r="Q204" s="684">
        <f t="shared" si="261"/>
        <v>2376</v>
      </c>
      <c r="R204" s="108">
        <f t="shared" si="262"/>
        <v>2229</v>
      </c>
      <c r="S204" s="118">
        <f t="shared" si="263"/>
        <v>0.93813131313131315</v>
      </c>
    </row>
    <row r="205" spans="1:19" hidden="1" x14ac:dyDescent="0.25">
      <c r="A205" s="88" t="s">
        <v>100</v>
      </c>
      <c r="B205" s="89">
        <f>'HORA CERTA'!B11</f>
        <v>660</v>
      </c>
      <c r="C205" s="106">
        <f>'HORA CERTA'!C11</f>
        <v>504</v>
      </c>
      <c r="D205" s="117">
        <f t="shared" si="254"/>
        <v>0.76363636363636367</v>
      </c>
      <c r="E205" s="106">
        <f>'HORA CERTA'!D11</f>
        <v>636</v>
      </c>
      <c r="F205" s="117">
        <f t="shared" si="255"/>
        <v>0.96363636363636362</v>
      </c>
      <c r="G205" s="106">
        <f>'HORA CERTA'!E11</f>
        <v>607</v>
      </c>
      <c r="H205" s="117">
        <f t="shared" si="256"/>
        <v>0.91969696969696968</v>
      </c>
      <c r="I205" s="108">
        <f t="shared" si="257"/>
        <v>1747</v>
      </c>
      <c r="J205" s="118">
        <f t="shared" si="258"/>
        <v>0.88232323232323229</v>
      </c>
      <c r="K205" s="106">
        <f>'HORA CERTA'!F11</f>
        <v>585</v>
      </c>
      <c r="L205" s="117">
        <f t="shared" si="256"/>
        <v>0.88636363636363635</v>
      </c>
      <c r="M205" s="106">
        <f>'HORA CERTA'!G11</f>
        <v>627</v>
      </c>
      <c r="N205" s="117">
        <f t="shared" si="259"/>
        <v>0.95</v>
      </c>
      <c r="O205" s="106">
        <f>'HORA CERTA'!H11</f>
        <v>650</v>
      </c>
      <c r="P205" s="117">
        <f t="shared" si="260"/>
        <v>0.98484848484848486</v>
      </c>
      <c r="Q205" s="684">
        <f t="shared" si="261"/>
        <v>1980</v>
      </c>
      <c r="R205" s="108">
        <f t="shared" si="262"/>
        <v>1862</v>
      </c>
      <c r="S205" s="118">
        <f t="shared" si="263"/>
        <v>0.94040404040404035</v>
      </c>
    </row>
    <row r="206" spans="1:19" hidden="1" x14ac:dyDescent="0.25">
      <c r="A206" s="88" t="s">
        <v>101</v>
      </c>
      <c r="B206" s="89" t="e">
        <f>'HORA CERTA'!#REF!</f>
        <v>#REF!</v>
      </c>
      <c r="C206" s="106" t="e">
        <f>'HORA CERTA'!#REF!</f>
        <v>#REF!</v>
      </c>
      <c r="D206" s="117" t="e">
        <f t="shared" si="254"/>
        <v>#REF!</v>
      </c>
      <c r="E206" s="106" t="e">
        <f>'HORA CERTA'!#REF!</f>
        <v>#REF!</v>
      </c>
      <c r="F206" s="117" t="e">
        <f t="shared" si="255"/>
        <v>#REF!</v>
      </c>
      <c r="G206" s="106" t="e">
        <f>'HORA CERTA'!#REF!</f>
        <v>#REF!</v>
      </c>
      <c r="H206" s="117" t="e">
        <f t="shared" si="256"/>
        <v>#REF!</v>
      </c>
      <c r="I206" s="108" t="e">
        <f t="shared" si="257"/>
        <v>#REF!</v>
      </c>
      <c r="J206" s="118" t="e">
        <f t="shared" si="258"/>
        <v>#REF!</v>
      </c>
      <c r="K206" s="106" t="e">
        <f>'HORA CERTA'!#REF!</f>
        <v>#REF!</v>
      </c>
      <c r="L206" s="117" t="e">
        <f t="shared" si="256"/>
        <v>#REF!</v>
      </c>
      <c r="M206" s="106" t="e">
        <f>'HORA CERTA'!#REF!</f>
        <v>#REF!</v>
      </c>
      <c r="N206" s="117" t="e">
        <f t="shared" si="259"/>
        <v>#REF!</v>
      </c>
      <c r="O206" s="106" t="e">
        <f>'HORA CERTA'!#REF!</f>
        <v>#REF!</v>
      </c>
      <c r="P206" s="117" t="e">
        <f t="shared" si="260"/>
        <v>#REF!</v>
      </c>
      <c r="Q206" s="684" t="e">
        <f t="shared" si="261"/>
        <v>#REF!</v>
      </c>
      <c r="R206" s="108" t="e">
        <f t="shared" si="262"/>
        <v>#REF!</v>
      </c>
      <c r="S206" s="118" t="e">
        <f t="shared" si="263"/>
        <v>#REF!</v>
      </c>
    </row>
    <row r="207" spans="1:19" hidden="1" x14ac:dyDescent="0.25">
      <c r="A207" s="88" t="s">
        <v>102</v>
      </c>
      <c r="B207" s="89">
        <f>'HORA CERTA'!B23</f>
        <v>132</v>
      </c>
      <c r="C207" s="106">
        <f>'HORA CERTA'!C23</f>
        <v>125</v>
      </c>
      <c r="D207" s="117">
        <f t="shared" si="254"/>
        <v>0.94696969696969702</v>
      </c>
      <c r="E207" s="106">
        <f>'HORA CERTA'!D23</f>
        <v>134</v>
      </c>
      <c r="F207" s="117">
        <f t="shared" si="255"/>
        <v>1.0151515151515151</v>
      </c>
      <c r="G207" s="106">
        <f>'HORA CERTA'!E23</f>
        <v>163</v>
      </c>
      <c r="H207" s="117">
        <f t="shared" si="256"/>
        <v>1.2348484848484849</v>
      </c>
      <c r="I207" s="108">
        <f t="shared" si="257"/>
        <v>422</v>
      </c>
      <c r="J207" s="118">
        <f t="shared" si="258"/>
        <v>1.0656565656565657</v>
      </c>
      <c r="K207" s="106">
        <f>'HORA CERTA'!F23</f>
        <v>136</v>
      </c>
      <c r="L207" s="117">
        <f t="shared" si="256"/>
        <v>1.0303030303030303</v>
      </c>
      <c r="M207" s="106">
        <f>'HORA CERTA'!G23</f>
        <v>116</v>
      </c>
      <c r="N207" s="117">
        <f t="shared" si="259"/>
        <v>0.87878787878787878</v>
      </c>
      <c r="O207" s="106">
        <f>'HORA CERTA'!H23</f>
        <v>161</v>
      </c>
      <c r="P207" s="117">
        <f t="shared" si="260"/>
        <v>1.2196969696969697</v>
      </c>
      <c r="Q207" s="684">
        <f t="shared" si="261"/>
        <v>396</v>
      </c>
      <c r="R207" s="108">
        <f t="shared" si="262"/>
        <v>413</v>
      </c>
      <c r="S207" s="118">
        <f t="shared" si="263"/>
        <v>1.042929292929293</v>
      </c>
    </row>
    <row r="208" spans="1:19" hidden="1" x14ac:dyDescent="0.25">
      <c r="A208" s="88" t="s">
        <v>103</v>
      </c>
      <c r="B208" s="89">
        <f>'HORA CERTA'!B14</f>
        <v>264</v>
      </c>
      <c r="C208" s="106">
        <f>'HORA CERTA'!C14</f>
        <v>117</v>
      </c>
      <c r="D208" s="117">
        <f t="shared" si="254"/>
        <v>0.44318181818181818</v>
      </c>
      <c r="E208" s="106">
        <f>'HORA CERTA'!D14</f>
        <v>234</v>
      </c>
      <c r="F208" s="117">
        <f t="shared" si="255"/>
        <v>0.88636363636363635</v>
      </c>
      <c r="G208" s="106">
        <f>'HORA CERTA'!E14</f>
        <v>183</v>
      </c>
      <c r="H208" s="117">
        <f t="shared" si="256"/>
        <v>0.69318181818181823</v>
      </c>
      <c r="I208" s="108">
        <f t="shared" si="257"/>
        <v>534</v>
      </c>
      <c r="J208" s="118">
        <f t="shared" si="258"/>
        <v>0.6742424242424242</v>
      </c>
      <c r="K208" s="106">
        <f>'HORA CERTA'!F14</f>
        <v>75</v>
      </c>
      <c r="L208" s="117">
        <f t="shared" si="256"/>
        <v>0.28409090909090912</v>
      </c>
      <c r="M208" s="106">
        <f>'HORA CERTA'!G14</f>
        <v>148</v>
      </c>
      <c r="N208" s="117">
        <f t="shared" si="259"/>
        <v>0.56060606060606055</v>
      </c>
      <c r="O208" s="106">
        <f>'HORA CERTA'!H14</f>
        <v>188</v>
      </c>
      <c r="P208" s="117">
        <f t="shared" si="260"/>
        <v>0.71212121212121215</v>
      </c>
      <c r="Q208" s="684">
        <f t="shared" si="261"/>
        <v>792</v>
      </c>
      <c r="R208" s="108">
        <f t="shared" si="262"/>
        <v>411</v>
      </c>
      <c r="S208" s="118">
        <f t="shared" si="263"/>
        <v>0.51893939393939392</v>
      </c>
    </row>
    <row r="209" spans="1:19" hidden="1" x14ac:dyDescent="0.25">
      <c r="A209" s="88" t="s">
        <v>104</v>
      </c>
      <c r="B209" s="89" t="e">
        <f>'HORA CERTA'!#REF!</f>
        <v>#REF!</v>
      </c>
      <c r="C209" s="106" t="e">
        <f>'HORA CERTA'!#REF!</f>
        <v>#REF!</v>
      </c>
      <c r="D209" s="117" t="e">
        <f t="shared" si="254"/>
        <v>#REF!</v>
      </c>
      <c r="E209" s="106" t="e">
        <f>'HORA CERTA'!#REF!</f>
        <v>#REF!</v>
      </c>
      <c r="F209" s="117" t="e">
        <f t="shared" si="255"/>
        <v>#REF!</v>
      </c>
      <c r="G209" s="106" t="e">
        <f>'HORA CERTA'!#REF!</f>
        <v>#REF!</v>
      </c>
      <c r="H209" s="117" t="e">
        <f t="shared" si="256"/>
        <v>#REF!</v>
      </c>
      <c r="I209" s="108" t="e">
        <f t="shared" si="257"/>
        <v>#REF!</v>
      </c>
      <c r="J209" s="118" t="e">
        <f t="shared" si="258"/>
        <v>#REF!</v>
      </c>
      <c r="K209" s="106" t="e">
        <f>'HORA CERTA'!#REF!</f>
        <v>#REF!</v>
      </c>
      <c r="L209" s="117" t="e">
        <f t="shared" si="256"/>
        <v>#REF!</v>
      </c>
      <c r="M209" s="106" t="e">
        <f>'HORA CERTA'!#REF!</f>
        <v>#REF!</v>
      </c>
      <c r="N209" s="117" t="e">
        <f t="shared" si="259"/>
        <v>#REF!</v>
      </c>
      <c r="O209" s="106" t="e">
        <f>'HORA CERTA'!#REF!</f>
        <v>#REF!</v>
      </c>
      <c r="P209" s="117" t="e">
        <f t="shared" si="260"/>
        <v>#REF!</v>
      </c>
      <c r="Q209" s="684" t="e">
        <f t="shared" si="261"/>
        <v>#REF!</v>
      </c>
      <c r="R209" s="108" t="e">
        <f t="shared" si="262"/>
        <v>#REF!</v>
      </c>
      <c r="S209" s="118" t="e">
        <f t="shared" si="263"/>
        <v>#REF!</v>
      </c>
    </row>
    <row r="210" spans="1:19" hidden="1" x14ac:dyDescent="0.25">
      <c r="A210" s="88" t="s">
        <v>105</v>
      </c>
      <c r="B210" s="89">
        <f>'HORA CERTA'!B15</f>
        <v>504</v>
      </c>
      <c r="C210" s="106">
        <f>'HORA CERTA'!C15</f>
        <v>545</v>
      </c>
      <c r="D210" s="117">
        <f t="shared" si="254"/>
        <v>1.0813492063492063</v>
      </c>
      <c r="E210" s="106">
        <f>'HORA CERTA'!D15</f>
        <v>523</v>
      </c>
      <c r="F210" s="117">
        <f t="shared" si="255"/>
        <v>1.0376984126984128</v>
      </c>
      <c r="G210" s="106">
        <f>'HORA CERTA'!E15</f>
        <v>520</v>
      </c>
      <c r="H210" s="117">
        <f t="shared" si="256"/>
        <v>1.0317460317460319</v>
      </c>
      <c r="I210" s="108">
        <f t="shared" si="257"/>
        <v>1588</v>
      </c>
      <c r="J210" s="118">
        <f t="shared" si="258"/>
        <v>1.0502645502645502</v>
      </c>
      <c r="K210" s="106">
        <f>'HORA CERTA'!F15</f>
        <v>247</v>
      </c>
      <c r="L210" s="117">
        <f t="shared" si="256"/>
        <v>0.49007936507936506</v>
      </c>
      <c r="M210" s="106">
        <f>'HORA CERTA'!G15</f>
        <v>331</v>
      </c>
      <c r="N210" s="117">
        <f t="shared" si="259"/>
        <v>0.65674603174603174</v>
      </c>
      <c r="O210" s="106">
        <f>'HORA CERTA'!H15</f>
        <v>344</v>
      </c>
      <c r="P210" s="117">
        <f t="shared" si="260"/>
        <v>0.68253968253968256</v>
      </c>
      <c r="Q210" s="684">
        <f t="shared" si="261"/>
        <v>1512</v>
      </c>
      <c r="R210" s="108">
        <f t="shared" si="262"/>
        <v>922</v>
      </c>
      <c r="S210" s="118">
        <f t="shared" si="263"/>
        <v>0.60978835978835977</v>
      </c>
    </row>
    <row r="211" spans="1:19" hidden="1" x14ac:dyDescent="0.25">
      <c r="A211" s="88" t="s">
        <v>106</v>
      </c>
      <c r="B211" s="89" t="e">
        <f>'HORA CERTA'!#REF!</f>
        <v>#REF!</v>
      </c>
      <c r="C211" s="106" t="e">
        <f>'HORA CERTA'!#REF!</f>
        <v>#REF!</v>
      </c>
      <c r="D211" s="117" t="e">
        <f t="shared" si="254"/>
        <v>#REF!</v>
      </c>
      <c r="E211" s="106" t="e">
        <f>'HORA CERTA'!#REF!</f>
        <v>#REF!</v>
      </c>
      <c r="F211" s="117" t="e">
        <f t="shared" si="255"/>
        <v>#REF!</v>
      </c>
      <c r="G211" s="106" t="e">
        <f>'HORA CERTA'!#REF!</f>
        <v>#REF!</v>
      </c>
      <c r="H211" s="117" t="e">
        <f t="shared" si="256"/>
        <v>#REF!</v>
      </c>
      <c r="I211" s="108" t="e">
        <f t="shared" si="257"/>
        <v>#REF!</v>
      </c>
      <c r="J211" s="118" t="e">
        <f t="shared" si="258"/>
        <v>#REF!</v>
      </c>
      <c r="K211" s="106" t="e">
        <f>'HORA CERTA'!#REF!</f>
        <v>#REF!</v>
      </c>
      <c r="L211" s="117" t="e">
        <f t="shared" si="256"/>
        <v>#REF!</v>
      </c>
      <c r="M211" s="106" t="e">
        <f>'HORA CERTA'!#REF!</f>
        <v>#REF!</v>
      </c>
      <c r="N211" s="117" t="e">
        <f t="shared" si="259"/>
        <v>#REF!</v>
      </c>
      <c r="O211" s="106" t="e">
        <f>'HORA CERTA'!#REF!</f>
        <v>#REF!</v>
      </c>
      <c r="P211" s="117" t="e">
        <f t="shared" si="260"/>
        <v>#REF!</v>
      </c>
      <c r="Q211" s="684" t="e">
        <f t="shared" si="261"/>
        <v>#REF!</v>
      </c>
      <c r="R211" s="108" t="e">
        <f t="shared" si="262"/>
        <v>#REF!</v>
      </c>
      <c r="S211" s="118" t="e">
        <f t="shared" si="263"/>
        <v>#REF!</v>
      </c>
    </row>
    <row r="212" spans="1:19" ht="15.75" hidden="1" thickBot="1" x14ac:dyDescent="0.3">
      <c r="A212" s="110" t="s">
        <v>107</v>
      </c>
      <c r="B212" s="159" t="e">
        <f>'HORA CERTA'!#REF!</f>
        <v>#REF!</v>
      </c>
      <c r="C212" s="111" t="e">
        <f>'HORA CERTA'!#REF!</f>
        <v>#REF!</v>
      </c>
      <c r="D212" s="121" t="e">
        <f t="shared" si="254"/>
        <v>#REF!</v>
      </c>
      <c r="E212" s="111" t="e">
        <f>'HORA CERTA'!#REF!</f>
        <v>#REF!</v>
      </c>
      <c r="F212" s="121" t="e">
        <f t="shared" si="255"/>
        <v>#REF!</v>
      </c>
      <c r="G212" s="111" t="e">
        <f>'HORA CERTA'!#REF!</f>
        <v>#REF!</v>
      </c>
      <c r="H212" s="121" t="e">
        <f t="shared" si="256"/>
        <v>#REF!</v>
      </c>
      <c r="I212" s="113" t="e">
        <f t="shared" si="257"/>
        <v>#REF!</v>
      </c>
      <c r="J212" s="122" t="e">
        <f t="shared" si="258"/>
        <v>#REF!</v>
      </c>
      <c r="K212" s="111" t="e">
        <f>'HORA CERTA'!#REF!</f>
        <v>#REF!</v>
      </c>
      <c r="L212" s="121" t="e">
        <f t="shared" si="256"/>
        <v>#REF!</v>
      </c>
      <c r="M212" s="111" t="e">
        <f>'HORA CERTA'!#REF!</f>
        <v>#REF!</v>
      </c>
      <c r="N212" s="121" t="e">
        <f t="shared" si="259"/>
        <v>#REF!</v>
      </c>
      <c r="O212" s="111" t="e">
        <f>'HORA CERTA'!#REF!</f>
        <v>#REF!</v>
      </c>
      <c r="P212" s="121" t="e">
        <f t="shared" si="260"/>
        <v>#REF!</v>
      </c>
      <c r="Q212" s="685" t="e">
        <f t="shared" si="261"/>
        <v>#REF!</v>
      </c>
      <c r="R212" s="113" t="e">
        <f t="shared" si="262"/>
        <v>#REF!</v>
      </c>
      <c r="S212" s="122" t="e">
        <f t="shared" si="263"/>
        <v>#REF!</v>
      </c>
    </row>
    <row r="213" spans="1:19" ht="15.75" hidden="1" thickBot="1" x14ac:dyDescent="0.3">
      <c r="A213" s="6" t="s">
        <v>7</v>
      </c>
      <c r="B213" s="216" t="e">
        <f>SUM(B203:B212)</f>
        <v>#REF!</v>
      </c>
      <c r="C213" s="8" t="e">
        <f>SUM(C203:C212)</f>
        <v>#REF!</v>
      </c>
      <c r="D213" s="22" t="e">
        <f t="shared" si="254"/>
        <v>#REF!</v>
      </c>
      <c r="E213" s="8" t="e">
        <f>SUM(E203:E212)</f>
        <v>#REF!</v>
      </c>
      <c r="F213" s="22" t="e">
        <f t="shared" si="255"/>
        <v>#REF!</v>
      </c>
      <c r="G213" s="8" t="e">
        <f>SUM(G203:G212)</f>
        <v>#REF!</v>
      </c>
      <c r="H213" s="22" t="e">
        <f t="shared" si="256"/>
        <v>#REF!</v>
      </c>
      <c r="I213" s="80" t="e">
        <f t="shared" si="257"/>
        <v>#REF!</v>
      </c>
      <c r="J213" s="81" t="e">
        <f t="shared" si="258"/>
        <v>#REF!</v>
      </c>
      <c r="K213" s="8" t="e">
        <f>SUM(K203:K212)</f>
        <v>#REF!</v>
      </c>
      <c r="L213" s="22" t="e">
        <f t="shared" si="256"/>
        <v>#REF!</v>
      </c>
      <c r="M213" s="8" t="e">
        <f t="shared" ref="M213" si="264">SUM(M203:M212)</f>
        <v>#REF!</v>
      </c>
      <c r="N213" s="22" t="e">
        <f t="shared" si="259"/>
        <v>#REF!</v>
      </c>
      <c r="O213" s="8" t="e">
        <f t="shared" ref="O213" si="265">SUM(O203:O212)</f>
        <v>#REF!</v>
      </c>
      <c r="P213" s="22" t="e">
        <f t="shared" si="260"/>
        <v>#REF!</v>
      </c>
      <c r="Q213" s="686" t="e">
        <f t="shared" si="261"/>
        <v>#REF!</v>
      </c>
      <c r="R213" s="80" t="e">
        <f t="shared" si="262"/>
        <v>#REF!</v>
      </c>
      <c r="S213" s="81" t="e">
        <f t="shared" si="263"/>
        <v>#REF!</v>
      </c>
    </row>
    <row r="214" spans="1:19" hidden="1" x14ac:dyDescent="0.25"/>
    <row r="215" spans="1:19" ht="15.75" hidden="1" x14ac:dyDescent="0.25">
      <c r="A215" s="1021" t="s">
        <v>304</v>
      </c>
      <c r="B215" s="1022"/>
      <c r="C215" s="1022"/>
      <c r="D215" s="1022"/>
      <c r="E215" s="1022"/>
      <c r="F215" s="1022"/>
      <c r="G215" s="1022"/>
      <c r="H215" s="1022"/>
      <c r="I215" s="1022"/>
      <c r="J215" s="1022"/>
      <c r="K215" s="1022"/>
      <c r="L215" s="1022"/>
      <c r="M215" s="1022"/>
      <c r="N215" s="1022"/>
      <c r="O215" s="1022"/>
      <c r="P215" s="1022"/>
      <c r="Q215" s="1022"/>
      <c r="R215" s="1022"/>
      <c r="S215" s="1022"/>
    </row>
    <row r="216" spans="1:19" ht="34.5" hidden="1" thickBot="1" x14ac:dyDescent="0.3">
      <c r="A216" s="14" t="s">
        <v>14</v>
      </c>
      <c r="B216" s="12" t="s">
        <v>164</v>
      </c>
      <c r="C216" s="221" t="s">
        <v>2</v>
      </c>
      <c r="D216" s="222" t="s">
        <v>1</v>
      </c>
      <c r="E216" s="221" t="s">
        <v>3</v>
      </c>
      <c r="F216" s="222" t="s">
        <v>1</v>
      </c>
      <c r="G216" s="221" t="s">
        <v>4</v>
      </c>
      <c r="H216" s="222" t="s">
        <v>1</v>
      </c>
      <c r="I216" s="100" t="s">
        <v>197</v>
      </c>
      <c r="J216" s="13" t="s">
        <v>196</v>
      </c>
      <c r="K216" s="221" t="s">
        <v>5</v>
      </c>
      <c r="L216" s="222" t="s">
        <v>1</v>
      </c>
      <c r="M216" s="223" t="s">
        <v>194</v>
      </c>
      <c r="N216" s="224" t="s">
        <v>1</v>
      </c>
      <c r="O216" s="223" t="s">
        <v>195</v>
      </c>
      <c r="P216" s="224" t="s">
        <v>1</v>
      </c>
      <c r="Q216" s="567" t="s">
        <v>361</v>
      </c>
      <c r="R216" s="100" t="s">
        <v>197</v>
      </c>
      <c r="S216" s="13" t="s">
        <v>196</v>
      </c>
    </row>
    <row r="217" spans="1:19" ht="15.75" hidden="1" thickTop="1" x14ac:dyDescent="0.25">
      <c r="A217" s="42" t="s">
        <v>155</v>
      </c>
      <c r="B217" s="43" t="e">
        <f>'HORA CERTA'!#REF!</f>
        <v>#REF!</v>
      </c>
      <c r="C217" s="131" t="e">
        <f>'HORA CERTA'!#REF!</f>
        <v>#REF!</v>
      </c>
      <c r="D217" s="45" t="e">
        <f t="shared" ref="D217:D224" si="266">C217/$B217</f>
        <v>#REF!</v>
      </c>
      <c r="E217" s="131" t="e">
        <f>'HORA CERTA'!#REF!</f>
        <v>#REF!</v>
      </c>
      <c r="F217" s="45" t="e">
        <f t="shared" ref="F217:F224" si="267">E217/$B217</f>
        <v>#REF!</v>
      </c>
      <c r="G217" s="131" t="e">
        <f>'HORA CERTA'!#REF!</f>
        <v>#REF!</v>
      </c>
      <c r="H217" s="45" t="e">
        <f t="shared" ref="H217:H224" si="268">G217/$B217</f>
        <v>#REF!</v>
      </c>
      <c r="I217" s="132" t="e">
        <f t="shared" ref="I217:I224" si="269">SUM(C217,E217,G217)</f>
        <v>#REF!</v>
      </c>
      <c r="J217" s="133" t="e">
        <f>((I217/Q217))</f>
        <v>#REF!</v>
      </c>
      <c r="K217" s="131" t="e">
        <f>'HORA CERTA'!#REF!</f>
        <v>#REF!</v>
      </c>
      <c r="L217" s="45" t="e">
        <f t="shared" ref="L217:L224" si="270">K217/$B217</f>
        <v>#REF!</v>
      </c>
      <c r="M217" s="131" t="e">
        <f>'HORA CERTA'!#REF!</f>
        <v>#REF!</v>
      </c>
      <c r="N217" s="45" t="e">
        <f t="shared" ref="N217:N224" si="271">M217/$B217</f>
        <v>#REF!</v>
      </c>
      <c r="O217" s="131" t="e">
        <f>'HORA CERTA'!#REF!</f>
        <v>#REF!</v>
      </c>
      <c r="P217" s="45" t="e">
        <f t="shared" ref="P217:P224" si="272">O217/$B217</f>
        <v>#REF!</v>
      </c>
      <c r="Q217" s="696" t="e">
        <f t="shared" ref="Q217:Q224" si="273">B217*3</f>
        <v>#REF!</v>
      </c>
      <c r="R217" s="132" t="e">
        <f>SUM(K217,M217,O217)</f>
        <v>#REF!</v>
      </c>
      <c r="S217" s="133" t="e">
        <f>R217/($B217*3)</f>
        <v>#REF!</v>
      </c>
    </row>
    <row r="218" spans="1:19" hidden="1" x14ac:dyDescent="0.25">
      <c r="A218" s="36" t="s">
        <v>156</v>
      </c>
      <c r="B218" s="25" t="e">
        <f>'HORA CERTA'!#REF!</f>
        <v>#REF!</v>
      </c>
      <c r="C218" s="189" t="e">
        <f>'HORA CERTA'!#REF!</f>
        <v>#REF!</v>
      </c>
      <c r="D218" s="45" t="e">
        <f t="shared" si="266"/>
        <v>#REF!</v>
      </c>
      <c r="E218" s="128" t="e">
        <f>'HORA CERTA'!#REF!</f>
        <v>#REF!</v>
      </c>
      <c r="F218" s="45" t="e">
        <f t="shared" si="267"/>
        <v>#REF!</v>
      </c>
      <c r="G218" s="128" t="e">
        <f>'HORA CERTA'!#REF!</f>
        <v>#REF!</v>
      </c>
      <c r="H218" s="45" t="e">
        <f t="shared" si="268"/>
        <v>#REF!</v>
      </c>
      <c r="I218" s="188" t="e">
        <f t="shared" si="269"/>
        <v>#REF!</v>
      </c>
      <c r="J218" s="133" t="e">
        <f>((I218/Q218))</f>
        <v>#REF!</v>
      </c>
      <c r="K218" s="128" t="e">
        <f>'HORA CERTA'!#REF!</f>
        <v>#REF!</v>
      </c>
      <c r="L218" s="45" t="e">
        <f t="shared" si="270"/>
        <v>#REF!</v>
      </c>
      <c r="M218" s="189" t="e">
        <f>'HORA CERTA'!#REF!</f>
        <v>#REF!</v>
      </c>
      <c r="N218" s="45" t="e">
        <f t="shared" si="271"/>
        <v>#REF!</v>
      </c>
      <c r="O218" s="189" t="e">
        <f>'HORA CERTA'!#REF!</f>
        <v>#REF!</v>
      </c>
      <c r="P218" s="45" t="e">
        <f t="shared" si="272"/>
        <v>#REF!</v>
      </c>
      <c r="Q218" s="697" t="e">
        <f t="shared" si="273"/>
        <v>#REF!</v>
      </c>
      <c r="R218" s="188" t="e">
        <f t="shared" ref="R218:R224" si="274">SUM(K218,M218,O218)</f>
        <v>#REF!</v>
      </c>
      <c r="S218" s="133" t="e">
        <f t="shared" ref="S218:S224" si="275">R218/($B218*3)</f>
        <v>#REF!</v>
      </c>
    </row>
    <row r="219" spans="1:19" hidden="1" x14ac:dyDescent="0.25">
      <c r="A219" s="36" t="s">
        <v>157</v>
      </c>
      <c r="B219" s="25" t="e">
        <f>'HORA CERTA'!#REF!</f>
        <v>#REF!</v>
      </c>
      <c r="C219" s="189" t="e">
        <f>'HORA CERTA'!#REF!</f>
        <v>#REF!</v>
      </c>
      <c r="D219" s="45" t="e">
        <f t="shared" si="266"/>
        <v>#REF!</v>
      </c>
      <c r="E219" s="128" t="e">
        <f>'HORA CERTA'!#REF!</f>
        <v>#REF!</v>
      </c>
      <c r="F219" s="45" t="e">
        <f t="shared" si="267"/>
        <v>#REF!</v>
      </c>
      <c r="G219" s="128" t="e">
        <f>'HORA CERTA'!#REF!</f>
        <v>#REF!</v>
      </c>
      <c r="H219" s="45" t="e">
        <f t="shared" si="268"/>
        <v>#REF!</v>
      </c>
      <c r="I219" s="188" t="e">
        <f t="shared" si="269"/>
        <v>#REF!</v>
      </c>
      <c r="J219" s="133" t="e">
        <f>((I219/Q219))</f>
        <v>#REF!</v>
      </c>
      <c r="K219" s="128" t="e">
        <f>'HORA CERTA'!#REF!</f>
        <v>#REF!</v>
      </c>
      <c r="L219" s="45" t="e">
        <f t="shared" si="270"/>
        <v>#REF!</v>
      </c>
      <c r="M219" s="189" t="e">
        <f>'HORA CERTA'!#REF!</f>
        <v>#REF!</v>
      </c>
      <c r="N219" s="45" t="e">
        <f t="shared" si="271"/>
        <v>#REF!</v>
      </c>
      <c r="O219" s="189" t="e">
        <f>'HORA CERTA'!#REF!</f>
        <v>#REF!</v>
      </c>
      <c r="P219" s="45" t="e">
        <f t="shared" si="272"/>
        <v>#REF!</v>
      </c>
      <c r="Q219" s="697" t="e">
        <f t="shared" si="273"/>
        <v>#REF!</v>
      </c>
      <c r="R219" s="188" t="e">
        <f t="shared" si="274"/>
        <v>#REF!</v>
      </c>
      <c r="S219" s="133" t="e">
        <f t="shared" si="275"/>
        <v>#REF!</v>
      </c>
    </row>
    <row r="220" spans="1:19" hidden="1" x14ac:dyDescent="0.25">
      <c r="A220" s="36" t="s">
        <v>158</v>
      </c>
      <c r="B220" s="25" t="e">
        <f>'HORA CERTA'!#REF!</f>
        <v>#REF!</v>
      </c>
      <c r="C220" s="189" t="e">
        <f>'HORA CERTA'!#REF!</f>
        <v>#REF!</v>
      </c>
      <c r="D220" s="45" t="e">
        <f t="shared" si="266"/>
        <v>#REF!</v>
      </c>
      <c r="E220" s="128" t="e">
        <f>'HORA CERTA'!#REF!</f>
        <v>#REF!</v>
      </c>
      <c r="F220" s="45" t="e">
        <f t="shared" si="267"/>
        <v>#REF!</v>
      </c>
      <c r="G220" s="128" t="e">
        <f>'HORA CERTA'!#REF!</f>
        <v>#REF!</v>
      </c>
      <c r="H220" s="45" t="e">
        <f t="shared" si="268"/>
        <v>#REF!</v>
      </c>
      <c r="I220" s="188" t="e">
        <f>SUM(C220,E220,G220)</f>
        <v>#REF!</v>
      </c>
      <c r="J220" s="133" t="e">
        <f>((I220/Q220))</f>
        <v>#REF!</v>
      </c>
      <c r="K220" s="128" t="e">
        <f>'HORA CERTA'!#REF!</f>
        <v>#REF!</v>
      </c>
      <c r="L220" s="45" t="e">
        <f t="shared" si="270"/>
        <v>#REF!</v>
      </c>
      <c r="M220" s="189" t="e">
        <f>'HORA CERTA'!#REF!</f>
        <v>#REF!</v>
      </c>
      <c r="N220" s="45" t="e">
        <f t="shared" si="271"/>
        <v>#REF!</v>
      </c>
      <c r="O220" s="189" t="e">
        <f>'HORA CERTA'!#REF!</f>
        <v>#REF!</v>
      </c>
      <c r="P220" s="45" t="e">
        <f t="shared" si="272"/>
        <v>#REF!</v>
      </c>
      <c r="Q220" s="697" t="e">
        <f t="shared" si="273"/>
        <v>#REF!</v>
      </c>
      <c r="R220" s="188" t="e">
        <f t="shared" si="274"/>
        <v>#REF!</v>
      </c>
      <c r="S220" s="133" t="e">
        <f t="shared" si="275"/>
        <v>#REF!</v>
      </c>
    </row>
    <row r="221" spans="1:19" hidden="1" x14ac:dyDescent="0.25">
      <c r="A221" s="36" t="s">
        <v>159</v>
      </c>
      <c r="B221" s="25" t="e">
        <f>'HORA CERTA'!#REF!</f>
        <v>#REF!</v>
      </c>
      <c r="C221" s="189" t="e">
        <f>'HORA CERTA'!#REF!</f>
        <v>#REF!</v>
      </c>
      <c r="D221" s="45" t="e">
        <f t="shared" si="266"/>
        <v>#REF!</v>
      </c>
      <c r="E221" s="128" t="e">
        <f>'HORA CERTA'!#REF!</f>
        <v>#REF!</v>
      </c>
      <c r="F221" s="45" t="e">
        <f t="shared" si="267"/>
        <v>#REF!</v>
      </c>
      <c r="G221" s="128" t="e">
        <f>'HORA CERTA'!#REF!</f>
        <v>#REF!</v>
      </c>
      <c r="H221" s="45" t="e">
        <f t="shared" si="268"/>
        <v>#REF!</v>
      </c>
      <c r="I221" s="188" t="e">
        <f>SUM(C221,E221,G221)</f>
        <v>#REF!</v>
      </c>
      <c r="J221" s="133" t="e">
        <f>((I221/Q221))</f>
        <v>#REF!</v>
      </c>
      <c r="K221" s="128" t="e">
        <f>'HORA CERTA'!#REF!</f>
        <v>#REF!</v>
      </c>
      <c r="L221" s="45" t="e">
        <f t="shared" si="270"/>
        <v>#REF!</v>
      </c>
      <c r="M221" s="189" t="e">
        <f>'HORA CERTA'!#REF!</f>
        <v>#REF!</v>
      </c>
      <c r="N221" s="45" t="e">
        <f t="shared" si="271"/>
        <v>#REF!</v>
      </c>
      <c r="O221" s="189" t="e">
        <f>'HORA CERTA'!#REF!</f>
        <v>#REF!</v>
      </c>
      <c r="P221" s="45" t="e">
        <f t="shared" si="272"/>
        <v>#REF!</v>
      </c>
      <c r="Q221" s="697" t="e">
        <f t="shared" si="273"/>
        <v>#REF!</v>
      </c>
      <c r="R221" s="188" t="e">
        <f t="shared" si="274"/>
        <v>#REF!</v>
      </c>
      <c r="S221" s="133" t="e">
        <f t="shared" si="275"/>
        <v>#REF!</v>
      </c>
    </row>
    <row r="222" spans="1:19" hidden="1" x14ac:dyDescent="0.25">
      <c r="A222" s="36" t="s">
        <v>160</v>
      </c>
      <c r="B222" s="25" t="e">
        <f>'HORA CERTA'!#REF!</f>
        <v>#REF!</v>
      </c>
      <c r="C222" s="189" t="e">
        <f>'HORA CERTA'!#REF!</f>
        <v>#REF!</v>
      </c>
      <c r="D222" s="45" t="e">
        <f t="shared" si="266"/>
        <v>#REF!</v>
      </c>
      <c r="E222" s="128" t="e">
        <f>'HORA CERTA'!#REF!</f>
        <v>#REF!</v>
      </c>
      <c r="F222" s="45" t="e">
        <f t="shared" si="267"/>
        <v>#REF!</v>
      </c>
      <c r="G222" s="128" t="e">
        <f>'HORA CERTA'!#REF!</f>
        <v>#REF!</v>
      </c>
      <c r="H222" s="45" t="e">
        <f t="shared" si="268"/>
        <v>#REF!</v>
      </c>
      <c r="I222" s="188" t="e">
        <f>SUM(C222,E222,G222)</f>
        <v>#REF!</v>
      </c>
      <c r="J222" s="133" t="e">
        <f t="shared" ref="J222:J224" si="276">((I222/Q222))</f>
        <v>#REF!</v>
      </c>
      <c r="K222" s="128" t="e">
        <f>'HORA CERTA'!#REF!</f>
        <v>#REF!</v>
      </c>
      <c r="L222" s="45" t="e">
        <f t="shared" si="270"/>
        <v>#REF!</v>
      </c>
      <c r="M222" s="189" t="e">
        <f>'HORA CERTA'!#REF!</f>
        <v>#REF!</v>
      </c>
      <c r="N222" s="45" t="e">
        <f t="shared" si="271"/>
        <v>#REF!</v>
      </c>
      <c r="O222" s="189" t="e">
        <f>'HORA CERTA'!#REF!</f>
        <v>#REF!</v>
      </c>
      <c r="P222" s="45" t="e">
        <f t="shared" si="272"/>
        <v>#REF!</v>
      </c>
      <c r="Q222" s="697" t="e">
        <f t="shared" si="273"/>
        <v>#REF!</v>
      </c>
      <c r="R222" s="188" t="e">
        <f t="shared" si="274"/>
        <v>#REF!</v>
      </c>
      <c r="S222" s="133" t="e">
        <f t="shared" si="275"/>
        <v>#REF!</v>
      </c>
    </row>
    <row r="223" spans="1:19" ht="15.75" hidden="1" thickBot="1" x14ac:dyDescent="0.3">
      <c r="A223" s="36" t="s">
        <v>161</v>
      </c>
      <c r="B223" s="25" t="e">
        <f>'HORA CERTA'!#REF!</f>
        <v>#REF!</v>
      </c>
      <c r="C223" s="189" t="e">
        <f>'HORA CERTA'!#REF!</f>
        <v>#REF!</v>
      </c>
      <c r="D223" s="37" t="e">
        <f t="shared" si="266"/>
        <v>#REF!</v>
      </c>
      <c r="E223" s="128" t="e">
        <f>'HORA CERTA'!#REF!</f>
        <v>#REF!</v>
      </c>
      <c r="F223" s="37" t="e">
        <f t="shared" si="267"/>
        <v>#REF!</v>
      </c>
      <c r="G223" s="128" t="e">
        <f>'HORA CERTA'!#REF!</f>
        <v>#REF!</v>
      </c>
      <c r="H223" s="37" t="e">
        <f t="shared" si="268"/>
        <v>#REF!</v>
      </c>
      <c r="I223" s="188" t="e">
        <f>SUM(C223,E223,G223)</f>
        <v>#REF!</v>
      </c>
      <c r="J223" s="192" t="e">
        <f t="shared" si="276"/>
        <v>#REF!</v>
      </c>
      <c r="K223" s="128" t="e">
        <f>'HORA CERTA'!#REF!</f>
        <v>#REF!</v>
      </c>
      <c r="L223" s="37" t="e">
        <f t="shared" si="270"/>
        <v>#REF!</v>
      </c>
      <c r="M223" s="189" t="e">
        <f>'HORA CERTA'!#REF!</f>
        <v>#REF!</v>
      </c>
      <c r="N223" s="37" t="e">
        <f t="shared" si="271"/>
        <v>#REF!</v>
      </c>
      <c r="O223" s="189" t="e">
        <f>'HORA CERTA'!#REF!</f>
        <v>#REF!</v>
      </c>
      <c r="P223" s="37" t="e">
        <f t="shared" si="272"/>
        <v>#REF!</v>
      </c>
      <c r="Q223" s="697" t="e">
        <f t="shared" si="273"/>
        <v>#REF!</v>
      </c>
      <c r="R223" s="188" t="e">
        <f t="shared" si="274"/>
        <v>#REF!</v>
      </c>
      <c r="S223" s="192" t="e">
        <f t="shared" si="275"/>
        <v>#REF!</v>
      </c>
    </row>
    <row r="224" spans="1:19" ht="15.75" hidden="1" thickBot="1" x14ac:dyDescent="0.3">
      <c r="A224" s="38" t="s">
        <v>7</v>
      </c>
      <c r="B224" s="39" t="e">
        <f>SUM(B217:B223)</f>
        <v>#REF!</v>
      </c>
      <c r="C224" s="40" t="e">
        <f>SUM(C217:C223)</f>
        <v>#REF!</v>
      </c>
      <c r="D224" s="102" t="e">
        <f t="shared" si="266"/>
        <v>#REF!</v>
      </c>
      <c r="E224" s="40" t="e">
        <f>SUM(E217:E223)</f>
        <v>#REF!</v>
      </c>
      <c r="F224" s="102" t="e">
        <f t="shared" si="267"/>
        <v>#REF!</v>
      </c>
      <c r="G224" s="40" t="e">
        <f>SUM(G217:G223)</f>
        <v>#REF!</v>
      </c>
      <c r="H224" s="102" t="e">
        <f t="shared" si="268"/>
        <v>#REF!</v>
      </c>
      <c r="I224" s="150" t="e">
        <f t="shared" si="269"/>
        <v>#REF!</v>
      </c>
      <c r="J224" s="193" t="e">
        <f t="shared" si="276"/>
        <v>#REF!</v>
      </c>
      <c r="K224" s="40" t="e">
        <f>SUM(K217:K223)</f>
        <v>#REF!</v>
      </c>
      <c r="L224" s="102" t="e">
        <f t="shared" si="270"/>
        <v>#REF!</v>
      </c>
      <c r="M224" s="40" t="e">
        <f t="shared" ref="M224" si="277">SUM(M217:M223)</f>
        <v>#REF!</v>
      </c>
      <c r="N224" s="102" t="e">
        <f t="shared" si="271"/>
        <v>#REF!</v>
      </c>
      <c r="O224" s="40" t="e">
        <f t="shared" ref="O224" si="278">SUM(O217:O223)</f>
        <v>#REF!</v>
      </c>
      <c r="P224" s="102" t="e">
        <f t="shared" si="272"/>
        <v>#REF!</v>
      </c>
      <c r="Q224" s="698" t="e">
        <f t="shared" si="273"/>
        <v>#REF!</v>
      </c>
      <c r="R224" s="150" t="e">
        <f t="shared" si="274"/>
        <v>#REF!</v>
      </c>
      <c r="S224" s="193" t="e">
        <f t="shared" si="275"/>
        <v>#REF!</v>
      </c>
    </row>
    <row r="225" hidden="1" x14ac:dyDescent="0.25"/>
  </sheetData>
  <sheetProtection sheet="1" objects="1" scenarios="1"/>
  <mergeCells count="42">
    <mergeCell ref="A215:S215"/>
    <mergeCell ref="A60:S60"/>
    <mergeCell ref="A180:S180"/>
    <mergeCell ref="A189:S189"/>
    <mergeCell ref="A196:S196"/>
    <mergeCell ref="A201:S201"/>
    <mergeCell ref="Q112:Q115"/>
    <mergeCell ref="A128:S128"/>
    <mergeCell ref="A137:S137"/>
    <mergeCell ref="A146:S146"/>
    <mergeCell ref="A68:S68"/>
    <mergeCell ref="A80:S80"/>
    <mergeCell ref="A90:S90"/>
    <mergeCell ref="A101:S101"/>
    <mergeCell ref="A110:S110"/>
    <mergeCell ref="D112:D115"/>
    <mergeCell ref="A158:S158"/>
    <mergeCell ref="A164:S164"/>
    <mergeCell ref="A169:S169"/>
    <mergeCell ref="O112:O115"/>
    <mergeCell ref="P112:P115"/>
    <mergeCell ref="R112:R115"/>
    <mergeCell ref="S112:S115"/>
    <mergeCell ref="A118:S118"/>
    <mergeCell ref="G112:G115"/>
    <mergeCell ref="H112:H115"/>
    <mergeCell ref="K112:K115"/>
    <mergeCell ref="L112:L115"/>
    <mergeCell ref="M112:M115"/>
    <mergeCell ref="N112:N115"/>
    <mergeCell ref="B112:B115"/>
    <mergeCell ref="C112:C115"/>
    <mergeCell ref="E112:E115"/>
    <mergeCell ref="F112:F115"/>
    <mergeCell ref="A1:S1"/>
    <mergeCell ref="A2:S2"/>
    <mergeCell ref="A22:S22"/>
    <mergeCell ref="A35:S35"/>
    <mergeCell ref="A50:S50"/>
    <mergeCell ref="A4:S4"/>
    <mergeCell ref="I112:I115"/>
    <mergeCell ref="J112:J115"/>
  </mergeCells>
  <conditionalFormatting sqref="D6:D17 F6:F17 H6:J17 L6:L17 N6:N17 P6:P17">
    <cfRule type="cellIs" dxfId="36" priority="4" operator="between">
      <formula>0.85</formula>
      <formula>1</formula>
    </cfRule>
  </conditionalFormatting>
  <conditionalFormatting sqref="D6:D17 F6:F17 L6:L17 N6:N17 P6:P17">
    <cfRule type="cellIs" dxfId="35" priority="5" operator="lessThan">
      <formula>0.8499</formula>
    </cfRule>
  </conditionalFormatting>
  <conditionalFormatting sqref="H6:J17 D6:D17 F6:F17 L6:L17 N6:N17 P6:P17">
    <cfRule type="cellIs" dxfId="34" priority="3" operator="greaterThan">
      <formula>1</formula>
    </cfRule>
  </conditionalFormatting>
  <conditionalFormatting sqref="H6:J17">
    <cfRule type="cellIs" dxfId="33" priority="2" operator="lessThan">
      <formula>0.8499</formula>
    </cfRule>
  </conditionalFormatting>
  <conditionalFormatting sqref="J6:J17">
    <cfRule type="cellIs" dxfId="32" priority="1" operator="greaterThan">
      <formula>0.85</formula>
    </cfRule>
  </conditionalFormatting>
  <conditionalFormatting sqref="S6:S17">
    <cfRule type="cellIs" dxfId="31" priority="6" operator="greaterThan">
      <formula>0.85</formula>
    </cfRule>
    <cfRule type="cellIs" dxfId="30" priority="7" operator="lessThan">
      <formula>0.8499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Z93"/>
  <sheetViews>
    <sheetView showGridLines="0" workbookViewId="0">
      <pane xSplit="1" ySplit="2" topLeftCell="B3" activePane="bottomRight" state="frozen"/>
      <selection activeCell="A2" sqref="A2:R2"/>
      <selection pane="topRight" activeCell="A2" sqref="A2:R2"/>
      <selection pane="bottomLeft" activeCell="A2" sqref="A2:R2"/>
      <selection pane="bottomRight" activeCell="A2" sqref="A2:R2"/>
    </sheetView>
  </sheetViews>
  <sheetFormatPr defaultColWidth="8.85546875" defaultRowHeight="15" x14ac:dyDescent="0.25"/>
  <cols>
    <col min="1" max="1" width="34.28515625" style="232" customWidth="1"/>
    <col min="2" max="2" width="8.7109375" style="154" customWidth="1"/>
    <col min="4" max="4" width="8.42578125" style="154" customWidth="1"/>
    <col min="6" max="6" width="8.42578125" style="154" customWidth="1"/>
    <col min="8" max="8" width="8.42578125" style="154" customWidth="1"/>
    <col min="10" max="10" width="9.140625" style="154"/>
    <col min="12" max="12" width="8.42578125" style="154" customWidth="1"/>
    <col min="14" max="14" width="8.42578125" style="154" customWidth="1"/>
    <col min="16" max="16" width="8.42578125" style="154" customWidth="1"/>
    <col min="17" max="17" width="10.42578125" style="154" customWidth="1"/>
    <col min="18" max="18" width="8.42578125" style="154" customWidth="1"/>
  </cols>
  <sheetData>
    <row r="1" spans="1:18" ht="18" x14ac:dyDescent="0.35">
      <c r="A1" s="1020" t="s">
        <v>485</v>
      </c>
      <c r="B1" s="1020"/>
      <c r="C1" s="1020"/>
      <c r="D1" s="1020"/>
      <c r="E1" s="1020"/>
      <c r="F1" s="1020"/>
      <c r="G1" s="1020"/>
      <c r="H1" s="1020"/>
      <c r="I1" s="1020"/>
      <c r="J1" s="1020"/>
      <c r="K1" s="1020"/>
      <c r="L1" s="1020"/>
      <c r="M1" s="1020"/>
      <c r="N1" s="1020"/>
      <c r="O1" s="1020"/>
      <c r="P1" s="1020"/>
      <c r="Q1" s="1020"/>
      <c r="R1" s="1020"/>
    </row>
    <row r="2" spans="1:18" ht="18" x14ac:dyDescent="0.35">
      <c r="A2" s="1020" t="s">
        <v>188</v>
      </c>
      <c r="B2" s="1020"/>
      <c r="C2" s="1020"/>
      <c r="D2" s="1020"/>
      <c r="E2" s="1020"/>
      <c r="F2" s="1020"/>
      <c r="G2" s="1020"/>
      <c r="H2" s="1020"/>
      <c r="I2" s="1020"/>
      <c r="J2" s="1020"/>
      <c r="K2" s="1020"/>
      <c r="L2" s="1020"/>
      <c r="M2" s="1020"/>
      <c r="N2" s="1020"/>
      <c r="O2" s="1020"/>
      <c r="P2" s="1020"/>
      <c r="Q2" s="1020"/>
      <c r="R2" s="1020"/>
    </row>
    <row r="3" spans="1:18" x14ac:dyDescent="0.25">
      <c r="A3" s="225" t="s">
        <v>189</v>
      </c>
    </row>
    <row r="4" spans="1:18" ht="15.75" hidden="1" x14ac:dyDescent="0.25">
      <c r="A4" s="226" t="s">
        <v>265</v>
      </c>
      <c r="B4" s="218"/>
      <c r="C4" s="218"/>
      <c r="D4" s="218"/>
      <c r="E4" s="218"/>
      <c r="F4" s="218"/>
      <c r="G4" s="218"/>
      <c r="H4" s="218"/>
      <c r="I4" s="218"/>
      <c r="J4" s="218"/>
      <c r="K4" s="218"/>
      <c r="L4" s="218"/>
      <c r="M4" s="218"/>
      <c r="N4" s="218"/>
      <c r="O4" s="218"/>
      <c r="P4" s="218"/>
      <c r="Q4" s="218"/>
      <c r="R4" s="218"/>
    </row>
    <row r="5" spans="1:18" ht="36.75" hidden="1" thickBot="1" x14ac:dyDescent="0.3">
      <c r="A5" s="227" t="s">
        <v>14</v>
      </c>
      <c r="B5" s="155" t="s">
        <v>15</v>
      </c>
      <c r="C5" s="221" t="s">
        <v>402</v>
      </c>
      <c r="D5" s="222" t="s">
        <v>1</v>
      </c>
      <c r="E5" s="221" t="s">
        <v>383</v>
      </c>
      <c r="F5" s="222" t="s">
        <v>1</v>
      </c>
      <c r="G5" s="221" t="s">
        <v>384</v>
      </c>
      <c r="H5" s="222" t="s">
        <v>1</v>
      </c>
      <c r="I5" s="100" t="s">
        <v>394</v>
      </c>
      <c r="J5" s="13" t="s">
        <v>196</v>
      </c>
      <c r="K5" s="221" t="s">
        <v>385</v>
      </c>
      <c r="L5" s="222" t="s">
        <v>1</v>
      </c>
      <c r="M5" s="223" t="s">
        <v>386</v>
      </c>
      <c r="N5" s="224" t="s">
        <v>1</v>
      </c>
      <c r="O5" s="223" t="s">
        <v>387</v>
      </c>
      <c r="P5" s="224" t="s">
        <v>1</v>
      </c>
      <c r="Q5" s="754"/>
      <c r="R5" s="754"/>
    </row>
    <row r="6" spans="1:18" hidden="1" x14ac:dyDescent="0.25">
      <c r="A6" s="228" t="s">
        <v>8</v>
      </c>
      <c r="B6" s="89">
        <f>'Pque N Mundo I'!B17</f>
        <v>261</v>
      </c>
      <c r="C6" s="106">
        <f>'Pque N Mundo I'!C17</f>
        <v>281</v>
      </c>
      <c r="D6" s="117">
        <f t="shared" ref="D6:D7" si="0">C6/$B6</f>
        <v>1.0766283524904214</v>
      </c>
      <c r="E6" s="106">
        <f>'Pque N Mundo I'!D17</f>
        <v>333</v>
      </c>
      <c r="F6" s="117">
        <f t="shared" ref="F6:F7" si="1">E6/$B6</f>
        <v>1.2758620689655173</v>
      </c>
      <c r="G6" s="106">
        <f>'Pque N Mundo I'!E17</f>
        <v>475</v>
      </c>
      <c r="H6" s="117">
        <f t="shared" ref="H6:L7" si="2">G6/$B6</f>
        <v>1.8199233716475096</v>
      </c>
      <c r="I6" s="108">
        <f>SUM(C6,E6,G6)</f>
        <v>1089</v>
      </c>
      <c r="J6" s="118">
        <f>I6/($B6*3)</f>
        <v>1.3908045977011494</v>
      </c>
      <c r="K6" s="106">
        <f>'Pque N Mundo I'!F17</f>
        <v>477</v>
      </c>
      <c r="L6" s="117">
        <f t="shared" si="2"/>
        <v>1.8275862068965518</v>
      </c>
      <c r="M6" s="106">
        <f>'Pque N Mundo I'!G17</f>
        <v>397</v>
      </c>
      <c r="N6" s="117">
        <f t="shared" ref="N6:N7" si="3">M6/$B6</f>
        <v>1.5210727969348659</v>
      </c>
      <c r="O6" s="106" t="e">
        <f>'Pque N Mundo I'!#REF!</f>
        <v>#REF!</v>
      </c>
      <c r="P6" s="117" t="e">
        <f t="shared" ref="P6:P7" si="4">O6/$B6</f>
        <v>#REF!</v>
      </c>
      <c r="Q6" s="755"/>
      <c r="R6" s="755"/>
    </row>
    <row r="7" spans="1:18" hidden="1" x14ac:dyDescent="0.25">
      <c r="A7" s="228" t="s">
        <v>9</v>
      </c>
      <c r="B7" s="89">
        <f>'Pque N Mundo I'!B18</f>
        <v>39</v>
      </c>
      <c r="C7" s="106">
        <f>'Pque N Mundo I'!C18</f>
        <v>84</v>
      </c>
      <c r="D7" s="117">
        <f t="shared" si="0"/>
        <v>2.1538461538461537</v>
      </c>
      <c r="E7" s="106">
        <f>'Pque N Mundo I'!D18</f>
        <v>84</v>
      </c>
      <c r="F7" s="117">
        <f t="shared" si="1"/>
        <v>2.1538461538461537</v>
      </c>
      <c r="G7" s="106">
        <f>'Pque N Mundo I'!E18</f>
        <v>86</v>
      </c>
      <c r="H7" s="117">
        <f t="shared" si="2"/>
        <v>2.2051282051282053</v>
      </c>
      <c r="I7" s="108">
        <f>SUM(C7,E7,G7)</f>
        <v>254</v>
      </c>
      <c r="J7" s="118">
        <f>I7/($B7*3)</f>
        <v>2.1709401709401708</v>
      </c>
      <c r="K7" s="106">
        <f>'Pque N Mundo I'!F18</f>
        <v>67</v>
      </c>
      <c r="L7" s="117">
        <f t="shared" si="2"/>
        <v>1.7179487179487178</v>
      </c>
      <c r="M7" s="106">
        <f>'Pque N Mundo I'!G18</f>
        <v>67</v>
      </c>
      <c r="N7" s="117">
        <f t="shared" si="3"/>
        <v>1.7179487179487178</v>
      </c>
      <c r="O7" s="106" t="e">
        <f>'Pque N Mundo I'!#REF!</f>
        <v>#REF!</v>
      </c>
      <c r="P7" s="117" t="e">
        <f t="shared" si="4"/>
        <v>#REF!</v>
      </c>
      <c r="Q7" s="755"/>
      <c r="R7" s="755"/>
    </row>
    <row r="8" spans="1:18" ht="15.75" hidden="1" x14ac:dyDescent="0.25">
      <c r="A8" s="226" t="s">
        <v>267</v>
      </c>
      <c r="B8" s="218"/>
      <c r="C8" s="218"/>
      <c r="D8" s="218"/>
      <c r="E8" s="218"/>
      <c r="F8" s="218"/>
      <c r="G8" s="218"/>
      <c r="H8" s="218"/>
      <c r="I8" s="218"/>
      <c r="J8" s="218"/>
      <c r="K8" s="218"/>
      <c r="L8" s="218"/>
      <c r="M8" s="218"/>
      <c r="N8" s="218"/>
      <c r="O8" s="218"/>
      <c r="P8" s="218"/>
      <c r="Q8" s="218"/>
      <c r="R8" s="218"/>
    </row>
    <row r="9" spans="1:18" hidden="1" x14ac:dyDescent="0.25">
      <c r="A9" s="228" t="s">
        <v>30</v>
      </c>
      <c r="B9" s="89">
        <f>'Pque N Mundo II'!B14</f>
        <v>384</v>
      </c>
      <c r="C9" s="106">
        <f>'Pque N Mundo II'!C14</f>
        <v>106</v>
      </c>
      <c r="D9" s="117">
        <f t="shared" ref="D9:D12" si="5">C9/$B9</f>
        <v>0.27604166666666669</v>
      </c>
      <c r="E9" s="106">
        <f>'Pque N Mundo II'!D14</f>
        <v>28</v>
      </c>
      <c r="F9" s="117">
        <f t="shared" ref="F9:F12" si="6">E9/$B9</f>
        <v>7.2916666666666671E-2</v>
      </c>
      <c r="G9" s="106">
        <f>'Pque N Mundo II'!E14</f>
        <v>249</v>
      </c>
      <c r="H9" s="117">
        <f t="shared" ref="H9:L12" si="7">G9/$B9</f>
        <v>0.6484375</v>
      </c>
      <c r="I9" s="108">
        <f t="shared" ref="I9:I12" si="8">SUM(C9,E9,G9)</f>
        <v>383</v>
      </c>
      <c r="J9" s="118">
        <f t="shared" ref="J9:J12" si="9">I9/($B9*3)</f>
        <v>0.33246527777777779</v>
      </c>
      <c r="K9" s="106">
        <f>'Pque N Mundo II'!F14</f>
        <v>548</v>
      </c>
      <c r="L9" s="117">
        <f t="shared" si="7"/>
        <v>1.4270833333333333</v>
      </c>
      <c r="M9" s="106">
        <f>'Pque N Mundo II'!G14</f>
        <v>39</v>
      </c>
      <c r="N9" s="117">
        <f t="shared" ref="N9:N12" si="10">M9/$B9</f>
        <v>0.1015625</v>
      </c>
      <c r="O9" s="106">
        <f>'Pque N Mundo II'!H14</f>
        <v>135</v>
      </c>
      <c r="P9" s="117">
        <f t="shared" ref="P9:P12" si="11">O9/$B9</f>
        <v>0.3515625</v>
      </c>
      <c r="Q9" s="755"/>
      <c r="R9" s="755"/>
    </row>
    <row r="10" spans="1:18" hidden="1" x14ac:dyDescent="0.25">
      <c r="A10" s="228" t="s">
        <v>31</v>
      </c>
      <c r="B10" s="89">
        <f>'Pque N Mundo II'!B15</f>
        <v>58</v>
      </c>
      <c r="C10" s="106">
        <f>'Pque N Mundo II'!C15</f>
        <v>38</v>
      </c>
      <c r="D10" s="117">
        <f t="shared" si="5"/>
        <v>0.65517241379310343</v>
      </c>
      <c r="E10" s="106">
        <f>'Pque N Mundo II'!D15</f>
        <v>14</v>
      </c>
      <c r="F10" s="117">
        <f t="shared" si="6"/>
        <v>0.2413793103448276</v>
      </c>
      <c r="G10" s="106">
        <f>'Pque N Mundo II'!E15</f>
        <v>20</v>
      </c>
      <c r="H10" s="117">
        <f t="shared" si="7"/>
        <v>0.34482758620689657</v>
      </c>
      <c r="I10" s="108">
        <f t="shared" si="8"/>
        <v>72</v>
      </c>
      <c r="J10" s="118">
        <f t="shared" si="9"/>
        <v>0.41379310344827586</v>
      </c>
      <c r="K10" s="106">
        <f>'Pque N Mundo II'!F15</f>
        <v>13</v>
      </c>
      <c r="L10" s="117">
        <f t="shared" si="7"/>
        <v>0.22413793103448276</v>
      </c>
      <c r="M10" s="106">
        <f>'Pque N Mundo II'!G15</f>
        <v>28</v>
      </c>
      <c r="N10" s="117">
        <f t="shared" si="10"/>
        <v>0.48275862068965519</v>
      </c>
      <c r="O10" s="106">
        <f>'Pque N Mundo II'!H15</f>
        <v>72</v>
      </c>
      <c r="P10" s="117">
        <f t="shared" si="11"/>
        <v>1.2413793103448276</v>
      </c>
      <c r="Q10" s="755"/>
      <c r="R10" s="755"/>
    </row>
    <row r="11" spans="1:18" hidden="1" x14ac:dyDescent="0.25">
      <c r="A11" s="228" t="s">
        <v>8</v>
      </c>
      <c r="B11" s="89">
        <f>'Pque N Mundo II'!B17</f>
        <v>174</v>
      </c>
      <c r="C11" s="106">
        <f>'Pque N Mundo II'!C17</f>
        <v>1</v>
      </c>
      <c r="D11" s="117">
        <f t="shared" si="5"/>
        <v>5.7471264367816091E-3</v>
      </c>
      <c r="E11" s="106">
        <f>'Pque N Mundo II'!D17</f>
        <v>11</v>
      </c>
      <c r="F11" s="117">
        <f t="shared" si="6"/>
        <v>6.3218390804597707E-2</v>
      </c>
      <c r="G11" s="106">
        <f>'Pque N Mundo II'!E17</f>
        <v>69</v>
      </c>
      <c r="H11" s="117">
        <f t="shared" si="7"/>
        <v>0.39655172413793105</v>
      </c>
      <c r="I11" s="108">
        <f t="shared" si="8"/>
        <v>81</v>
      </c>
      <c r="J11" s="118">
        <f t="shared" si="9"/>
        <v>0.15517241379310345</v>
      </c>
      <c r="K11" s="106">
        <f>'Pque N Mundo II'!F17</f>
        <v>165</v>
      </c>
      <c r="L11" s="117">
        <f t="shared" si="7"/>
        <v>0.94827586206896552</v>
      </c>
      <c r="M11" s="106">
        <f>'Pque N Mundo II'!G17</f>
        <v>11</v>
      </c>
      <c r="N11" s="117">
        <f t="shared" si="10"/>
        <v>6.3218390804597707E-2</v>
      </c>
      <c r="O11" s="106">
        <f>'Pque N Mundo II'!H17</f>
        <v>47</v>
      </c>
      <c r="P11" s="117">
        <f t="shared" si="11"/>
        <v>0.27011494252873564</v>
      </c>
      <c r="Q11" s="755"/>
      <c r="R11" s="755"/>
    </row>
    <row r="12" spans="1:18" hidden="1" x14ac:dyDescent="0.25">
      <c r="A12" s="228" t="s">
        <v>9</v>
      </c>
      <c r="B12" s="89">
        <f>'Pque N Mundo II'!B18</f>
        <v>26</v>
      </c>
      <c r="C12" s="106">
        <f>'Pque N Mundo II'!C18</f>
        <v>0</v>
      </c>
      <c r="D12" s="117">
        <f t="shared" si="5"/>
        <v>0</v>
      </c>
      <c r="E12" s="106">
        <f>'Pque N Mundo II'!D18</f>
        <v>11</v>
      </c>
      <c r="F12" s="117">
        <f t="shared" si="6"/>
        <v>0.42307692307692307</v>
      </c>
      <c r="G12" s="106">
        <f>'Pque N Mundo II'!E18</f>
        <v>11</v>
      </c>
      <c r="H12" s="117">
        <f t="shared" si="7"/>
        <v>0.42307692307692307</v>
      </c>
      <c r="I12" s="108">
        <f t="shared" si="8"/>
        <v>22</v>
      </c>
      <c r="J12" s="118">
        <f t="shared" si="9"/>
        <v>0.28205128205128205</v>
      </c>
      <c r="K12" s="106">
        <f>'Pque N Mundo II'!F18</f>
        <v>19</v>
      </c>
      <c r="L12" s="117">
        <f t="shared" si="7"/>
        <v>0.73076923076923073</v>
      </c>
      <c r="M12" s="106">
        <f>'Pque N Mundo II'!G18</f>
        <v>10</v>
      </c>
      <c r="N12" s="117">
        <f t="shared" si="10"/>
        <v>0.38461538461538464</v>
      </c>
      <c r="O12" s="106">
        <f>'Pque N Mundo II'!H18</f>
        <v>23</v>
      </c>
      <c r="P12" s="117">
        <f t="shared" si="11"/>
        <v>0.88461538461538458</v>
      </c>
      <c r="Q12" s="755"/>
      <c r="R12" s="755"/>
    </row>
    <row r="13" spans="1:18" ht="15.75" hidden="1" x14ac:dyDescent="0.25">
      <c r="A13" s="226" t="s">
        <v>269</v>
      </c>
      <c r="B13" s="218"/>
      <c r="C13" s="218"/>
      <c r="D13" s="218"/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218"/>
      <c r="P13" s="218"/>
      <c r="Q13" s="218"/>
      <c r="R13" s="218"/>
    </row>
    <row r="14" spans="1:18" hidden="1" x14ac:dyDescent="0.25">
      <c r="A14" s="228" t="s">
        <v>8</v>
      </c>
      <c r="B14" s="87">
        <f>'AMA_UBS J Brasil'!B17</f>
        <v>435</v>
      </c>
      <c r="C14" s="105">
        <f>'AMA_UBS J Brasil'!C17</f>
        <v>453</v>
      </c>
      <c r="D14" s="19">
        <f t="shared" ref="D14:D15" si="12">C14/$B14</f>
        <v>1.0413793103448277</v>
      </c>
      <c r="E14" s="105">
        <f>'AMA_UBS J Brasil'!D17</f>
        <v>497</v>
      </c>
      <c r="F14" s="19">
        <f t="shared" ref="F14:F15" si="13">E14/$B14</f>
        <v>1.1425287356321838</v>
      </c>
      <c r="G14" s="105">
        <f>'AMA_UBS J Brasil'!E17</f>
        <v>539</v>
      </c>
      <c r="H14" s="19">
        <f t="shared" ref="H14:L15" si="14">G14/$B14</f>
        <v>1.2390804597701151</v>
      </c>
      <c r="I14" s="77">
        <f t="shared" ref="I14:I15" si="15">SUM(C14,E14,G14)</f>
        <v>1489</v>
      </c>
      <c r="J14" s="116">
        <f t="shared" ref="J14:J15" si="16">I14/($B14*3)</f>
        <v>1.1409961685823755</v>
      </c>
      <c r="K14" s="105">
        <f>'AMA_UBS J Brasil'!F17</f>
        <v>654</v>
      </c>
      <c r="L14" s="19">
        <f t="shared" si="14"/>
        <v>1.5034482758620689</v>
      </c>
      <c r="M14" s="105">
        <f>'AMA_UBS J Brasil'!G17</f>
        <v>462</v>
      </c>
      <c r="N14" s="19">
        <f t="shared" ref="N14:N15" si="17">M14/$B14</f>
        <v>1.0620689655172413</v>
      </c>
      <c r="O14" s="105">
        <f>'AMA_UBS J Brasil'!H17</f>
        <v>509</v>
      </c>
      <c r="P14" s="19">
        <f t="shared" ref="P14:P15" si="18">O14/$B14</f>
        <v>1.1701149425287356</v>
      </c>
      <c r="Q14" s="753"/>
      <c r="R14" s="753"/>
    </row>
    <row r="15" spans="1:18" hidden="1" x14ac:dyDescent="0.25">
      <c r="A15" s="228" t="s">
        <v>9</v>
      </c>
      <c r="B15" s="89">
        <f>'AMA_UBS J Brasil'!B18</f>
        <v>65</v>
      </c>
      <c r="C15" s="106">
        <f>'AMA_UBS J Brasil'!C18</f>
        <v>111</v>
      </c>
      <c r="D15" s="117">
        <f t="shared" si="12"/>
        <v>1.7076923076923076</v>
      </c>
      <c r="E15" s="106">
        <f>'AMA_UBS J Brasil'!D18</f>
        <v>83</v>
      </c>
      <c r="F15" s="117">
        <f t="shared" si="13"/>
        <v>1.2769230769230768</v>
      </c>
      <c r="G15" s="106">
        <f>'AMA_UBS J Brasil'!E18</f>
        <v>86</v>
      </c>
      <c r="H15" s="117">
        <f t="shared" si="14"/>
        <v>1.323076923076923</v>
      </c>
      <c r="I15" s="108">
        <f t="shared" si="15"/>
        <v>280</v>
      </c>
      <c r="J15" s="118">
        <f t="shared" si="16"/>
        <v>1.4358974358974359</v>
      </c>
      <c r="K15" s="106">
        <f>'AMA_UBS J Brasil'!F18</f>
        <v>99</v>
      </c>
      <c r="L15" s="117">
        <f t="shared" si="14"/>
        <v>1.523076923076923</v>
      </c>
      <c r="M15" s="106">
        <f>'AMA_UBS J Brasil'!G18</f>
        <v>71</v>
      </c>
      <c r="N15" s="117">
        <f t="shared" si="17"/>
        <v>1.0923076923076922</v>
      </c>
      <c r="O15" s="106">
        <f>'AMA_UBS J Brasil'!H18</f>
        <v>79</v>
      </c>
      <c r="P15" s="117">
        <f t="shared" si="18"/>
        <v>1.2153846153846153</v>
      </c>
      <c r="Q15" s="755"/>
      <c r="R15" s="755"/>
    </row>
    <row r="16" spans="1:18" hidden="1" x14ac:dyDescent="0.25"/>
    <row r="17" spans="1:18" ht="15.75" hidden="1" x14ac:dyDescent="0.25">
      <c r="A17" s="226" t="s">
        <v>275</v>
      </c>
      <c r="B17" s="218"/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  <c r="P17" s="218"/>
      <c r="Q17" s="218"/>
      <c r="R17" s="218"/>
    </row>
    <row r="18" spans="1:18" hidden="1" x14ac:dyDescent="0.25">
      <c r="A18" s="228" t="s">
        <v>8</v>
      </c>
      <c r="B18" s="87">
        <f>'AMA_UBS V Medeiros'!B9</f>
        <v>522</v>
      </c>
      <c r="C18" s="105">
        <f>'AMA_UBS V Medeiros'!C9</f>
        <v>554</v>
      </c>
      <c r="D18" s="19">
        <f t="shared" ref="D18:D19" si="19">C18/$B18</f>
        <v>1.0613026819923372</v>
      </c>
      <c r="E18" s="105">
        <f>'AMA_UBS V Medeiros'!D9</f>
        <v>540</v>
      </c>
      <c r="F18" s="19">
        <f t="shared" ref="F18:F19" si="20">E18/$B18</f>
        <v>1.0344827586206897</v>
      </c>
      <c r="G18" s="105">
        <f>'AMA_UBS V Medeiros'!E9</f>
        <v>537</v>
      </c>
      <c r="H18" s="19">
        <f t="shared" ref="H18:L19" si="21">G18/$B18</f>
        <v>1.0287356321839081</v>
      </c>
      <c r="I18" s="77">
        <f t="shared" ref="I18:I19" si="22">SUM(C18,E18,G18)</f>
        <v>1631</v>
      </c>
      <c r="J18" s="116">
        <f t="shared" ref="J18:J19" si="23">I18/($B18*3)</f>
        <v>1.041507024265645</v>
      </c>
      <c r="K18" s="105">
        <f>'AMA_UBS V Medeiros'!F9</f>
        <v>692</v>
      </c>
      <c r="L18" s="19">
        <f t="shared" si="21"/>
        <v>1.3256704980842913</v>
      </c>
      <c r="M18" s="105">
        <f>'AMA_UBS V Medeiros'!G9</f>
        <v>556</v>
      </c>
      <c r="N18" s="19">
        <f t="shared" ref="N18:N19" si="24">M18/$B18</f>
        <v>1.0651340996168583</v>
      </c>
      <c r="O18" s="105">
        <f>'AMA_UBS V Medeiros'!H9</f>
        <v>732</v>
      </c>
      <c r="P18" s="19">
        <f t="shared" ref="P18:P19" si="25">O18/$B18</f>
        <v>1.4022988505747127</v>
      </c>
      <c r="Q18" s="753"/>
      <c r="R18" s="753"/>
    </row>
    <row r="19" spans="1:18" hidden="1" x14ac:dyDescent="0.25">
      <c r="A19" s="228" t="s">
        <v>9</v>
      </c>
      <c r="B19" s="89">
        <f>'AMA_UBS V Medeiros'!B10</f>
        <v>78</v>
      </c>
      <c r="C19" s="106">
        <f>'AMA_UBS V Medeiros'!C10</f>
        <v>132</v>
      </c>
      <c r="D19" s="117">
        <f t="shared" si="19"/>
        <v>1.6923076923076923</v>
      </c>
      <c r="E19" s="106">
        <f>'AMA_UBS V Medeiros'!D10</f>
        <v>88</v>
      </c>
      <c r="F19" s="117">
        <f t="shared" si="20"/>
        <v>1.1282051282051282</v>
      </c>
      <c r="G19" s="106">
        <f>'AMA_UBS V Medeiros'!E10</f>
        <v>89</v>
      </c>
      <c r="H19" s="117">
        <f t="shared" si="21"/>
        <v>1.141025641025641</v>
      </c>
      <c r="I19" s="108">
        <f t="shared" si="22"/>
        <v>309</v>
      </c>
      <c r="J19" s="118">
        <f t="shared" si="23"/>
        <v>1.3205128205128205</v>
      </c>
      <c r="K19" s="106">
        <f>'AMA_UBS V Medeiros'!F10</f>
        <v>77</v>
      </c>
      <c r="L19" s="117">
        <f t="shared" si="21"/>
        <v>0.98717948717948723</v>
      </c>
      <c r="M19" s="106">
        <f>'AMA_UBS V Medeiros'!G10</f>
        <v>101</v>
      </c>
      <c r="N19" s="117">
        <f t="shared" si="24"/>
        <v>1.2948717948717949</v>
      </c>
      <c r="O19" s="106">
        <f>'AMA_UBS V Medeiros'!H10</f>
        <v>99</v>
      </c>
      <c r="P19" s="117">
        <f t="shared" si="25"/>
        <v>1.2692307692307692</v>
      </c>
      <c r="Q19" s="755"/>
      <c r="R19" s="755"/>
    </row>
    <row r="20" spans="1:18" ht="15.75" hidden="1" x14ac:dyDescent="0.25">
      <c r="A20" s="226" t="s">
        <v>277</v>
      </c>
      <c r="B20" s="218"/>
      <c r="C20" s="218"/>
      <c r="D20" s="218"/>
      <c r="E20" s="218"/>
      <c r="F20" s="218"/>
      <c r="G20" s="218"/>
      <c r="H20" s="218"/>
      <c r="I20" s="218"/>
      <c r="J20" s="218"/>
      <c r="K20" s="218"/>
      <c r="L20" s="218"/>
      <c r="M20" s="218"/>
      <c r="N20" s="218"/>
      <c r="O20" s="218"/>
      <c r="P20" s="218"/>
      <c r="Q20" s="218"/>
      <c r="R20" s="218"/>
    </row>
    <row r="21" spans="1:18" hidden="1" x14ac:dyDescent="0.25">
      <c r="A21" s="228" t="s">
        <v>8</v>
      </c>
      <c r="B21" s="87">
        <f>'UBS Izolina Mazzei'!B9</f>
        <v>783</v>
      </c>
      <c r="C21" s="105">
        <f>'UBS Izolina Mazzei'!C9</f>
        <v>683</v>
      </c>
      <c r="D21" s="19">
        <f t="shared" ref="D21:D22" si="26">C21/$B21</f>
        <v>0.8722860791826309</v>
      </c>
      <c r="E21" s="105">
        <f>'UBS Izolina Mazzei'!D9</f>
        <v>537</v>
      </c>
      <c r="F21" s="19">
        <f t="shared" ref="F21:F22" si="27">E21/$B21</f>
        <v>0.68582375478927204</v>
      </c>
      <c r="G21" s="105">
        <f>'UBS Izolina Mazzei'!E9</f>
        <v>743</v>
      </c>
      <c r="H21" s="19">
        <f t="shared" ref="H21:L22" si="28">G21/$B21</f>
        <v>0.94891443167305234</v>
      </c>
      <c r="I21" s="77">
        <f t="shared" ref="I21:I22" si="29">SUM(C21,E21,G21)</f>
        <v>1963</v>
      </c>
      <c r="J21" s="116">
        <f t="shared" ref="J21:J22" si="30">I21/($B21*3)</f>
        <v>0.83567475521498513</v>
      </c>
      <c r="K21" s="105">
        <f>'UBS Izolina Mazzei'!F9</f>
        <v>723</v>
      </c>
      <c r="L21" s="19">
        <f t="shared" si="28"/>
        <v>0.92337164750957856</v>
      </c>
      <c r="M21" s="105">
        <f>'UBS Izolina Mazzei'!G9</f>
        <v>704</v>
      </c>
      <c r="N21" s="19">
        <f t="shared" ref="N21:N22" si="31">M21/$B21</f>
        <v>0.89910600255427842</v>
      </c>
      <c r="O21" s="105">
        <f>'UBS Izolina Mazzei'!H9</f>
        <v>712</v>
      </c>
      <c r="P21" s="19">
        <f t="shared" ref="P21:P22" si="32">O21/$B21</f>
        <v>0.90932311621966799</v>
      </c>
      <c r="Q21" s="753"/>
      <c r="R21" s="753"/>
    </row>
    <row r="22" spans="1:18" hidden="1" x14ac:dyDescent="0.25">
      <c r="A22" s="228" t="s">
        <v>9</v>
      </c>
      <c r="B22" s="89">
        <f>'UBS Izolina Mazzei'!B10</f>
        <v>117</v>
      </c>
      <c r="C22" s="106">
        <f>'UBS Izolina Mazzei'!C10</f>
        <v>158</v>
      </c>
      <c r="D22" s="117">
        <f t="shared" si="26"/>
        <v>1.3504273504273505</v>
      </c>
      <c r="E22" s="106">
        <f>'UBS Izolina Mazzei'!D10</f>
        <v>85</v>
      </c>
      <c r="F22" s="117">
        <f t="shared" si="27"/>
        <v>0.72649572649572647</v>
      </c>
      <c r="G22" s="106">
        <f>'UBS Izolina Mazzei'!E10</f>
        <v>86</v>
      </c>
      <c r="H22" s="117">
        <f t="shared" si="28"/>
        <v>0.7350427350427351</v>
      </c>
      <c r="I22" s="108">
        <f t="shared" si="29"/>
        <v>329</v>
      </c>
      <c r="J22" s="118">
        <f t="shared" si="30"/>
        <v>0.93732193732193736</v>
      </c>
      <c r="K22" s="106">
        <f>'UBS Izolina Mazzei'!F10</f>
        <v>68</v>
      </c>
      <c r="L22" s="117">
        <f t="shared" si="28"/>
        <v>0.58119658119658124</v>
      </c>
      <c r="M22" s="106">
        <f>'UBS Izolina Mazzei'!G10</f>
        <v>130</v>
      </c>
      <c r="N22" s="117">
        <f t="shared" si="31"/>
        <v>1.1111111111111112</v>
      </c>
      <c r="O22" s="106">
        <f>'UBS Izolina Mazzei'!H10</f>
        <v>147</v>
      </c>
      <c r="P22" s="117">
        <f t="shared" si="32"/>
        <v>1.2564102564102564</v>
      </c>
      <c r="Q22" s="755"/>
      <c r="R22" s="755"/>
    </row>
    <row r="23" spans="1:18" ht="15.75" hidden="1" x14ac:dyDescent="0.25">
      <c r="A23" s="226" t="s">
        <v>279</v>
      </c>
      <c r="B23" s="218"/>
      <c r="C23" s="218"/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  <c r="R23" s="218"/>
    </row>
    <row r="24" spans="1:18" hidden="1" x14ac:dyDescent="0.25">
      <c r="A24" s="228" t="s">
        <v>8</v>
      </c>
      <c r="B24" s="87">
        <f>'UBS Jardim Japão'!B9</f>
        <v>522</v>
      </c>
      <c r="C24" s="105">
        <f>'UBS Jardim Japão'!C9</f>
        <v>677</v>
      </c>
      <c r="D24" s="19">
        <f t="shared" ref="D24:D25" si="33">C24/$B24</f>
        <v>1.2969348659003832</v>
      </c>
      <c r="E24" s="105">
        <f>'UBS Jardim Japão'!D9</f>
        <v>624</v>
      </c>
      <c r="F24" s="19">
        <f t="shared" ref="F24:F25" si="34">E24/$B24</f>
        <v>1.1954022988505748</v>
      </c>
      <c r="G24" s="105">
        <f>'UBS Jardim Japão'!E9</f>
        <v>711</v>
      </c>
      <c r="H24" s="19">
        <f t="shared" ref="H24:L25" si="35">G24/$B24</f>
        <v>1.3620689655172413</v>
      </c>
      <c r="I24" s="77">
        <f t="shared" ref="I24:I25" si="36">SUM(C24,E24,G24)</f>
        <v>2012</v>
      </c>
      <c r="J24" s="116">
        <f t="shared" ref="J24:J25" si="37">I24/($B24*3)</f>
        <v>1.2848020434227332</v>
      </c>
      <c r="K24" s="105">
        <f>'UBS Jardim Japão'!F9</f>
        <v>692</v>
      </c>
      <c r="L24" s="19">
        <f t="shared" si="35"/>
        <v>1.3256704980842913</v>
      </c>
      <c r="M24" s="105">
        <f>'UBS Jardim Japão'!G9</f>
        <v>557</v>
      </c>
      <c r="N24" s="19">
        <f t="shared" ref="N24:N25" si="38">M24/$B24</f>
        <v>1.0670498084291187</v>
      </c>
      <c r="O24" s="105">
        <f>'UBS Jardim Japão'!H9</f>
        <v>625</v>
      </c>
      <c r="P24" s="19">
        <f t="shared" ref="P24:P25" si="39">O24/$B24</f>
        <v>1.1973180076628354</v>
      </c>
      <c r="Q24" s="753"/>
      <c r="R24" s="753"/>
    </row>
    <row r="25" spans="1:18" hidden="1" x14ac:dyDescent="0.25">
      <c r="A25" s="228" t="s">
        <v>9</v>
      </c>
      <c r="B25" s="89">
        <f>'UBS Jardim Japão'!B10</f>
        <v>78</v>
      </c>
      <c r="C25" s="106">
        <f>'UBS Jardim Japão'!C10</f>
        <v>276</v>
      </c>
      <c r="D25" s="117">
        <f t="shared" si="33"/>
        <v>3.5384615384615383</v>
      </c>
      <c r="E25" s="106">
        <f>'UBS Jardim Japão'!D10</f>
        <v>145</v>
      </c>
      <c r="F25" s="117">
        <f t="shared" si="34"/>
        <v>1.858974358974359</v>
      </c>
      <c r="G25" s="106">
        <f>'UBS Jardim Japão'!E10</f>
        <v>136</v>
      </c>
      <c r="H25" s="117">
        <f t="shared" si="35"/>
        <v>1.7435897435897436</v>
      </c>
      <c r="I25" s="108">
        <f t="shared" si="36"/>
        <v>557</v>
      </c>
      <c r="J25" s="118">
        <f t="shared" si="37"/>
        <v>2.3803418803418803</v>
      </c>
      <c r="K25" s="106">
        <f>'UBS Jardim Japão'!F10</f>
        <v>146</v>
      </c>
      <c r="L25" s="117">
        <f t="shared" si="35"/>
        <v>1.8717948717948718</v>
      </c>
      <c r="M25" s="106">
        <f>'UBS Jardim Japão'!G10</f>
        <v>114</v>
      </c>
      <c r="N25" s="117">
        <f t="shared" si="38"/>
        <v>1.4615384615384615</v>
      </c>
      <c r="O25" s="106">
        <f>'UBS Jardim Japão'!H10</f>
        <v>127</v>
      </c>
      <c r="P25" s="117">
        <f t="shared" si="39"/>
        <v>1.6282051282051282</v>
      </c>
      <c r="Q25" s="755"/>
      <c r="R25" s="755"/>
    </row>
    <row r="26" spans="1:18" ht="15.75" hidden="1" x14ac:dyDescent="0.25">
      <c r="A26" s="226" t="s">
        <v>282</v>
      </c>
      <c r="B26" s="218"/>
      <c r="C26" s="218"/>
      <c r="D26" s="218"/>
      <c r="E26" s="218"/>
      <c r="F26" s="218"/>
      <c r="G26" s="218"/>
      <c r="H26" s="218"/>
      <c r="I26" s="218"/>
      <c r="J26" s="218"/>
      <c r="K26" s="218"/>
      <c r="L26" s="218"/>
      <c r="M26" s="218"/>
      <c r="N26" s="218"/>
      <c r="O26" s="218"/>
      <c r="P26" s="218"/>
      <c r="Q26" s="218"/>
      <c r="R26" s="218"/>
    </row>
    <row r="27" spans="1:18" ht="36.75" hidden="1" thickBot="1" x14ac:dyDescent="0.3">
      <c r="A27" s="227" t="s">
        <v>14</v>
      </c>
      <c r="B27" s="155" t="s">
        <v>15</v>
      </c>
      <c r="C27" s="221" t="s">
        <v>2</v>
      </c>
      <c r="D27" s="222" t="s">
        <v>1</v>
      </c>
      <c r="E27" s="221" t="s">
        <v>3</v>
      </c>
      <c r="F27" s="222" t="s">
        <v>1</v>
      </c>
      <c r="G27" s="221" t="s">
        <v>4</v>
      </c>
      <c r="H27" s="222" t="s">
        <v>1</v>
      </c>
      <c r="I27" s="100" t="s">
        <v>197</v>
      </c>
      <c r="J27" s="13" t="s">
        <v>196</v>
      </c>
      <c r="K27" s="221" t="s">
        <v>5</v>
      </c>
      <c r="L27" s="222" t="s">
        <v>1</v>
      </c>
      <c r="M27" s="223" t="s">
        <v>194</v>
      </c>
      <c r="N27" s="224" t="s">
        <v>1</v>
      </c>
      <c r="O27" s="223" t="s">
        <v>195</v>
      </c>
      <c r="P27" s="224" t="s">
        <v>1</v>
      </c>
      <c r="Q27" s="754"/>
      <c r="R27" s="754"/>
    </row>
    <row r="28" spans="1:18" hidden="1" x14ac:dyDescent="0.25">
      <c r="A28" s="228" t="s">
        <v>8</v>
      </c>
      <c r="B28" s="87">
        <f>'UBS Vila Ede'!B9</f>
        <v>783</v>
      </c>
      <c r="C28" s="105">
        <f>'UBS Vila Ede'!C9</f>
        <v>919</v>
      </c>
      <c r="D28" s="19">
        <f t="shared" ref="D28:D29" si="40">C28/$B28</f>
        <v>1.173690932311622</v>
      </c>
      <c r="E28" s="105">
        <f>'UBS Vila Ede'!D9</f>
        <v>670</v>
      </c>
      <c r="F28" s="19">
        <f t="shared" ref="F28:F29" si="41">E28/$B28</f>
        <v>0.85568326947637297</v>
      </c>
      <c r="G28" s="105">
        <f>'UBS Vila Ede'!E9</f>
        <v>662</v>
      </c>
      <c r="H28" s="19">
        <f t="shared" ref="H28:L29" si="42">G28/$B28</f>
        <v>0.84546615581098339</v>
      </c>
      <c r="I28" s="77">
        <f t="shared" ref="I28:I29" si="43">SUM(C28,E28,G28)</f>
        <v>2251</v>
      </c>
      <c r="J28" s="116">
        <f t="shared" ref="J28:J29" si="44">I28/($B28*3)</f>
        <v>0.95828011919965939</v>
      </c>
      <c r="K28" s="105">
        <f>'UBS Vila Ede'!F9</f>
        <v>645</v>
      </c>
      <c r="L28" s="19">
        <f t="shared" si="42"/>
        <v>0.82375478927203061</v>
      </c>
      <c r="M28" s="105">
        <f>'UBS Vila Ede'!G9</f>
        <v>756</v>
      </c>
      <c r="N28" s="19">
        <f t="shared" ref="N28:N29" si="45">M28/$B28</f>
        <v>0.96551724137931039</v>
      </c>
      <c r="O28" s="105">
        <f>'UBS Vila Ede'!H9</f>
        <v>716</v>
      </c>
      <c r="P28" s="19">
        <f t="shared" ref="P28:P29" si="46">O28/$B28</f>
        <v>0.91443167305236273</v>
      </c>
      <c r="Q28" s="753"/>
      <c r="R28" s="753"/>
    </row>
    <row r="29" spans="1:18" hidden="1" x14ac:dyDescent="0.25">
      <c r="A29" s="228" t="s">
        <v>9</v>
      </c>
      <c r="B29" s="89">
        <f>'UBS Vila Ede'!B10</f>
        <v>117</v>
      </c>
      <c r="C29" s="106">
        <f>'UBS Vila Ede'!C10</f>
        <v>114</v>
      </c>
      <c r="D29" s="117">
        <f t="shared" si="40"/>
        <v>0.97435897435897434</v>
      </c>
      <c r="E29" s="106">
        <f>'UBS Vila Ede'!D10</f>
        <v>103</v>
      </c>
      <c r="F29" s="117">
        <f t="shared" si="41"/>
        <v>0.88034188034188032</v>
      </c>
      <c r="G29" s="106">
        <f>'UBS Vila Ede'!E10</f>
        <v>33</v>
      </c>
      <c r="H29" s="117">
        <f t="shared" si="42"/>
        <v>0.28205128205128205</v>
      </c>
      <c r="I29" s="108">
        <f t="shared" si="43"/>
        <v>250</v>
      </c>
      <c r="J29" s="118">
        <f t="shared" si="44"/>
        <v>0.71225071225071224</v>
      </c>
      <c r="K29" s="106">
        <f>'UBS Vila Ede'!F10</f>
        <v>33</v>
      </c>
      <c r="L29" s="117">
        <f t="shared" si="42"/>
        <v>0.28205128205128205</v>
      </c>
      <c r="M29" s="106">
        <f>'UBS Vila Ede'!G10</f>
        <v>41</v>
      </c>
      <c r="N29" s="117">
        <f t="shared" si="45"/>
        <v>0.3504273504273504</v>
      </c>
      <c r="O29" s="106">
        <f>'UBS Vila Ede'!H10</f>
        <v>120</v>
      </c>
      <c r="P29" s="117">
        <f t="shared" si="46"/>
        <v>1.0256410256410255</v>
      </c>
      <c r="Q29" s="755"/>
      <c r="R29" s="755"/>
    </row>
    <row r="30" spans="1:18" ht="15.75" hidden="1" x14ac:dyDescent="0.25">
      <c r="A30" s="226" t="s">
        <v>284</v>
      </c>
      <c r="B30" s="218"/>
      <c r="C30" s="218"/>
      <c r="D30" s="218"/>
      <c r="E30" s="218"/>
      <c r="F30" s="218"/>
      <c r="G30" s="218"/>
      <c r="H30" s="218"/>
      <c r="I30" s="218"/>
      <c r="J30" s="218"/>
      <c r="K30" s="218"/>
      <c r="L30" s="218"/>
      <c r="M30" s="218"/>
      <c r="N30" s="218"/>
      <c r="O30" s="218"/>
      <c r="P30" s="218"/>
      <c r="Q30" s="218"/>
      <c r="R30" s="218"/>
    </row>
    <row r="31" spans="1:18" hidden="1" x14ac:dyDescent="0.25">
      <c r="A31" s="228" t="s">
        <v>8</v>
      </c>
      <c r="B31" s="87">
        <f>'UBS Vila Leonor'!B9</f>
        <v>522</v>
      </c>
      <c r="C31" s="105">
        <f>'UBS Vila Leonor'!C9</f>
        <v>729</v>
      </c>
      <c r="D31" s="19">
        <f t="shared" ref="D31:D32" si="47">C31/$B31</f>
        <v>1.396551724137931</v>
      </c>
      <c r="E31" s="105">
        <f>'UBS Vila Leonor'!D9</f>
        <v>597</v>
      </c>
      <c r="F31" s="19">
        <f t="shared" ref="F31:F32" si="48">E31/$B31</f>
        <v>1.1436781609195403</v>
      </c>
      <c r="G31" s="105">
        <f>'UBS Vila Leonor'!E9</f>
        <v>565</v>
      </c>
      <c r="H31" s="19">
        <f t="shared" ref="H31:L32" si="49">G31/$B31</f>
        <v>1.0823754789272031</v>
      </c>
      <c r="I31" s="77">
        <f t="shared" ref="I31:I32" si="50">SUM(C31,E31,G31)</f>
        <v>1891</v>
      </c>
      <c r="J31" s="116">
        <f t="shared" ref="J31:J32" si="51">I31/($B31*3)</f>
        <v>1.2075351213282248</v>
      </c>
      <c r="K31" s="105">
        <f>'UBS Vila Leonor'!F9</f>
        <v>980</v>
      </c>
      <c r="L31" s="19">
        <f t="shared" si="49"/>
        <v>1.8773946360153257</v>
      </c>
      <c r="M31" s="105">
        <f>'UBS Vila Leonor'!G9</f>
        <v>582</v>
      </c>
      <c r="N31" s="19">
        <f t="shared" ref="N31:N32" si="52">M31/$B31</f>
        <v>1.1149425287356323</v>
      </c>
      <c r="O31" s="105">
        <f>'UBS Vila Leonor'!H9</f>
        <v>610</v>
      </c>
      <c r="P31" s="19">
        <f t="shared" ref="P31:P32" si="53">O31/$B31</f>
        <v>1.1685823754789273</v>
      </c>
      <c r="Q31" s="753"/>
      <c r="R31" s="753"/>
    </row>
    <row r="32" spans="1:18" hidden="1" x14ac:dyDescent="0.25">
      <c r="A32" s="228" t="s">
        <v>9</v>
      </c>
      <c r="B32" s="89">
        <f>'UBS Vila Leonor'!B10</f>
        <v>78</v>
      </c>
      <c r="C32" s="106">
        <f>'UBS Vila Leonor'!C10</f>
        <v>123</v>
      </c>
      <c r="D32" s="117">
        <f t="shared" si="47"/>
        <v>1.5769230769230769</v>
      </c>
      <c r="E32" s="106">
        <f>'UBS Vila Leonor'!D10</f>
        <v>82</v>
      </c>
      <c r="F32" s="117">
        <f t="shared" si="48"/>
        <v>1.0512820512820513</v>
      </c>
      <c r="G32" s="106">
        <f>'UBS Vila Leonor'!E10</f>
        <v>76</v>
      </c>
      <c r="H32" s="117">
        <f t="shared" si="49"/>
        <v>0.97435897435897434</v>
      </c>
      <c r="I32" s="108">
        <f t="shared" si="50"/>
        <v>281</v>
      </c>
      <c r="J32" s="118">
        <f t="shared" si="51"/>
        <v>1.2008547008547008</v>
      </c>
      <c r="K32" s="106">
        <f>'UBS Vila Leonor'!F10</f>
        <v>104</v>
      </c>
      <c r="L32" s="117">
        <f t="shared" si="49"/>
        <v>1.3333333333333333</v>
      </c>
      <c r="M32" s="106">
        <f>'UBS Vila Leonor'!G10</f>
        <v>99</v>
      </c>
      <c r="N32" s="117">
        <f t="shared" si="52"/>
        <v>1.2692307692307692</v>
      </c>
      <c r="O32" s="106">
        <f>'UBS Vila Leonor'!H10</f>
        <v>97</v>
      </c>
      <c r="P32" s="117">
        <f t="shared" si="53"/>
        <v>1.2435897435897436</v>
      </c>
      <c r="Q32" s="755"/>
      <c r="R32" s="755"/>
    </row>
    <row r="33" spans="1:26" ht="15.75" hidden="1" x14ac:dyDescent="0.25">
      <c r="A33" s="226" t="s">
        <v>286</v>
      </c>
      <c r="B33" s="218"/>
      <c r="C33" s="218"/>
      <c r="D33" s="218"/>
      <c r="E33" s="218"/>
      <c r="F33" s="218"/>
      <c r="G33" s="218"/>
      <c r="H33" s="218"/>
      <c r="I33" s="218"/>
      <c r="J33" s="218"/>
      <c r="K33" s="218"/>
      <c r="L33" s="218"/>
      <c r="M33" s="218"/>
      <c r="N33" s="218"/>
      <c r="O33" s="218"/>
      <c r="P33" s="218"/>
      <c r="Q33" s="218"/>
      <c r="R33" s="218"/>
    </row>
    <row r="34" spans="1:26" hidden="1" x14ac:dyDescent="0.25">
      <c r="A34" s="228" t="s">
        <v>8</v>
      </c>
      <c r="B34" s="87">
        <f>'UBS Vila Sabrina'!B9</f>
        <v>522</v>
      </c>
      <c r="C34" s="105">
        <f>'UBS Vila Sabrina'!C9</f>
        <v>571</v>
      </c>
      <c r="D34" s="19">
        <f t="shared" ref="D34:D35" si="54">C34/$B34</f>
        <v>1.0938697318007662</v>
      </c>
      <c r="E34" s="105">
        <f>'UBS Vila Sabrina'!D9</f>
        <v>572</v>
      </c>
      <c r="F34" s="19">
        <f t="shared" ref="F34:F35" si="55">E34/$B34</f>
        <v>1.0957854406130267</v>
      </c>
      <c r="G34" s="105">
        <f>'UBS Vila Sabrina'!E9</f>
        <v>667</v>
      </c>
      <c r="H34" s="19">
        <f t="shared" ref="H34:L35" si="56">G34/$B34</f>
        <v>1.2777777777777777</v>
      </c>
      <c r="I34" s="77">
        <f t="shared" ref="I34:I35" si="57">SUM(C34,E34,G34)</f>
        <v>1810</v>
      </c>
      <c r="J34" s="116">
        <f t="shared" ref="J34:J35" si="58">I34/($B34*3)</f>
        <v>1.1558109833971904</v>
      </c>
      <c r="K34" s="105">
        <f>'UBS Vila Sabrina'!F9</f>
        <v>561</v>
      </c>
      <c r="L34" s="19">
        <f t="shared" si="56"/>
        <v>1.0747126436781609</v>
      </c>
      <c r="M34" s="105">
        <f>'UBS Vila Sabrina'!G9</f>
        <v>535</v>
      </c>
      <c r="N34" s="19">
        <f t="shared" ref="N34:N35" si="59">M34/$B34</f>
        <v>1.024904214559387</v>
      </c>
      <c r="O34" s="105">
        <f>'UBS Vila Sabrina'!H9</f>
        <v>641</v>
      </c>
      <c r="P34" s="19">
        <f t="shared" ref="P34:P35" si="60">O34/$B34</f>
        <v>1.2279693486590038</v>
      </c>
      <c r="Q34" s="753"/>
      <c r="R34" s="753"/>
    </row>
    <row r="35" spans="1:26" hidden="1" x14ac:dyDescent="0.25">
      <c r="A35" s="228" t="s">
        <v>9</v>
      </c>
      <c r="B35" s="89">
        <f>'UBS Vila Sabrina'!B10</f>
        <v>78</v>
      </c>
      <c r="C35" s="106">
        <f>'UBS Vila Sabrina'!C10</f>
        <v>133</v>
      </c>
      <c r="D35" s="117">
        <f t="shared" si="54"/>
        <v>1.7051282051282051</v>
      </c>
      <c r="E35" s="106">
        <f>'UBS Vila Sabrina'!D10</f>
        <v>97</v>
      </c>
      <c r="F35" s="117">
        <f t="shared" si="55"/>
        <v>1.2435897435897436</v>
      </c>
      <c r="G35" s="106">
        <f>'UBS Vila Sabrina'!E10</f>
        <v>121</v>
      </c>
      <c r="H35" s="117">
        <f t="shared" si="56"/>
        <v>1.5512820512820513</v>
      </c>
      <c r="I35" s="108">
        <f t="shared" si="57"/>
        <v>351</v>
      </c>
      <c r="J35" s="118">
        <f t="shared" si="58"/>
        <v>1.5</v>
      </c>
      <c r="K35" s="106">
        <f>'UBS Vila Sabrina'!F10</f>
        <v>83</v>
      </c>
      <c r="L35" s="117">
        <f t="shared" si="56"/>
        <v>1.0641025641025641</v>
      </c>
      <c r="M35" s="106">
        <f>'UBS Vila Sabrina'!G10</f>
        <v>70</v>
      </c>
      <c r="N35" s="117">
        <f t="shared" si="59"/>
        <v>0.89743589743589747</v>
      </c>
      <c r="O35" s="106">
        <f>'UBS Vila Sabrina'!H10</f>
        <v>94</v>
      </c>
      <c r="P35" s="117">
        <f t="shared" si="60"/>
        <v>1.2051282051282051</v>
      </c>
      <c r="Q35" s="755"/>
      <c r="R35" s="755"/>
    </row>
    <row r="36" spans="1:26" ht="15.75" hidden="1" x14ac:dyDescent="0.25">
      <c r="A36" s="226" t="s">
        <v>288</v>
      </c>
      <c r="B36" s="218"/>
      <c r="C36" s="218"/>
      <c r="D36" s="218"/>
      <c r="E36" s="218"/>
      <c r="F36" s="218"/>
      <c r="G36" s="218"/>
      <c r="H36" s="218"/>
      <c r="I36" s="218"/>
      <c r="J36" s="218"/>
      <c r="K36" s="218"/>
      <c r="L36" s="218"/>
      <c r="M36" s="218"/>
      <c r="N36" s="218"/>
      <c r="O36" s="218"/>
      <c r="P36" s="218"/>
      <c r="Q36" s="218"/>
      <c r="R36" s="218"/>
    </row>
    <row r="37" spans="1:26" hidden="1" x14ac:dyDescent="0.25">
      <c r="A37" s="228" t="s">
        <v>8</v>
      </c>
      <c r="B37" s="87">
        <f>'UBS Carandiru'!B9</f>
        <v>783</v>
      </c>
      <c r="C37" s="105">
        <f>'UBS Carandiru'!C9</f>
        <v>905</v>
      </c>
      <c r="D37" s="19">
        <f t="shared" ref="D37:D38" si="61">C37/$B37</f>
        <v>1.1558109833971904</v>
      </c>
      <c r="E37" s="105">
        <f>'UBS Carandiru'!D9</f>
        <v>793</v>
      </c>
      <c r="F37" s="19">
        <f t="shared" ref="F37:F38" si="62">E37/$B37</f>
        <v>1.0127713920817369</v>
      </c>
      <c r="G37" s="105">
        <f>'UBS Carandiru'!E9</f>
        <v>745</v>
      </c>
      <c r="H37" s="19">
        <f t="shared" ref="H37:L38" si="63">G37/$B37</f>
        <v>0.95146871008939971</v>
      </c>
      <c r="I37" s="77">
        <f t="shared" ref="I37:I38" si="64">SUM(C37,E37,G37)</f>
        <v>2443</v>
      </c>
      <c r="J37" s="116">
        <f t="shared" ref="J37:J38" si="65">I37/($B37*3)</f>
        <v>1.0400170285227757</v>
      </c>
      <c r="K37" s="105">
        <f>'UBS Carandiru'!F9</f>
        <v>892</v>
      </c>
      <c r="L37" s="19">
        <f t="shared" si="63"/>
        <v>1.1392081736909323</v>
      </c>
      <c r="M37" s="105">
        <f>'UBS Carandiru'!G9</f>
        <v>791</v>
      </c>
      <c r="N37" s="19">
        <f t="shared" ref="N37:N38" si="66">M37/$B37</f>
        <v>1.0102171136653895</v>
      </c>
      <c r="O37" s="105">
        <f>'UBS Carandiru'!H9</f>
        <v>847</v>
      </c>
      <c r="P37" s="19">
        <f t="shared" ref="P37:P38" si="67">O37/$B37</f>
        <v>1.0817369093231162</v>
      </c>
      <c r="Q37" s="753"/>
      <c r="R37" s="753"/>
    </row>
    <row r="38" spans="1:26" hidden="1" x14ac:dyDescent="0.25">
      <c r="A38" s="228" t="s">
        <v>9</v>
      </c>
      <c r="B38" s="89">
        <f>'UBS Carandiru'!B10</f>
        <v>117</v>
      </c>
      <c r="C38" s="106">
        <f>'UBS Carandiru'!C10</f>
        <v>297</v>
      </c>
      <c r="D38" s="117">
        <f t="shared" si="61"/>
        <v>2.5384615384615383</v>
      </c>
      <c r="E38" s="106">
        <f>'UBS Carandiru'!D10</f>
        <v>185</v>
      </c>
      <c r="F38" s="117">
        <f t="shared" si="62"/>
        <v>1.5811965811965811</v>
      </c>
      <c r="G38" s="106">
        <f>'UBS Carandiru'!E10</f>
        <v>156</v>
      </c>
      <c r="H38" s="117">
        <f t="shared" si="63"/>
        <v>1.3333333333333333</v>
      </c>
      <c r="I38" s="108">
        <f t="shared" si="64"/>
        <v>638</v>
      </c>
      <c r="J38" s="118">
        <f t="shared" si="65"/>
        <v>1.8176638176638176</v>
      </c>
      <c r="K38" s="106">
        <f>'UBS Carandiru'!F10</f>
        <v>161</v>
      </c>
      <c r="L38" s="117">
        <f t="shared" si="63"/>
        <v>1.3760683760683761</v>
      </c>
      <c r="M38" s="106">
        <f>'UBS Carandiru'!G10</f>
        <v>122</v>
      </c>
      <c r="N38" s="117">
        <f t="shared" si="66"/>
        <v>1.0427350427350428</v>
      </c>
      <c r="O38" s="106">
        <f>'UBS Carandiru'!H10</f>
        <v>154</v>
      </c>
      <c r="P38" s="117">
        <f t="shared" si="67"/>
        <v>1.3162393162393162</v>
      </c>
      <c r="Q38" s="755"/>
      <c r="R38" s="755"/>
    </row>
    <row r="39" spans="1:26" ht="15.75" hidden="1" x14ac:dyDescent="0.25">
      <c r="A39" s="226" t="s">
        <v>296</v>
      </c>
      <c r="B39" s="218"/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218"/>
      <c r="N39" s="218"/>
      <c r="O39" s="218"/>
      <c r="P39" s="218"/>
      <c r="Q39" s="218"/>
      <c r="R39" s="218"/>
    </row>
    <row r="40" spans="1:26" hidden="1" x14ac:dyDescent="0.25">
      <c r="A40" s="228" t="s">
        <v>8</v>
      </c>
      <c r="B40" s="87">
        <f>'UBS Vila Maria P Gnecco'!B9</f>
        <v>522</v>
      </c>
      <c r="C40" s="105">
        <f>'UBS Vila Maria P Gnecco'!C9</f>
        <v>647</v>
      </c>
      <c r="D40" s="19">
        <f t="shared" ref="D40:D41" si="68">C40/$B40</f>
        <v>1.2394636015325671</v>
      </c>
      <c r="E40" s="105">
        <f>'UBS Vila Maria P Gnecco'!D9</f>
        <v>524</v>
      </c>
      <c r="F40" s="19">
        <f t="shared" ref="F40:F41" si="69">E40/$B40</f>
        <v>1.0038314176245211</v>
      </c>
      <c r="G40" s="105">
        <f>'UBS Vila Maria P Gnecco'!E9</f>
        <v>718</v>
      </c>
      <c r="H40" s="19">
        <f t="shared" ref="H40:L41" si="70">G40/$B40</f>
        <v>1.3754789272030652</v>
      </c>
      <c r="I40" s="77">
        <f t="shared" ref="I40:I41" si="71">SUM(C40,E40,G40)</f>
        <v>1889</v>
      </c>
      <c r="J40" s="116">
        <f t="shared" ref="J40:J41" si="72">I40/($B40*3)</f>
        <v>1.206257982120051</v>
      </c>
      <c r="K40" s="105">
        <f>'UBS Vila Maria P Gnecco'!F9</f>
        <v>721</v>
      </c>
      <c r="L40" s="19">
        <f t="shared" si="70"/>
        <v>1.3812260536398469</v>
      </c>
      <c r="M40" s="105">
        <f>'UBS Vila Maria P Gnecco'!G9</f>
        <v>637</v>
      </c>
      <c r="N40" s="19">
        <f t="shared" ref="N40:N41" si="73">M40/$B40</f>
        <v>1.2203065134099618</v>
      </c>
      <c r="O40" s="105">
        <f>'UBS Vila Maria P Gnecco'!H9</f>
        <v>593</v>
      </c>
      <c r="P40" s="19">
        <f t="shared" ref="P40:P41" si="74">O40/$B40</f>
        <v>1.1360153256704981</v>
      </c>
      <c r="Q40" s="753"/>
      <c r="R40" s="753"/>
    </row>
    <row r="41" spans="1:26" hidden="1" x14ac:dyDescent="0.25">
      <c r="A41" s="228" t="s">
        <v>9</v>
      </c>
      <c r="B41" s="89">
        <f>'UBS Vila Maria P Gnecco'!B11</f>
        <v>24</v>
      </c>
      <c r="C41" s="106">
        <f>'UBS Vila Maria P Gnecco'!C11</f>
        <v>26</v>
      </c>
      <c r="D41" s="117">
        <f t="shared" si="68"/>
        <v>1.0833333333333333</v>
      </c>
      <c r="E41" s="106">
        <f>'UBS Vila Maria P Gnecco'!D11</f>
        <v>19</v>
      </c>
      <c r="F41" s="117">
        <f t="shared" si="69"/>
        <v>0.79166666666666663</v>
      </c>
      <c r="G41" s="106">
        <f>'UBS Vila Maria P Gnecco'!E11</f>
        <v>22</v>
      </c>
      <c r="H41" s="117">
        <f t="shared" si="70"/>
        <v>0.91666666666666663</v>
      </c>
      <c r="I41" s="108">
        <f t="shared" si="71"/>
        <v>67</v>
      </c>
      <c r="J41" s="118">
        <f t="shared" si="72"/>
        <v>0.93055555555555558</v>
      </c>
      <c r="K41" s="106">
        <f>'UBS Vila Maria P Gnecco'!F11</f>
        <v>18</v>
      </c>
      <c r="L41" s="117">
        <f t="shared" si="70"/>
        <v>0.75</v>
      </c>
      <c r="M41" s="106">
        <f>'UBS Vila Maria P Gnecco'!G11</f>
        <v>27</v>
      </c>
      <c r="N41" s="117">
        <f t="shared" si="73"/>
        <v>1.125</v>
      </c>
      <c r="O41" s="106">
        <f>'UBS Vila Maria P Gnecco'!H11</f>
        <v>14</v>
      </c>
      <c r="P41" s="117">
        <f t="shared" si="74"/>
        <v>0.58333333333333337</v>
      </c>
      <c r="Q41" s="755"/>
      <c r="R41" s="755"/>
    </row>
    <row r="42" spans="1:26" hidden="1" x14ac:dyDescent="0.25"/>
    <row r="43" spans="1:26" hidden="1" x14ac:dyDescent="0.25"/>
    <row r="44" spans="1:26" ht="15.75" x14ac:dyDescent="0.25">
      <c r="A44" s="1057" t="s">
        <v>207</v>
      </c>
      <c r="B44" s="1022"/>
      <c r="C44" s="1022"/>
      <c r="D44" s="1022"/>
      <c r="E44" s="1022"/>
      <c r="F44" s="1022"/>
      <c r="G44" s="1022"/>
      <c r="H44" s="1022"/>
      <c r="I44" s="1022"/>
      <c r="J44" s="1022"/>
      <c r="K44" s="1022"/>
      <c r="L44" s="1022"/>
      <c r="M44" s="1022"/>
      <c r="N44" s="1022"/>
      <c r="O44" s="1022"/>
      <c r="P44" s="1022"/>
      <c r="Q44" s="1022"/>
      <c r="R44" s="1022"/>
      <c r="S44" s="1022"/>
      <c r="T44" s="1022"/>
      <c r="U44" s="1022"/>
      <c r="V44" s="1022"/>
      <c r="W44" s="1022"/>
      <c r="X44" s="1022"/>
      <c r="Y44" s="1022"/>
      <c r="Z44" s="1022"/>
    </row>
    <row r="45" spans="1:26" ht="24.75" thickBot="1" x14ac:dyDescent="0.3">
      <c r="A45" s="234" t="s">
        <v>14</v>
      </c>
      <c r="B45" s="155" t="s">
        <v>15</v>
      </c>
      <c r="C45" s="221" t="str">
        <f>'Pque N Mundo I'!C8</f>
        <v>Real.</v>
      </c>
      <c r="D45" s="222" t="e">
        <f>'Pque N Mundo I'!#REF!</f>
        <v>#REF!</v>
      </c>
      <c r="E45" s="221" t="str">
        <f>'Pque N Mundo I'!D8</f>
        <v>Real.</v>
      </c>
      <c r="F45" s="222" t="e">
        <f>'Pque N Mundo I'!#REF!</f>
        <v>#REF!</v>
      </c>
      <c r="G45" s="221" t="str">
        <f>'Pque N Mundo I'!E8</f>
        <v>Real.</v>
      </c>
      <c r="H45" s="222" t="e">
        <f>'Pque N Mundo I'!#REF!</f>
        <v>#REF!</v>
      </c>
      <c r="I45" s="100" t="e">
        <f>'Pque N Mundo I'!#REF!</f>
        <v>#REF!</v>
      </c>
      <c r="J45" s="13" t="e">
        <f>'Pque N Mundo I'!#REF!</f>
        <v>#REF!</v>
      </c>
      <c r="K45" s="221" t="str">
        <f>'Pque N Mundo I'!F8</f>
        <v>Real.</v>
      </c>
      <c r="L45" s="222" t="e">
        <f>'Pque N Mundo I'!#REF!</f>
        <v>#REF!</v>
      </c>
      <c r="M45" s="223" t="str">
        <f>'Pque N Mundo I'!G8</f>
        <v>Real.</v>
      </c>
      <c r="N45" s="224" t="e">
        <f>'Pque N Mundo I'!#REF!</f>
        <v>#REF!</v>
      </c>
      <c r="O45" s="223" t="str">
        <f>'Pque N Mundo I'!H8</f>
        <v>Real.</v>
      </c>
      <c r="P45" s="224" t="e">
        <f>'Pque N Mundo I'!#REF!</f>
        <v>#REF!</v>
      </c>
      <c r="Q45" s="100" t="e">
        <f>'Pque N Mundo I'!#REF!</f>
        <v>#REF!</v>
      </c>
      <c r="R45" s="13" t="e">
        <f>'Pque N Mundo I'!#REF!</f>
        <v>#REF!</v>
      </c>
      <c r="S45" s="221" t="str">
        <f>'Pque N Mundo I'!I8</f>
        <v>Real.</v>
      </c>
      <c r="T45" s="222" t="e">
        <f>'Pque N Mundo I'!#REF!</f>
        <v>#REF!</v>
      </c>
      <c r="U45" s="223" t="str">
        <f>'Pque N Mundo I'!J8</f>
        <v>Real.</v>
      </c>
      <c r="V45" s="224" t="e">
        <f>'Pque N Mundo I'!#REF!</f>
        <v>#REF!</v>
      </c>
      <c r="W45" s="223" t="str">
        <f>'Pque N Mundo I'!K8</f>
        <v>Real.</v>
      </c>
      <c r="X45" s="224" t="e">
        <f>'Pque N Mundo I'!#REF!</f>
        <v>#REF!</v>
      </c>
      <c r="Y45" s="100" t="e">
        <f>'Pque N Mundo I'!#REF!</f>
        <v>#REF!</v>
      </c>
      <c r="Z45" s="13" t="e">
        <f>'Pque N Mundo I'!#REF!</f>
        <v>#REF!</v>
      </c>
    </row>
    <row r="46" spans="1:26" ht="15.75" thickTop="1" x14ac:dyDescent="0.25">
      <c r="A46" s="235" t="s">
        <v>208</v>
      </c>
      <c r="B46" s="233">
        <f>B6</f>
        <v>261</v>
      </c>
      <c r="C46" s="105">
        <f>C6</f>
        <v>281</v>
      </c>
      <c r="D46" s="19">
        <f>C46/$B46</f>
        <v>1.0766283524904214</v>
      </c>
      <c r="E46" s="105">
        <f>E6</f>
        <v>333</v>
      </c>
      <c r="F46" s="19">
        <f>E46/$B46</f>
        <v>1.2758620689655173</v>
      </c>
      <c r="G46" s="105">
        <f>G6</f>
        <v>475</v>
      </c>
      <c r="H46" s="19">
        <f>G46/$B46</f>
        <v>1.8199233716475096</v>
      </c>
      <c r="I46" s="241">
        <f>SUM(C46,E46,G46)</f>
        <v>1089</v>
      </c>
      <c r="J46" s="116">
        <f>I46/($B46*3)</f>
        <v>1.3908045977011494</v>
      </c>
      <c r="K46" s="105">
        <f>K6</f>
        <v>477</v>
      </c>
      <c r="L46" s="19">
        <f>K46/$B46</f>
        <v>1.8275862068965518</v>
      </c>
      <c r="M46" s="105">
        <f>M6</f>
        <v>397</v>
      </c>
      <c r="N46" s="19">
        <f>M46/$B46</f>
        <v>1.5210727969348659</v>
      </c>
      <c r="O46" s="105" t="e">
        <f>O6</f>
        <v>#REF!</v>
      </c>
      <c r="P46" s="19" t="e">
        <f>O46/$B46</f>
        <v>#REF!</v>
      </c>
      <c r="Q46" s="241" t="e">
        <f t="shared" ref="Q46:Q57" si="75">SUM(K46,M46,O46)</f>
        <v>#REF!</v>
      </c>
      <c r="R46" s="116" t="e">
        <f t="shared" ref="R46:R58" si="76">Q46/($B46*3)</f>
        <v>#REF!</v>
      </c>
      <c r="S46" s="105">
        <f>S6</f>
        <v>0</v>
      </c>
      <c r="T46" s="19">
        <f>S46/$B46</f>
        <v>0</v>
      </c>
      <c r="U46" s="105">
        <f>U6</f>
        <v>0</v>
      </c>
      <c r="V46" s="19">
        <f>U46/$B46</f>
        <v>0</v>
      </c>
      <c r="W46" s="105">
        <f>W6</f>
        <v>0</v>
      </c>
      <c r="X46" s="19">
        <f>W46/$B46</f>
        <v>0</v>
      </c>
      <c r="Y46" s="241">
        <f t="shared" ref="Y46:Y57" si="77">SUM(S46,U46,W46)</f>
        <v>0</v>
      </c>
      <c r="Z46" s="116">
        <f t="shared" ref="Z46:Z58" si="78">Y46/($B46*3)</f>
        <v>0</v>
      </c>
    </row>
    <row r="47" spans="1:26" x14ac:dyDescent="0.25">
      <c r="A47" s="235" t="s">
        <v>218</v>
      </c>
      <c r="B47" s="233">
        <f>B11</f>
        <v>174</v>
      </c>
      <c r="C47" s="105">
        <f>C11</f>
        <v>1</v>
      </c>
      <c r="D47" s="19">
        <f t="shared" ref="D47:D58" si="79">C47/$B47</f>
        <v>5.7471264367816091E-3</v>
      </c>
      <c r="E47" s="105">
        <f>E11</f>
        <v>11</v>
      </c>
      <c r="F47" s="19">
        <f t="shared" ref="F47:F58" si="80">E47/$B47</f>
        <v>6.3218390804597707E-2</v>
      </c>
      <c r="G47" s="105">
        <f>G11</f>
        <v>69</v>
      </c>
      <c r="H47" s="19">
        <f t="shared" ref="H47:H58" si="81">G47/$B47</f>
        <v>0.39655172413793105</v>
      </c>
      <c r="I47" s="241">
        <f t="shared" ref="I47:I57" si="82">SUM(C47,E47,G47)</f>
        <v>81</v>
      </c>
      <c r="J47" s="116">
        <f t="shared" ref="J47:J57" si="83">I47/($B47*3)</f>
        <v>0.15517241379310345</v>
      </c>
      <c r="K47" s="105">
        <f>K11</f>
        <v>165</v>
      </c>
      <c r="L47" s="19">
        <f t="shared" ref="L47:L58" si="84">K47/$B47</f>
        <v>0.94827586206896552</v>
      </c>
      <c r="M47" s="105">
        <f>M11</f>
        <v>11</v>
      </c>
      <c r="N47" s="19">
        <f t="shared" ref="N47:N58" si="85">M47/$B47</f>
        <v>6.3218390804597707E-2</v>
      </c>
      <c r="O47" s="105">
        <f>O11</f>
        <v>47</v>
      </c>
      <c r="P47" s="19">
        <f t="shared" ref="P47:P58" si="86">O47/$B47</f>
        <v>0.27011494252873564</v>
      </c>
      <c r="Q47" s="241">
        <f t="shared" si="75"/>
        <v>223</v>
      </c>
      <c r="R47" s="116">
        <f t="shared" si="76"/>
        <v>0.42720306513409961</v>
      </c>
      <c r="S47" s="105">
        <f>S11</f>
        <v>0</v>
      </c>
      <c r="T47" s="19">
        <f t="shared" ref="T47:T58" si="87">S47/$B47</f>
        <v>0</v>
      </c>
      <c r="U47" s="105">
        <f>U11</f>
        <v>0</v>
      </c>
      <c r="V47" s="19">
        <f t="shared" ref="V47:V58" si="88">U47/$B47</f>
        <v>0</v>
      </c>
      <c r="W47" s="105">
        <f>W11</f>
        <v>0</v>
      </c>
      <c r="X47" s="19">
        <f t="shared" ref="X47:X58" si="89">W47/$B47</f>
        <v>0</v>
      </c>
      <c r="Y47" s="241">
        <f t="shared" si="77"/>
        <v>0</v>
      </c>
      <c r="Z47" s="116">
        <f t="shared" si="78"/>
        <v>0</v>
      </c>
    </row>
    <row r="48" spans="1:26" x14ac:dyDescent="0.25">
      <c r="A48" s="235" t="s">
        <v>219</v>
      </c>
      <c r="B48" s="233">
        <f>B9</f>
        <v>384</v>
      </c>
      <c r="C48" s="105">
        <f>C9</f>
        <v>106</v>
      </c>
      <c r="D48" s="19">
        <f t="shared" ref="D48" si="90">C48/$B48</f>
        <v>0.27604166666666669</v>
      </c>
      <c r="E48" s="105">
        <f>E9</f>
        <v>28</v>
      </c>
      <c r="F48" s="19">
        <f t="shared" ref="F48" si="91">E48/$B48</f>
        <v>7.2916666666666671E-2</v>
      </c>
      <c r="G48" s="105">
        <f>G9</f>
        <v>249</v>
      </c>
      <c r="H48" s="19">
        <f t="shared" ref="H48" si="92">G48/$B48</f>
        <v>0.6484375</v>
      </c>
      <c r="I48" s="241">
        <f t="shared" si="82"/>
        <v>383</v>
      </c>
      <c r="J48" s="116">
        <f t="shared" si="83"/>
        <v>0.33246527777777779</v>
      </c>
      <c r="K48" s="105">
        <f>K9</f>
        <v>548</v>
      </c>
      <c r="L48" s="19">
        <f t="shared" ref="L48" si="93">K48/$B48</f>
        <v>1.4270833333333333</v>
      </c>
      <c r="M48" s="105">
        <f>M9</f>
        <v>39</v>
      </c>
      <c r="N48" s="19">
        <f t="shared" ref="N48" si="94">M48/$B48</f>
        <v>0.1015625</v>
      </c>
      <c r="O48" s="105">
        <f>O9</f>
        <v>135</v>
      </c>
      <c r="P48" s="19">
        <f t="shared" ref="P48" si="95">O48/$B48</f>
        <v>0.3515625</v>
      </c>
      <c r="Q48" s="241">
        <f t="shared" si="75"/>
        <v>722</v>
      </c>
      <c r="R48" s="116">
        <f t="shared" si="76"/>
        <v>0.62673611111111116</v>
      </c>
      <c r="S48" s="105">
        <f>S9</f>
        <v>0</v>
      </c>
      <c r="T48" s="19">
        <f t="shared" si="87"/>
        <v>0</v>
      </c>
      <c r="U48" s="105">
        <f>U9</f>
        <v>0</v>
      </c>
      <c r="V48" s="19">
        <f t="shared" si="88"/>
        <v>0</v>
      </c>
      <c r="W48" s="105">
        <f>W9</f>
        <v>0</v>
      </c>
      <c r="X48" s="19">
        <f t="shared" si="89"/>
        <v>0</v>
      </c>
      <c r="Y48" s="241">
        <f t="shared" si="77"/>
        <v>0</v>
      </c>
      <c r="Z48" s="116">
        <f t="shared" si="78"/>
        <v>0</v>
      </c>
    </row>
    <row r="49" spans="1:26" x14ac:dyDescent="0.25">
      <c r="A49" s="235" t="s">
        <v>209</v>
      </c>
      <c r="B49" s="233">
        <f>B14</f>
        <v>435</v>
      </c>
      <c r="C49" s="105">
        <f>C14</f>
        <v>453</v>
      </c>
      <c r="D49" s="19">
        <f t="shared" si="79"/>
        <v>1.0413793103448277</v>
      </c>
      <c r="E49" s="105">
        <f>E14</f>
        <v>497</v>
      </c>
      <c r="F49" s="19">
        <f t="shared" si="80"/>
        <v>1.1425287356321838</v>
      </c>
      <c r="G49" s="105">
        <f>G14</f>
        <v>539</v>
      </c>
      <c r="H49" s="19">
        <f t="shared" si="81"/>
        <v>1.2390804597701151</v>
      </c>
      <c r="I49" s="241">
        <f t="shared" si="82"/>
        <v>1489</v>
      </c>
      <c r="J49" s="116">
        <f t="shared" si="83"/>
        <v>1.1409961685823755</v>
      </c>
      <c r="K49" s="105">
        <f>K14</f>
        <v>654</v>
      </c>
      <c r="L49" s="19">
        <f t="shared" si="84"/>
        <v>1.5034482758620689</v>
      </c>
      <c r="M49" s="105">
        <f>M14</f>
        <v>462</v>
      </c>
      <c r="N49" s="19">
        <f t="shared" si="85"/>
        <v>1.0620689655172413</v>
      </c>
      <c r="O49" s="105">
        <f>O14</f>
        <v>509</v>
      </c>
      <c r="P49" s="19">
        <f t="shared" si="86"/>
        <v>1.1701149425287356</v>
      </c>
      <c r="Q49" s="241">
        <f t="shared" si="75"/>
        <v>1625</v>
      </c>
      <c r="R49" s="116">
        <f t="shared" si="76"/>
        <v>1.2452107279693487</v>
      </c>
      <c r="S49" s="105">
        <f>S14</f>
        <v>0</v>
      </c>
      <c r="T49" s="19">
        <f t="shared" si="87"/>
        <v>0</v>
      </c>
      <c r="U49" s="105">
        <f>U14</f>
        <v>0</v>
      </c>
      <c r="V49" s="19">
        <f t="shared" si="88"/>
        <v>0</v>
      </c>
      <c r="W49" s="105">
        <f>W14</f>
        <v>0</v>
      </c>
      <c r="X49" s="19">
        <f t="shared" si="89"/>
        <v>0</v>
      </c>
      <c r="Y49" s="241">
        <f t="shared" si="77"/>
        <v>0</v>
      </c>
      <c r="Z49" s="116">
        <f t="shared" si="78"/>
        <v>0</v>
      </c>
    </row>
    <row r="50" spans="1:26" x14ac:dyDescent="0.25">
      <c r="A50" s="235" t="s">
        <v>210</v>
      </c>
      <c r="B50" s="233">
        <f>B18</f>
        <v>522</v>
      </c>
      <c r="C50" s="105">
        <f>C18</f>
        <v>554</v>
      </c>
      <c r="D50" s="19">
        <f t="shared" si="79"/>
        <v>1.0613026819923372</v>
      </c>
      <c r="E50" s="105">
        <f>E18</f>
        <v>540</v>
      </c>
      <c r="F50" s="19">
        <f t="shared" si="80"/>
        <v>1.0344827586206897</v>
      </c>
      <c r="G50" s="105">
        <f>G18</f>
        <v>537</v>
      </c>
      <c r="H50" s="19">
        <f t="shared" si="81"/>
        <v>1.0287356321839081</v>
      </c>
      <c r="I50" s="241">
        <f t="shared" si="82"/>
        <v>1631</v>
      </c>
      <c r="J50" s="116">
        <f t="shared" si="83"/>
        <v>1.041507024265645</v>
      </c>
      <c r="K50" s="105">
        <f>K18</f>
        <v>692</v>
      </c>
      <c r="L50" s="19">
        <f t="shared" si="84"/>
        <v>1.3256704980842913</v>
      </c>
      <c r="M50" s="105">
        <f>M18</f>
        <v>556</v>
      </c>
      <c r="N50" s="19">
        <f t="shared" si="85"/>
        <v>1.0651340996168583</v>
      </c>
      <c r="O50" s="105">
        <f>O18</f>
        <v>732</v>
      </c>
      <c r="P50" s="19">
        <f t="shared" si="86"/>
        <v>1.4022988505747127</v>
      </c>
      <c r="Q50" s="241">
        <f t="shared" si="75"/>
        <v>1980</v>
      </c>
      <c r="R50" s="116">
        <f t="shared" si="76"/>
        <v>1.264367816091954</v>
      </c>
      <c r="S50" s="105">
        <f>S18</f>
        <v>0</v>
      </c>
      <c r="T50" s="19">
        <f t="shared" si="87"/>
        <v>0</v>
      </c>
      <c r="U50" s="105">
        <f>U18</f>
        <v>0</v>
      </c>
      <c r="V50" s="19">
        <f t="shared" si="88"/>
        <v>0</v>
      </c>
      <c r="W50" s="105">
        <f>W18</f>
        <v>0</v>
      </c>
      <c r="X50" s="19">
        <f t="shared" si="89"/>
        <v>0</v>
      </c>
      <c r="Y50" s="241">
        <f t="shared" si="77"/>
        <v>0</v>
      </c>
      <c r="Z50" s="116">
        <f t="shared" si="78"/>
        <v>0</v>
      </c>
    </row>
    <row r="51" spans="1:26" x14ac:dyDescent="0.25">
      <c r="A51" s="235" t="s">
        <v>211</v>
      </c>
      <c r="B51" s="233">
        <f>B21</f>
        <v>783</v>
      </c>
      <c r="C51" s="105">
        <f>C21</f>
        <v>683</v>
      </c>
      <c r="D51" s="19">
        <f t="shared" si="79"/>
        <v>0.8722860791826309</v>
      </c>
      <c r="E51" s="105">
        <f>E21</f>
        <v>537</v>
      </c>
      <c r="F51" s="19">
        <f t="shared" si="80"/>
        <v>0.68582375478927204</v>
      </c>
      <c r="G51" s="105">
        <f>G21</f>
        <v>743</v>
      </c>
      <c r="H51" s="19">
        <f t="shared" si="81"/>
        <v>0.94891443167305234</v>
      </c>
      <c r="I51" s="241">
        <f t="shared" si="82"/>
        <v>1963</v>
      </c>
      <c r="J51" s="116">
        <f t="shared" si="83"/>
        <v>0.83567475521498513</v>
      </c>
      <c r="K51" s="105">
        <f>K21</f>
        <v>723</v>
      </c>
      <c r="L51" s="19">
        <f t="shared" si="84"/>
        <v>0.92337164750957856</v>
      </c>
      <c r="M51" s="105">
        <f>M21</f>
        <v>704</v>
      </c>
      <c r="N51" s="19">
        <f t="shared" si="85"/>
        <v>0.89910600255427842</v>
      </c>
      <c r="O51" s="105">
        <f>O21</f>
        <v>712</v>
      </c>
      <c r="P51" s="19">
        <f t="shared" si="86"/>
        <v>0.90932311621966799</v>
      </c>
      <c r="Q51" s="241">
        <f t="shared" si="75"/>
        <v>2139</v>
      </c>
      <c r="R51" s="116">
        <f t="shared" si="76"/>
        <v>0.91060025542784162</v>
      </c>
      <c r="S51" s="105">
        <f>S21</f>
        <v>0</v>
      </c>
      <c r="T51" s="19">
        <f t="shared" si="87"/>
        <v>0</v>
      </c>
      <c r="U51" s="105">
        <f>U21</f>
        <v>0</v>
      </c>
      <c r="V51" s="19">
        <f t="shared" si="88"/>
        <v>0</v>
      </c>
      <c r="W51" s="105">
        <f>W21</f>
        <v>0</v>
      </c>
      <c r="X51" s="19">
        <f t="shared" si="89"/>
        <v>0</v>
      </c>
      <c r="Y51" s="241">
        <f t="shared" si="77"/>
        <v>0</v>
      </c>
      <c r="Z51" s="116">
        <f t="shared" si="78"/>
        <v>0</v>
      </c>
    </row>
    <row r="52" spans="1:26" x14ac:dyDescent="0.25">
      <c r="A52" s="235" t="s">
        <v>212</v>
      </c>
      <c r="B52" s="233">
        <f>B24</f>
        <v>522</v>
      </c>
      <c r="C52" s="105">
        <f>C24</f>
        <v>677</v>
      </c>
      <c r="D52" s="19">
        <f t="shared" si="79"/>
        <v>1.2969348659003832</v>
      </c>
      <c r="E52" s="105">
        <f>E24</f>
        <v>624</v>
      </c>
      <c r="F52" s="19">
        <f t="shared" si="80"/>
        <v>1.1954022988505748</v>
      </c>
      <c r="G52" s="105">
        <f>G24</f>
        <v>711</v>
      </c>
      <c r="H52" s="19">
        <f t="shared" si="81"/>
        <v>1.3620689655172413</v>
      </c>
      <c r="I52" s="241">
        <f t="shared" si="82"/>
        <v>2012</v>
      </c>
      <c r="J52" s="116">
        <f t="shared" si="83"/>
        <v>1.2848020434227332</v>
      </c>
      <c r="K52" s="105">
        <f>K24</f>
        <v>692</v>
      </c>
      <c r="L52" s="19">
        <f t="shared" si="84"/>
        <v>1.3256704980842913</v>
      </c>
      <c r="M52" s="105">
        <f>M24</f>
        <v>557</v>
      </c>
      <c r="N52" s="19">
        <f t="shared" si="85"/>
        <v>1.0670498084291187</v>
      </c>
      <c r="O52" s="105">
        <f>O24</f>
        <v>625</v>
      </c>
      <c r="P52" s="19">
        <f t="shared" si="86"/>
        <v>1.1973180076628354</v>
      </c>
      <c r="Q52" s="241">
        <f t="shared" si="75"/>
        <v>1874</v>
      </c>
      <c r="R52" s="116">
        <f t="shared" si="76"/>
        <v>1.1966794380587484</v>
      </c>
      <c r="S52" s="105">
        <f>S24</f>
        <v>0</v>
      </c>
      <c r="T52" s="19">
        <f t="shared" si="87"/>
        <v>0</v>
      </c>
      <c r="U52" s="105">
        <f>U24</f>
        <v>0</v>
      </c>
      <c r="V52" s="19">
        <f t="shared" si="88"/>
        <v>0</v>
      </c>
      <c r="W52" s="105">
        <f>W24</f>
        <v>0</v>
      </c>
      <c r="X52" s="19">
        <f t="shared" si="89"/>
        <v>0</v>
      </c>
      <c r="Y52" s="241">
        <f t="shared" si="77"/>
        <v>0</v>
      </c>
      <c r="Z52" s="116">
        <f t="shared" si="78"/>
        <v>0</v>
      </c>
    </row>
    <row r="53" spans="1:26" x14ac:dyDescent="0.25">
      <c r="A53" s="235" t="s">
        <v>213</v>
      </c>
      <c r="B53" s="233">
        <f>B28</f>
        <v>783</v>
      </c>
      <c r="C53" s="105">
        <f>C28</f>
        <v>919</v>
      </c>
      <c r="D53" s="19">
        <f t="shared" si="79"/>
        <v>1.173690932311622</v>
      </c>
      <c r="E53" s="105">
        <f>E28</f>
        <v>670</v>
      </c>
      <c r="F53" s="19">
        <f t="shared" si="80"/>
        <v>0.85568326947637297</v>
      </c>
      <c r="G53" s="105">
        <f>G28</f>
        <v>662</v>
      </c>
      <c r="H53" s="19">
        <f t="shared" si="81"/>
        <v>0.84546615581098339</v>
      </c>
      <c r="I53" s="241">
        <f t="shared" si="82"/>
        <v>2251</v>
      </c>
      <c r="J53" s="116">
        <f t="shared" si="83"/>
        <v>0.95828011919965939</v>
      </c>
      <c r="K53" s="105">
        <f>K28</f>
        <v>645</v>
      </c>
      <c r="L53" s="19">
        <f t="shared" si="84"/>
        <v>0.82375478927203061</v>
      </c>
      <c r="M53" s="105">
        <f>M28</f>
        <v>756</v>
      </c>
      <c r="N53" s="19">
        <f t="shared" si="85"/>
        <v>0.96551724137931039</v>
      </c>
      <c r="O53" s="105">
        <f>O28</f>
        <v>716</v>
      </c>
      <c r="P53" s="19">
        <f t="shared" si="86"/>
        <v>0.91443167305236273</v>
      </c>
      <c r="Q53" s="241">
        <f t="shared" si="75"/>
        <v>2117</v>
      </c>
      <c r="R53" s="116">
        <f t="shared" si="76"/>
        <v>0.90123456790123457</v>
      </c>
      <c r="S53" s="105">
        <f>S28</f>
        <v>0</v>
      </c>
      <c r="T53" s="19">
        <f t="shared" si="87"/>
        <v>0</v>
      </c>
      <c r="U53" s="105">
        <f>U28</f>
        <v>0</v>
      </c>
      <c r="V53" s="19">
        <f t="shared" si="88"/>
        <v>0</v>
      </c>
      <c r="W53" s="105">
        <f>W28</f>
        <v>0</v>
      </c>
      <c r="X53" s="19">
        <f t="shared" si="89"/>
        <v>0</v>
      </c>
      <c r="Y53" s="241">
        <f t="shared" si="77"/>
        <v>0</v>
      </c>
      <c r="Z53" s="116">
        <f t="shared" si="78"/>
        <v>0</v>
      </c>
    </row>
    <row r="54" spans="1:26" x14ac:dyDescent="0.25">
      <c r="A54" s="235" t="s">
        <v>214</v>
      </c>
      <c r="B54" s="233">
        <f>B31</f>
        <v>522</v>
      </c>
      <c r="C54" s="105">
        <f>C31</f>
        <v>729</v>
      </c>
      <c r="D54" s="19">
        <f t="shared" si="79"/>
        <v>1.396551724137931</v>
      </c>
      <c r="E54" s="105">
        <f>E31</f>
        <v>597</v>
      </c>
      <c r="F54" s="19">
        <f t="shared" si="80"/>
        <v>1.1436781609195403</v>
      </c>
      <c r="G54" s="105">
        <f>G31</f>
        <v>565</v>
      </c>
      <c r="H54" s="19">
        <f t="shared" si="81"/>
        <v>1.0823754789272031</v>
      </c>
      <c r="I54" s="241">
        <f t="shared" si="82"/>
        <v>1891</v>
      </c>
      <c r="J54" s="116">
        <f t="shared" si="83"/>
        <v>1.2075351213282248</v>
      </c>
      <c r="K54" s="105">
        <f>K31</f>
        <v>980</v>
      </c>
      <c r="L54" s="19">
        <f t="shared" si="84"/>
        <v>1.8773946360153257</v>
      </c>
      <c r="M54" s="105">
        <f>M31</f>
        <v>582</v>
      </c>
      <c r="N54" s="19">
        <f t="shared" si="85"/>
        <v>1.1149425287356323</v>
      </c>
      <c r="O54" s="105">
        <f>O31</f>
        <v>610</v>
      </c>
      <c r="P54" s="19">
        <f t="shared" si="86"/>
        <v>1.1685823754789273</v>
      </c>
      <c r="Q54" s="241">
        <f t="shared" si="75"/>
        <v>2172</v>
      </c>
      <c r="R54" s="116">
        <f t="shared" si="76"/>
        <v>1.3869731800766283</v>
      </c>
      <c r="S54" s="105">
        <f>S31</f>
        <v>0</v>
      </c>
      <c r="T54" s="19">
        <f t="shared" si="87"/>
        <v>0</v>
      </c>
      <c r="U54" s="105">
        <f>U31</f>
        <v>0</v>
      </c>
      <c r="V54" s="19">
        <f t="shared" si="88"/>
        <v>0</v>
      </c>
      <c r="W54" s="105">
        <f>W31</f>
        <v>0</v>
      </c>
      <c r="X54" s="19">
        <f t="shared" si="89"/>
        <v>0</v>
      </c>
      <c r="Y54" s="241">
        <f t="shared" si="77"/>
        <v>0</v>
      </c>
      <c r="Z54" s="116">
        <f t="shared" si="78"/>
        <v>0</v>
      </c>
    </row>
    <row r="55" spans="1:26" x14ac:dyDescent="0.25">
      <c r="A55" s="235" t="s">
        <v>215</v>
      </c>
      <c r="B55" s="233">
        <f>B34</f>
        <v>522</v>
      </c>
      <c r="C55" s="105">
        <f>C34</f>
        <v>571</v>
      </c>
      <c r="D55" s="19">
        <f t="shared" si="79"/>
        <v>1.0938697318007662</v>
      </c>
      <c r="E55" s="105">
        <f>E34</f>
        <v>572</v>
      </c>
      <c r="F55" s="19">
        <f t="shared" si="80"/>
        <v>1.0957854406130267</v>
      </c>
      <c r="G55" s="105">
        <f>G34</f>
        <v>667</v>
      </c>
      <c r="H55" s="19">
        <f t="shared" si="81"/>
        <v>1.2777777777777777</v>
      </c>
      <c r="I55" s="241">
        <f t="shared" si="82"/>
        <v>1810</v>
      </c>
      <c r="J55" s="116">
        <f t="shared" si="83"/>
        <v>1.1558109833971904</v>
      </c>
      <c r="K55" s="105">
        <f>K34</f>
        <v>561</v>
      </c>
      <c r="L55" s="19">
        <f t="shared" si="84"/>
        <v>1.0747126436781609</v>
      </c>
      <c r="M55" s="105">
        <f>M34</f>
        <v>535</v>
      </c>
      <c r="N55" s="19">
        <f t="shared" si="85"/>
        <v>1.024904214559387</v>
      </c>
      <c r="O55" s="105">
        <f>O34</f>
        <v>641</v>
      </c>
      <c r="P55" s="19">
        <f t="shared" si="86"/>
        <v>1.2279693486590038</v>
      </c>
      <c r="Q55" s="241">
        <f t="shared" si="75"/>
        <v>1737</v>
      </c>
      <c r="R55" s="116">
        <f t="shared" si="76"/>
        <v>1.1091954022988506</v>
      </c>
      <c r="S55" s="105">
        <f>S34</f>
        <v>0</v>
      </c>
      <c r="T55" s="19">
        <f t="shared" si="87"/>
        <v>0</v>
      </c>
      <c r="U55" s="105">
        <f>U34</f>
        <v>0</v>
      </c>
      <c r="V55" s="19">
        <f t="shared" si="88"/>
        <v>0</v>
      </c>
      <c r="W55" s="105">
        <f>W34</f>
        <v>0</v>
      </c>
      <c r="X55" s="19">
        <f t="shared" si="89"/>
        <v>0</v>
      </c>
      <c r="Y55" s="241">
        <f t="shared" si="77"/>
        <v>0</v>
      </c>
      <c r="Z55" s="116">
        <f t="shared" si="78"/>
        <v>0</v>
      </c>
    </row>
    <row r="56" spans="1:26" x14ac:dyDescent="0.25">
      <c r="A56" s="235" t="s">
        <v>216</v>
      </c>
      <c r="B56" s="233">
        <f>B37</f>
        <v>783</v>
      </c>
      <c r="C56" s="105">
        <f>C37</f>
        <v>905</v>
      </c>
      <c r="D56" s="19">
        <f t="shared" si="79"/>
        <v>1.1558109833971904</v>
      </c>
      <c r="E56" s="105">
        <f>E37</f>
        <v>793</v>
      </c>
      <c r="F56" s="19">
        <f t="shared" si="80"/>
        <v>1.0127713920817369</v>
      </c>
      <c r="G56" s="105">
        <f>G37</f>
        <v>745</v>
      </c>
      <c r="H56" s="19">
        <f t="shared" si="81"/>
        <v>0.95146871008939971</v>
      </c>
      <c r="I56" s="241">
        <f t="shared" si="82"/>
        <v>2443</v>
      </c>
      <c r="J56" s="116">
        <f t="shared" si="83"/>
        <v>1.0400170285227757</v>
      </c>
      <c r="K56" s="105">
        <f>K37</f>
        <v>892</v>
      </c>
      <c r="L56" s="19">
        <f t="shared" si="84"/>
        <v>1.1392081736909323</v>
      </c>
      <c r="M56" s="105">
        <f>M37</f>
        <v>791</v>
      </c>
      <c r="N56" s="19">
        <f t="shared" si="85"/>
        <v>1.0102171136653895</v>
      </c>
      <c r="O56" s="105">
        <f>O37</f>
        <v>847</v>
      </c>
      <c r="P56" s="19">
        <f t="shared" si="86"/>
        <v>1.0817369093231162</v>
      </c>
      <c r="Q56" s="241">
        <f t="shared" si="75"/>
        <v>2530</v>
      </c>
      <c r="R56" s="116">
        <f t="shared" si="76"/>
        <v>1.0770540655598126</v>
      </c>
      <c r="S56" s="105">
        <f>S37</f>
        <v>0</v>
      </c>
      <c r="T56" s="19">
        <f t="shared" si="87"/>
        <v>0</v>
      </c>
      <c r="U56" s="105">
        <f>U37</f>
        <v>0</v>
      </c>
      <c r="V56" s="19">
        <f t="shared" si="88"/>
        <v>0</v>
      </c>
      <c r="W56" s="105">
        <f>W37</f>
        <v>0</v>
      </c>
      <c r="X56" s="19">
        <f t="shared" si="89"/>
        <v>0</v>
      </c>
      <c r="Y56" s="241">
        <f t="shared" si="77"/>
        <v>0</v>
      </c>
      <c r="Z56" s="116">
        <f t="shared" si="78"/>
        <v>0</v>
      </c>
    </row>
    <row r="57" spans="1:26" ht="15.75" thickBot="1" x14ac:dyDescent="0.3">
      <c r="A57" s="763" t="s">
        <v>217</v>
      </c>
      <c r="B57" s="236">
        <f>B40</f>
        <v>522</v>
      </c>
      <c r="C57" s="215">
        <f>C40</f>
        <v>647</v>
      </c>
      <c r="D57" s="217">
        <f t="shared" si="79"/>
        <v>1.2394636015325671</v>
      </c>
      <c r="E57" s="215">
        <f>E40</f>
        <v>524</v>
      </c>
      <c r="F57" s="217">
        <f t="shared" si="80"/>
        <v>1.0038314176245211</v>
      </c>
      <c r="G57" s="215">
        <f>G40</f>
        <v>718</v>
      </c>
      <c r="H57" s="217">
        <f t="shared" si="81"/>
        <v>1.3754789272030652</v>
      </c>
      <c r="I57" s="242">
        <f t="shared" si="82"/>
        <v>1889</v>
      </c>
      <c r="J57" s="214">
        <f t="shared" si="83"/>
        <v>1.206257982120051</v>
      </c>
      <c r="K57" s="215">
        <f>K40</f>
        <v>721</v>
      </c>
      <c r="L57" s="217">
        <f t="shared" si="84"/>
        <v>1.3812260536398469</v>
      </c>
      <c r="M57" s="215">
        <f>M40</f>
        <v>637</v>
      </c>
      <c r="N57" s="217">
        <f t="shared" si="85"/>
        <v>1.2203065134099618</v>
      </c>
      <c r="O57" s="215">
        <f>O40</f>
        <v>593</v>
      </c>
      <c r="P57" s="217">
        <f t="shared" si="86"/>
        <v>1.1360153256704981</v>
      </c>
      <c r="Q57" s="242">
        <f t="shared" si="75"/>
        <v>1951</v>
      </c>
      <c r="R57" s="214">
        <f t="shared" si="76"/>
        <v>1.2458492975734354</v>
      </c>
      <c r="S57" s="215">
        <f>S40</f>
        <v>0</v>
      </c>
      <c r="T57" s="217">
        <f t="shared" si="87"/>
        <v>0</v>
      </c>
      <c r="U57" s="215">
        <f>U40</f>
        <v>0</v>
      </c>
      <c r="V57" s="217">
        <f t="shared" si="88"/>
        <v>0</v>
      </c>
      <c r="W57" s="215">
        <f>W40</f>
        <v>0</v>
      </c>
      <c r="X57" s="217">
        <f t="shared" si="89"/>
        <v>0</v>
      </c>
      <c r="Y57" s="242">
        <f t="shared" si="77"/>
        <v>0</v>
      </c>
      <c r="Z57" s="214">
        <f t="shared" si="78"/>
        <v>0</v>
      </c>
    </row>
    <row r="58" spans="1:26" ht="15.75" thickBot="1" x14ac:dyDescent="0.3">
      <c r="A58" s="764" t="s">
        <v>220</v>
      </c>
      <c r="B58" s="246">
        <f>SUM(B46:B57)</f>
        <v>6213</v>
      </c>
      <c r="C58" s="239">
        <f>SUM(C46:C57)</f>
        <v>6526</v>
      </c>
      <c r="D58" s="237">
        <f t="shared" si="79"/>
        <v>1.0503782391759215</v>
      </c>
      <c r="E58" s="239">
        <f>SUM(E46:E57)</f>
        <v>5726</v>
      </c>
      <c r="F58" s="237">
        <f t="shared" si="80"/>
        <v>0.9216159665218091</v>
      </c>
      <c r="G58" s="239">
        <f>SUM(G46:G57)</f>
        <v>6680</v>
      </c>
      <c r="H58" s="237">
        <f t="shared" si="81"/>
        <v>1.0751649766618381</v>
      </c>
      <c r="I58" s="240">
        <f>SUM(I46:I57)</f>
        <v>18932</v>
      </c>
      <c r="J58" s="238">
        <f>I58/($B58*3)</f>
        <v>1.0157197274531895</v>
      </c>
      <c r="K58" s="239">
        <f>SUM(K46:K57)</f>
        <v>7750</v>
      </c>
      <c r="L58" s="237">
        <f t="shared" si="84"/>
        <v>1.2473845163367134</v>
      </c>
      <c r="M58" s="239">
        <f>SUM(M46:M57)</f>
        <v>6027</v>
      </c>
      <c r="N58" s="237">
        <f t="shared" si="85"/>
        <v>0.97006277160791887</v>
      </c>
      <c r="O58" s="239" t="e">
        <f>SUM(O46:O57)</f>
        <v>#REF!</v>
      </c>
      <c r="P58" s="237" t="e">
        <f t="shared" si="86"/>
        <v>#REF!</v>
      </c>
      <c r="Q58" s="240" t="e">
        <f>SUM(Q46:Q57)</f>
        <v>#REF!</v>
      </c>
      <c r="R58" s="238" t="e">
        <f t="shared" si="76"/>
        <v>#REF!</v>
      </c>
      <c r="S58" s="239">
        <f>SUM(S46:S57)</f>
        <v>0</v>
      </c>
      <c r="T58" s="237">
        <f t="shared" si="87"/>
        <v>0</v>
      </c>
      <c r="U58" s="239">
        <f>SUM(U46:U57)</f>
        <v>0</v>
      </c>
      <c r="V58" s="237">
        <f t="shared" si="88"/>
        <v>0</v>
      </c>
      <c r="W58" s="239">
        <f>SUM(W46:W57)</f>
        <v>0</v>
      </c>
      <c r="X58" s="237">
        <f t="shared" si="89"/>
        <v>0</v>
      </c>
      <c r="Y58" s="240">
        <f>SUM(Y46:Y57)</f>
        <v>0</v>
      </c>
      <c r="Z58" s="238">
        <f t="shared" si="78"/>
        <v>0</v>
      </c>
    </row>
    <row r="61" spans="1:26" ht="15.75" x14ac:dyDescent="0.25">
      <c r="A61" s="1102" t="s">
        <v>221</v>
      </c>
      <c r="B61" s="1103"/>
      <c r="C61" s="1103"/>
      <c r="D61" s="1103"/>
      <c r="E61" s="1103"/>
      <c r="F61" s="1103"/>
      <c r="G61" s="1103"/>
      <c r="H61" s="1103"/>
      <c r="I61" s="1103"/>
      <c r="J61" s="1103"/>
      <c r="K61" s="1103"/>
      <c r="L61" s="1103"/>
      <c r="M61" s="1103"/>
      <c r="N61" s="1103"/>
      <c r="O61" s="1103"/>
      <c r="P61" s="1103"/>
      <c r="Q61" s="1103"/>
      <c r="R61" s="1103"/>
      <c r="S61" s="1103"/>
      <c r="T61" s="1103"/>
      <c r="U61" s="1103"/>
      <c r="V61" s="1103"/>
      <c r="W61" s="1103"/>
      <c r="X61" s="1103"/>
      <c r="Y61" s="1103"/>
      <c r="Z61" s="1103"/>
    </row>
    <row r="62" spans="1:26" ht="24.75" thickBot="1" x14ac:dyDescent="0.3">
      <c r="A62" s="234" t="s">
        <v>14</v>
      </c>
      <c r="B62" s="155" t="s">
        <v>15</v>
      </c>
      <c r="C62" s="221" t="str">
        <f>'Pque N Mundo I'!C8</f>
        <v>Real.</v>
      </c>
      <c r="D62" s="222" t="e">
        <f>'Pque N Mundo I'!#REF!</f>
        <v>#REF!</v>
      </c>
      <c r="E62" s="221" t="str">
        <f>'Pque N Mundo I'!D8</f>
        <v>Real.</v>
      </c>
      <c r="F62" s="222" t="e">
        <f>'Pque N Mundo I'!#REF!</f>
        <v>#REF!</v>
      </c>
      <c r="G62" s="221" t="str">
        <f>'Pque N Mundo I'!E8</f>
        <v>Real.</v>
      </c>
      <c r="H62" s="222" t="e">
        <f>'Pque N Mundo I'!#REF!</f>
        <v>#REF!</v>
      </c>
      <c r="I62" s="100" t="e">
        <f>'Pque N Mundo I'!#REF!</f>
        <v>#REF!</v>
      </c>
      <c r="J62" s="13" t="e">
        <f>'Pque N Mundo I'!#REF!</f>
        <v>#REF!</v>
      </c>
      <c r="K62" s="221" t="str">
        <f>'Pque N Mundo I'!F8</f>
        <v>Real.</v>
      </c>
      <c r="L62" s="222" t="e">
        <f>'Pque N Mundo I'!#REF!</f>
        <v>#REF!</v>
      </c>
      <c r="M62" s="223" t="str">
        <f>'Pque N Mundo I'!G8</f>
        <v>Real.</v>
      </c>
      <c r="N62" s="224" t="e">
        <f>'Pque N Mundo I'!#REF!</f>
        <v>#REF!</v>
      </c>
      <c r="O62" s="223" t="str">
        <f>'Pque N Mundo I'!H8</f>
        <v>Real.</v>
      </c>
      <c r="P62" s="224" t="e">
        <f>'Pque N Mundo I'!#REF!</f>
        <v>#REF!</v>
      </c>
      <c r="Q62" s="100" t="e">
        <f>'Pque N Mundo I'!#REF!</f>
        <v>#REF!</v>
      </c>
      <c r="R62" s="13" t="e">
        <f>'Pque N Mundo I'!#REF!</f>
        <v>#REF!</v>
      </c>
      <c r="S62" s="221" t="str">
        <f>'Pque N Mundo I'!I8</f>
        <v>Real.</v>
      </c>
      <c r="T62" s="222" t="e">
        <f>'Pque N Mundo I'!#REF!</f>
        <v>#REF!</v>
      </c>
      <c r="U62" s="223" t="str">
        <f>'Pque N Mundo I'!J8</f>
        <v>Real.</v>
      </c>
      <c r="V62" s="224" t="e">
        <f>'Pque N Mundo I'!#REF!</f>
        <v>#REF!</v>
      </c>
      <c r="W62" s="223" t="str">
        <f>'Pque N Mundo I'!K8</f>
        <v>Real.</v>
      </c>
      <c r="X62" s="224" t="e">
        <f>'Pque N Mundo I'!#REF!</f>
        <v>#REF!</v>
      </c>
      <c r="Y62" s="100" t="e">
        <f>'Pque N Mundo I'!#REF!</f>
        <v>#REF!</v>
      </c>
      <c r="Z62" s="13" t="e">
        <f>'Pque N Mundo I'!#REF!</f>
        <v>#REF!</v>
      </c>
    </row>
    <row r="63" spans="1:26" ht="15.75" thickTop="1" x14ac:dyDescent="0.25">
      <c r="A63" s="235" t="s">
        <v>208</v>
      </c>
      <c r="B63" s="233">
        <f>B7</f>
        <v>39</v>
      </c>
      <c r="C63" s="105">
        <f>C7</f>
        <v>84</v>
      </c>
      <c r="D63" s="19">
        <f>C63/$B63</f>
        <v>2.1538461538461537</v>
      </c>
      <c r="E63" s="105">
        <f>E7</f>
        <v>84</v>
      </c>
      <c r="F63" s="19">
        <f>E63/$B63</f>
        <v>2.1538461538461537</v>
      </c>
      <c r="G63" s="105">
        <f>G7</f>
        <v>86</v>
      </c>
      <c r="H63" s="19">
        <f>G63/$B63</f>
        <v>2.2051282051282053</v>
      </c>
      <c r="I63" s="241">
        <f>SUM(C63,E63,G63)</f>
        <v>254</v>
      </c>
      <c r="J63" s="116">
        <f>I63/($B63*3)</f>
        <v>2.1709401709401708</v>
      </c>
      <c r="K63" s="105">
        <f>K7</f>
        <v>67</v>
      </c>
      <c r="L63" s="19">
        <f>K63/$B63</f>
        <v>1.7179487179487178</v>
      </c>
      <c r="M63" s="105">
        <f>M7</f>
        <v>67</v>
      </c>
      <c r="N63" s="19">
        <f>M63/$B63</f>
        <v>1.7179487179487178</v>
      </c>
      <c r="O63" s="105" t="e">
        <f>O7</f>
        <v>#REF!</v>
      </c>
      <c r="P63" s="19" t="e">
        <f>O63/$B63</f>
        <v>#REF!</v>
      </c>
      <c r="Q63" s="241" t="e">
        <f t="shared" ref="Q63:Q74" si="96">SUM(K63,M63,O63)</f>
        <v>#REF!</v>
      </c>
      <c r="R63" s="116" t="e">
        <f t="shared" ref="R63:R75" si="97">Q63/($B63*3)</f>
        <v>#REF!</v>
      </c>
      <c r="S63" s="105">
        <f>S7</f>
        <v>0</v>
      </c>
      <c r="T63" s="19">
        <f>S63/$B63</f>
        <v>0</v>
      </c>
      <c r="U63" s="105">
        <f>U7</f>
        <v>0</v>
      </c>
      <c r="V63" s="19">
        <f>U63/$B63</f>
        <v>0</v>
      </c>
      <c r="W63" s="105">
        <f>W7</f>
        <v>0</v>
      </c>
      <c r="X63" s="19">
        <f>W63/$B63</f>
        <v>0</v>
      </c>
      <c r="Y63" s="241">
        <f t="shared" ref="Y63:Y74" si="98">SUM(S63,U63,W63)</f>
        <v>0</v>
      </c>
      <c r="Z63" s="116">
        <f t="shared" ref="Z63:Z75" si="99">Y63/($B63*3)</f>
        <v>0</v>
      </c>
    </row>
    <row r="64" spans="1:26" x14ac:dyDescent="0.25">
      <c r="A64" s="235" t="s">
        <v>218</v>
      </c>
      <c r="B64" s="233">
        <f>B12</f>
        <v>26</v>
      </c>
      <c r="C64" s="105">
        <f>C12</f>
        <v>0</v>
      </c>
      <c r="D64" s="19">
        <f t="shared" ref="D64:D74" si="100">C64/$B64</f>
        <v>0</v>
      </c>
      <c r="E64" s="105">
        <f>E12</f>
        <v>11</v>
      </c>
      <c r="F64" s="19">
        <f t="shared" ref="F64:F74" si="101">E64/$B64</f>
        <v>0.42307692307692307</v>
      </c>
      <c r="G64" s="105">
        <f>G12</f>
        <v>11</v>
      </c>
      <c r="H64" s="19">
        <f t="shared" ref="H64:H74" si="102">G64/$B64</f>
        <v>0.42307692307692307</v>
      </c>
      <c r="I64" s="241">
        <f t="shared" ref="I64:I74" si="103">SUM(C64,E64,G64)</f>
        <v>22</v>
      </c>
      <c r="J64" s="116">
        <f t="shared" ref="J64:J74" si="104">I64/($B64*3)</f>
        <v>0.28205128205128205</v>
      </c>
      <c r="K64" s="105">
        <f>K12</f>
        <v>19</v>
      </c>
      <c r="L64" s="19">
        <f t="shared" ref="L64:L74" si="105">K64/$B64</f>
        <v>0.73076923076923073</v>
      </c>
      <c r="M64" s="105">
        <f>M12</f>
        <v>10</v>
      </c>
      <c r="N64" s="19">
        <f t="shared" ref="N64:N74" si="106">M64/$B64</f>
        <v>0.38461538461538464</v>
      </c>
      <c r="O64" s="105">
        <f>O12</f>
        <v>23</v>
      </c>
      <c r="P64" s="19">
        <f t="shared" ref="P64:P75" si="107">O64/$B64</f>
        <v>0.88461538461538458</v>
      </c>
      <c r="Q64" s="241">
        <f t="shared" si="96"/>
        <v>52</v>
      </c>
      <c r="R64" s="116">
        <f t="shared" si="97"/>
        <v>0.66666666666666663</v>
      </c>
      <c r="S64" s="105">
        <f>S12</f>
        <v>0</v>
      </c>
      <c r="T64" s="19">
        <f t="shared" ref="T64:T74" si="108">S64/$B64</f>
        <v>0</v>
      </c>
      <c r="U64" s="105">
        <f>U12</f>
        <v>0</v>
      </c>
      <c r="V64" s="19">
        <f t="shared" ref="V64:V74" si="109">U64/$B64</f>
        <v>0</v>
      </c>
      <c r="W64" s="105">
        <f>W12</f>
        <v>0</v>
      </c>
      <c r="X64" s="19">
        <f t="shared" ref="X64:X75" si="110">W64/$B64</f>
        <v>0</v>
      </c>
      <c r="Y64" s="241">
        <f t="shared" si="98"/>
        <v>0</v>
      </c>
      <c r="Z64" s="116">
        <f t="shared" si="99"/>
        <v>0</v>
      </c>
    </row>
    <row r="65" spans="1:26" x14ac:dyDescent="0.25">
      <c r="A65" s="235" t="s">
        <v>219</v>
      </c>
      <c r="B65" s="233">
        <f>B10</f>
        <v>58</v>
      </c>
      <c r="C65" s="105">
        <f>C10</f>
        <v>38</v>
      </c>
      <c r="D65" s="19">
        <f t="shared" si="100"/>
        <v>0.65517241379310343</v>
      </c>
      <c r="E65" s="105">
        <f>E10</f>
        <v>14</v>
      </c>
      <c r="F65" s="19">
        <f t="shared" si="101"/>
        <v>0.2413793103448276</v>
      </c>
      <c r="G65" s="105">
        <f>G10</f>
        <v>20</v>
      </c>
      <c r="H65" s="19">
        <f t="shared" si="102"/>
        <v>0.34482758620689657</v>
      </c>
      <c r="I65" s="241">
        <f t="shared" si="103"/>
        <v>72</v>
      </c>
      <c r="J65" s="116">
        <f t="shared" si="104"/>
        <v>0.41379310344827586</v>
      </c>
      <c r="K65" s="105">
        <f>K10</f>
        <v>13</v>
      </c>
      <c r="L65" s="19">
        <f t="shared" si="105"/>
        <v>0.22413793103448276</v>
      </c>
      <c r="M65" s="105">
        <f>M10</f>
        <v>28</v>
      </c>
      <c r="N65" s="19">
        <f t="shared" si="106"/>
        <v>0.48275862068965519</v>
      </c>
      <c r="O65" s="105">
        <f>O10</f>
        <v>72</v>
      </c>
      <c r="P65" s="19">
        <f t="shared" si="107"/>
        <v>1.2413793103448276</v>
      </c>
      <c r="Q65" s="241">
        <f t="shared" si="96"/>
        <v>113</v>
      </c>
      <c r="R65" s="116">
        <f t="shared" si="97"/>
        <v>0.64942528735632188</v>
      </c>
      <c r="S65" s="105">
        <f>S10</f>
        <v>0</v>
      </c>
      <c r="T65" s="19">
        <f t="shared" si="108"/>
        <v>0</v>
      </c>
      <c r="U65" s="105">
        <f>U10</f>
        <v>0</v>
      </c>
      <c r="V65" s="19">
        <f t="shared" si="109"/>
        <v>0</v>
      </c>
      <c r="W65" s="105">
        <f>W10</f>
        <v>0</v>
      </c>
      <c r="X65" s="19">
        <f t="shared" si="110"/>
        <v>0</v>
      </c>
      <c r="Y65" s="241">
        <f t="shared" si="98"/>
        <v>0</v>
      </c>
      <c r="Z65" s="116">
        <f t="shared" si="99"/>
        <v>0</v>
      </c>
    </row>
    <row r="66" spans="1:26" x14ac:dyDescent="0.25">
      <c r="A66" s="235" t="s">
        <v>209</v>
      </c>
      <c r="B66" s="233">
        <f>B15</f>
        <v>65</v>
      </c>
      <c r="C66" s="105">
        <f>C15</f>
        <v>111</v>
      </c>
      <c r="D66" s="19">
        <f t="shared" si="100"/>
        <v>1.7076923076923076</v>
      </c>
      <c r="E66" s="105">
        <f>E15</f>
        <v>83</v>
      </c>
      <c r="F66" s="19">
        <f t="shared" si="101"/>
        <v>1.2769230769230768</v>
      </c>
      <c r="G66" s="105">
        <f>G15</f>
        <v>86</v>
      </c>
      <c r="H66" s="19">
        <f t="shared" si="102"/>
        <v>1.323076923076923</v>
      </c>
      <c r="I66" s="241">
        <f t="shared" si="103"/>
        <v>280</v>
      </c>
      <c r="J66" s="116">
        <f t="shared" si="104"/>
        <v>1.4358974358974359</v>
      </c>
      <c r="K66" s="105">
        <f>K15</f>
        <v>99</v>
      </c>
      <c r="L66" s="19">
        <f t="shared" si="105"/>
        <v>1.523076923076923</v>
      </c>
      <c r="M66" s="105">
        <f>M15</f>
        <v>71</v>
      </c>
      <c r="N66" s="19">
        <f t="shared" si="106"/>
        <v>1.0923076923076922</v>
      </c>
      <c r="O66" s="105">
        <f>O15</f>
        <v>79</v>
      </c>
      <c r="P66" s="19">
        <f t="shared" si="107"/>
        <v>1.2153846153846153</v>
      </c>
      <c r="Q66" s="241">
        <f t="shared" si="96"/>
        <v>249</v>
      </c>
      <c r="R66" s="116">
        <f t="shared" si="97"/>
        <v>1.2769230769230768</v>
      </c>
      <c r="S66" s="105">
        <f>S15</f>
        <v>0</v>
      </c>
      <c r="T66" s="19">
        <f t="shared" si="108"/>
        <v>0</v>
      </c>
      <c r="U66" s="105">
        <f>U15</f>
        <v>0</v>
      </c>
      <c r="V66" s="19">
        <f t="shared" si="109"/>
        <v>0</v>
      </c>
      <c r="W66" s="105">
        <f>W15</f>
        <v>0</v>
      </c>
      <c r="X66" s="19">
        <f t="shared" si="110"/>
        <v>0</v>
      </c>
      <c r="Y66" s="241">
        <f t="shared" si="98"/>
        <v>0</v>
      </c>
      <c r="Z66" s="116">
        <f t="shared" si="99"/>
        <v>0</v>
      </c>
    </row>
    <row r="67" spans="1:26" x14ac:dyDescent="0.25">
      <c r="A67" s="235" t="s">
        <v>210</v>
      </c>
      <c r="B67" s="233">
        <f>B19</f>
        <v>78</v>
      </c>
      <c r="C67" s="105">
        <f>C19</f>
        <v>132</v>
      </c>
      <c r="D67" s="19">
        <f t="shared" si="100"/>
        <v>1.6923076923076923</v>
      </c>
      <c r="E67" s="105">
        <f>E19</f>
        <v>88</v>
      </c>
      <c r="F67" s="19">
        <f t="shared" si="101"/>
        <v>1.1282051282051282</v>
      </c>
      <c r="G67" s="105">
        <f>G19</f>
        <v>89</v>
      </c>
      <c r="H67" s="19">
        <f t="shared" si="102"/>
        <v>1.141025641025641</v>
      </c>
      <c r="I67" s="241">
        <f t="shared" si="103"/>
        <v>309</v>
      </c>
      <c r="J67" s="116">
        <f t="shared" si="104"/>
        <v>1.3205128205128205</v>
      </c>
      <c r="K67" s="105">
        <f>K19</f>
        <v>77</v>
      </c>
      <c r="L67" s="19">
        <f t="shared" si="105"/>
        <v>0.98717948717948723</v>
      </c>
      <c r="M67" s="105">
        <f>M19</f>
        <v>101</v>
      </c>
      <c r="N67" s="19">
        <f t="shared" si="106"/>
        <v>1.2948717948717949</v>
      </c>
      <c r="O67" s="105">
        <f>O19</f>
        <v>99</v>
      </c>
      <c r="P67" s="19">
        <f t="shared" si="107"/>
        <v>1.2692307692307692</v>
      </c>
      <c r="Q67" s="241">
        <f t="shared" si="96"/>
        <v>277</v>
      </c>
      <c r="R67" s="116">
        <f t="shared" si="97"/>
        <v>1.1837606837606838</v>
      </c>
      <c r="S67" s="105">
        <f>S19</f>
        <v>0</v>
      </c>
      <c r="T67" s="19">
        <f t="shared" si="108"/>
        <v>0</v>
      </c>
      <c r="U67" s="105">
        <f>U19</f>
        <v>0</v>
      </c>
      <c r="V67" s="19">
        <f t="shared" si="109"/>
        <v>0</v>
      </c>
      <c r="W67" s="105">
        <f>W19</f>
        <v>0</v>
      </c>
      <c r="X67" s="19">
        <f t="shared" si="110"/>
        <v>0</v>
      </c>
      <c r="Y67" s="241">
        <f t="shared" si="98"/>
        <v>0</v>
      </c>
      <c r="Z67" s="116">
        <f t="shared" si="99"/>
        <v>0</v>
      </c>
    </row>
    <row r="68" spans="1:26" x14ac:dyDescent="0.25">
      <c r="A68" s="235" t="s">
        <v>211</v>
      </c>
      <c r="B68" s="233">
        <f>B22</f>
        <v>117</v>
      </c>
      <c r="C68" s="105">
        <f>C22</f>
        <v>158</v>
      </c>
      <c r="D68" s="19">
        <f t="shared" si="100"/>
        <v>1.3504273504273505</v>
      </c>
      <c r="E68" s="105">
        <f>E22</f>
        <v>85</v>
      </c>
      <c r="F68" s="19">
        <f t="shared" si="101"/>
        <v>0.72649572649572647</v>
      </c>
      <c r="G68" s="105">
        <f>G22</f>
        <v>86</v>
      </c>
      <c r="H68" s="19">
        <f t="shared" si="102"/>
        <v>0.7350427350427351</v>
      </c>
      <c r="I68" s="241">
        <f t="shared" si="103"/>
        <v>329</v>
      </c>
      <c r="J68" s="116">
        <f t="shared" si="104"/>
        <v>0.93732193732193736</v>
      </c>
      <c r="K68" s="105">
        <f>K22</f>
        <v>68</v>
      </c>
      <c r="L68" s="19">
        <f t="shared" si="105"/>
        <v>0.58119658119658124</v>
      </c>
      <c r="M68" s="105">
        <f>M22</f>
        <v>130</v>
      </c>
      <c r="N68" s="19">
        <f t="shared" si="106"/>
        <v>1.1111111111111112</v>
      </c>
      <c r="O68" s="105">
        <f>O22</f>
        <v>147</v>
      </c>
      <c r="P68" s="19">
        <f t="shared" si="107"/>
        <v>1.2564102564102564</v>
      </c>
      <c r="Q68" s="241">
        <f t="shared" si="96"/>
        <v>345</v>
      </c>
      <c r="R68" s="116">
        <f t="shared" si="97"/>
        <v>0.98290598290598286</v>
      </c>
      <c r="S68" s="105">
        <f>S22</f>
        <v>0</v>
      </c>
      <c r="T68" s="19">
        <f t="shared" si="108"/>
        <v>0</v>
      </c>
      <c r="U68" s="105">
        <f>U22</f>
        <v>0</v>
      </c>
      <c r="V68" s="19">
        <f t="shared" si="109"/>
        <v>0</v>
      </c>
      <c r="W68" s="105">
        <f>W22</f>
        <v>0</v>
      </c>
      <c r="X68" s="19">
        <f t="shared" si="110"/>
        <v>0</v>
      </c>
      <c r="Y68" s="241">
        <f t="shared" si="98"/>
        <v>0</v>
      </c>
      <c r="Z68" s="116">
        <f t="shared" si="99"/>
        <v>0</v>
      </c>
    </row>
    <row r="69" spans="1:26" x14ac:dyDescent="0.25">
      <c r="A69" s="235" t="s">
        <v>212</v>
      </c>
      <c r="B69" s="233">
        <f>B25</f>
        <v>78</v>
      </c>
      <c r="C69" s="105">
        <f>C25</f>
        <v>276</v>
      </c>
      <c r="D69" s="19">
        <f t="shared" si="100"/>
        <v>3.5384615384615383</v>
      </c>
      <c r="E69" s="105">
        <f>E25</f>
        <v>145</v>
      </c>
      <c r="F69" s="19">
        <f t="shared" si="101"/>
        <v>1.858974358974359</v>
      </c>
      <c r="G69" s="105">
        <f>G25</f>
        <v>136</v>
      </c>
      <c r="H69" s="19">
        <f t="shared" si="102"/>
        <v>1.7435897435897436</v>
      </c>
      <c r="I69" s="241">
        <f t="shared" si="103"/>
        <v>557</v>
      </c>
      <c r="J69" s="116">
        <f t="shared" si="104"/>
        <v>2.3803418803418803</v>
      </c>
      <c r="K69" s="105">
        <f>K25</f>
        <v>146</v>
      </c>
      <c r="L69" s="19">
        <f t="shared" si="105"/>
        <v>1.8717948717948718</v>
      </c>
      <c r="M69" s="105">
        <f>M25</f>
        <v>114</v>
      </c>
      <c r="N69" s="19">
        <f t="shared" si="106"/>
        <v>1.4615384615384615</v>
      </c>
      <c r="O69" s="105">
        <f>O25</f>
        <v>127</v>
      </c>
      <c r="P69" s="19">
        <f t="shared" si="107"/>
        <v>1.6282051282051282</v>
      </c>
      <c r="Q69" s="241">
        <f t="shared" si="96"/>
        <v>387</v>
      </c>
      <c r="R69" s="116">
        <f t="shared" si="97"/>
        <v>1.6538461538461537</v>
      </c>
      <c r="S69" s="105">
        <f>S25</f>
        <v>0</v>
      </c>
      <c r="T69" s="19">
        <f t="shared" si="108"/>
        <v>0</v>
      </c>
      <c r="U69" s="105">
        <f>U25</f>
        <v>0</v>
      </c>
      <c r="V69" s="19">
        <f t="shared" si="109"/>
        <v>0</v>
      </c>
      <c r="W69" s="105">
        <f>W25</f>
        <v>0</v>
      </c>
      <c r="X69" s="19">
        <f t="shared" si="110"/>
        <v>0</v>
      </c>
      <c r="Y69" s="241">
        <f t="shared" si="98"/>
        <v>0</v>
      </c>
      <c r="Z69" s="116">
        <f t="shared" si="99"/>
        <v>0</v>
      </c>
    </row>
    <row r="70" spans="1:26" x14ac:dyDescent="0.25">
      <c r="A70" s="235" t="s">
        <v>213</v>
      </c>
      <c r="B70" s="233">
        <f>B29</f>
        <v>117</v>
      </c>
      <c r="C70" s="105">
        <f>C29</f>
        <v>114</v>
      </c>
      <c r="D70" s="19">
        <f t="shared" si="100"/>
        <v>0.97435897435897434</v>
      </c>
      <c r="E70" s="105">
        <f>E29</f>
        <v>103</v>
      </c>
      <c r="F70" s="19">
        <f t="shared" si="101"/>
        <v>0.88034188034188032</v>
      </c>
      <c r="G70" s="105">
        <f>G29</f>
        <v>33</v>
      </c>
      <c r="H70" s="19">
        <f t="shared" si="102"/>
        <v>0.28205128205128205</v>
      </c>
      <c r="I70" s="241">
        <f t="shared" si="103"/>
        <v>250</v>
      </c>
      <c r="J70" s="116">
        <f t="shared" si="104"/>
        <v>0.71225071225071224</v>
      </c>
      <c r="K70" s="105">
        <f>K29</f>
        <v>33</v>
      </c>
      <c r="L70" s="19">
        <f t="shared" si="105"/>
        <v>0.28205128205128205</v>
      </c>
      <c r="M70" s="105">
        <f>M29</f>
        <v>41</v>
      </c>
      <c r="N70" s="19">
        <f t="shared" si="106"/>
        <v>0.3504273504273504</v>
      </c>
      <c r="O70" s="105">
        <f>O29</f>
        <v>120</v>
      </c>
      <c r="P70" s="19">
        <f t="shared" si="107"/>
        <v>1.0256410256410255</v>
      </c>
      <c r="Q70" s="241">
        <f t="shared" si="96"/>
        <v>194</v>
      </c>
      <c r="R70" s="116">
        <f t="shared" si="97"/>
        <v>0.55270655270655267</v>
      </c>
      <c r="S70" s="105">
        <f>S29</f>
        <v>0</v>
      </c>
      <c r="T70" s="19">
        <f t="shared" si="108"/>
        <v>0</v>
      </c>
      <c r="U70" s="105">
        <f>U29</f>
        <v>0</v>
      </c>
      <c r="V70" s="19">
        <f t="shared" si="109"/>
        <v>0</v>
      </c>
      <c r="W70" s="105">
        <f>W29</f>
        <v>0</v>
      </c>
      <c r="X70" s="19">
        <f t="shared" si="110"/>
        <v>0</v>
      </c>
      <c r="Y70" s="241">
        <f t="shared" si="98"/>
        <v>0</v>
      </c>
      <c r="Z70" s="116">
        <f t="shared" si="99"/>
        <v>0</v>
      </c>
    </row>
    <row r="71" spans="1:26" x14ac:dyDescent="0.25">
      <c r="A71" s="235" t="s">
        <v>214</v>
      </c>
      <c r="B71" s="233">
        <f>B32</f>
        <v>78</v>
      </c>
      <c r="C71" s="105">
        <f>C32</f>
        <v>123</v>
      </c>
      <c r="D71" s="19">
        <f t="shared" si="100"/>
        <v>1.5769230769230769</v>
      </c>
      <c r="E71" s="105">
        <f>E32</f>
        <v>82</v>
      </c>
      <c r="F71" s="19">
        <f t="shared" si="101"/>
        <v>1.0512820512820513</v>
      </c>
      <c r="G71" s="105">
        <f>G32</f>
        <v>76</v>
      </c>
      <c r="H71" s="19">
        <f t="shared" si="102"/>
        <v>0.97435897435897434</v>
      </c>
      <c r="I71" s="241">
        <f t="shared" si="103"/>
        <v>281</v>
      </c>
      <c r="J71" s="116">
        <f t="shared" si="104"/>
        <v>1.2008547008547008</v>
      </c>
      <c r="K71" s="105">
        <f>K32</f>
        <v>104</v>
      </c>
      <c r="L71" s="19">
        <f t="shared" si="105"/>
        <v>1.3333333333333333</v>
      </c>
      <c r="M71" s="105">
        <f>M32</f>
        <v>99</v>
      </c>
      <c r="N71" s="19">
        <f t="shared" si="106"/>
        <v>1.2692307692307692</v>
      </c>
      <c r="O71" s="105">
        <f>O32</f>
        <v>97</v>
      </c>
      <c r="P71" s="19">
        <f t="shared" si="107"/>
        <v>1.2435897435897436</v>
      </c>
      <c r="Q71" s="241">
        <f t="shared" si="96"/>
        <v>300</v>
      </c>
      <c r="R71" s="116">
        <f t="shared" si="97"/>
        <v>1.2820512820512822</v>
      </c>
      <c r="S71" s="105">
        <f>S32</f>
        <v>0</v>
      </c>
      <c r="T71" s="19">
        <f t="shared" si="108"/>
        <v>0</v>
      </c>
      <c r="U71" s="105">
        <f>U32</f>
        <v>0</v>
      </c>
      <c r="V71" s="19">
        <f t="shared" si="109"/>
        <v>0</v>
      </c>
      <c r="W71" s="105">
        <f>W32</f>
        <v>0</v>
      </c>
      <c r="X71" s="19">
        <f t="shared" si="110"/>
        <v>0</v>
      </c>
      <c r="Y71" s="241">
        <f t="shared" si="98"/>
        <v>0</v>
      </c>
      <c r="Z71" s="116">
        <f t="shared" si="99"/>
        <v>0</v>
      </c>
    </row>
    <row r="72" spans="1:26" x14ac:dyDescent="0.25">
      <c r="A72" s="235" t="s">
        <v>215</v>
      </c>
      <c r="B72" s="233">
        <f>B35</f>
        <v>78</v>
      </c>
      <c r="C72" s="105">
        <f>C35</f>
        <v>133</v>
      </c>
      <c r="D72" s="19">
        <f t="shared" si="100"/>
        <v>1.7051282051282051</v>
      </c>
      <c r="E72" s="105">
        <f>E35</f>
        <v>97</v>
      </c>
      <c r="F72" s="19">
        <f t="shared" si="101"/>
        <v>1.2435897435897436</v>
      </c>
      <c r="G72" s="105">
        <f>G35</f>
        <v>121</v>
      </c>
      <c r="H72" s="19">
        <f t="shared" si="102"/>
        <v>1.5512820512820513</v>
      </c>
      <c r="I72" s="241">
        <f t="shared" si="103"/>
        <v>351</v>
      </c>
      <c r="J72" s="116">
        <f t="shared" si="104"/>
        <v>1.5</v>
      </c>
      <c r="K72" s="105">
        <f>K35</f>
        <v>83</v>
      </c>
      <c r="L72" s="19">
        <f t="shared" si="105"/>
        <v>1.0641025641025641</v>
      </c>
      <c r="M72" s="105">
        <f>M35</f>
        <v>70</v>
      </c>
      <c r="N72" s="19">
        <f t="shared" si="106"/>
        <v>0.89743589743589747</v>
      </c>
      <c r="O72" s="105">
        <f>O35</f>
        <v>94</v>
      </c>
      <c r="P72" s="19">
        <f t="shared" si="107"/>
        <v>1.2051282051282051</v>
      </c>
      <c r="Q72" s="241">
        <f t="shared" si="96"/>
        <v>247</v>
      </c>
      <c r="R72" s="116">
        <f t="shared" si="97"/>
        <v>1.0555555555555556</v>
      </c>
      <c r="S72" s="105">
        <f>S35</f>
        <v>0</v>
      </c>
      <c r="T72" s="19">
        <f t="shared" si="108"/>
        <v>0</v>
      </c>
      <c r="U72" s="105">
        <f>U35</f>
        <v>0</v>
      </c>
      <c r="V72" s="19">
        <f t="shared" si="109"/>
        <v>0</v>
      </c>
      <c r="W72" s="105">
        <f>W35</f>
        <v>0</v>
      </c>
      <c r="X72" s="19">
        <f t="shared" si="110"/>
        <v>0</v>
      </c>
      <c r="Y72" s="241">
        <f t="shared" si="98"/>
        <v>0</v>
      </c>
      <c r="Z72" s="116">
        <f t="shared" si="99"/>
        <v>0</v>
      </c>
    </row>
    <row r="73" spans="1:26" x14ac:dyDescent="0.25">
      <c r="A73" s="235" t="s">
        <v>216</v>
      </c>
      <c r="B73" s="233">
        <f>B38</f>
        <v>117</v>
      </c>
      <c r="C73" s="105">
        <f>C38</f>
        <v>297</v>
      </c>
      <c r="D73" s="19">
        <f t="shared" si="100"/>
        <v>2.5384615384615383</v>
      </c>
      <c r="E73" s="105">
        <f>E38</f>
        <v>185</v>
      </c>
      <c r="F73" s="19">
        <f t="shared" si="101"/>
        <v>1.5811965811965811</v>
      </c>
      <c r="G73" s="105">
        <f>G38</f>
        <v>156</v>
      </c>
      <c r="H73" s="19">
        <f t="shared" si="102"/>
        <v>1.3333333333333333</v>
      </c>
      <c r="I73" s="241">
        <f t="shared" si="103"/>
        <v>638</v>
      </c>
      <c r="J73" s="116">
        <f t="shared" si="104"/>
        <v>1.8176638176638176</v>
      </c>
      <c r="K73" s="105">
        <f>K38</f>
        <v>161</v>
      </c>
      <c r="L73" s="19">
        <f t="shared" si="105"/>
        <v>1.3760683760683761</v>
      </c>
      <c r="M73" s="105">
        <f>M38</f>
        <v>122</v>
      </c>
      <c r="N73" s="19">
        <f t="shared" si="106"/>
        <v>1.0427350427350428</v>
      </c>
      <c r="O73" s="105">
        <f>O38</f>
        <v>154</v>
      </c>
      <c r="P73" s="19">
        <f t="shared" si="107"/>
        <v>1.3162393162393162</v>
      </c>
      <c r="Q73" s="241">
        <f t="shared" si="96"/>
        <v>437</v>
      </c>
      <c r="R73" s="116">
        <f t="shared" si="97"/>
        <v>1.245014245014245</v>
      </c>
      <c r="S73" s="105">
        <f>S38</f>
        <v>0</v>
      </c>
      <c r="T73" s="19">
        <f t="shared" si="108"/>
        <v>0</v>
      </c>
      <c r="U73" s="105">
        <f>U38</f>
        <v>0</v>
      </c>
      <c r="V73" s="19">
        <f t="shared" si="109"/>
        <v>0</v>
      </c>
      <c r="W73" s="105">
        <f>W38</f>
        <v>0</v>
      </c>
      <c r="X73" s="19">
        <f t="shared" si="110"/>
        <v>0</v>
      </c>
      <c r="Y73" s="241">
        <f t="shared" si="98"/>
        <v>0</v>
      </c>
      <c r="Z73" s="116">
        <f t="shared" si="99"/>
        <v>0</v>
      </c>
    </row>
    <row r="74" spans="1:26" ht="15.75" thickBot="1" x14ac:dyDescent="0.3">
      <c r="A74" s="763" t="s">
        <v>217</v>
      </c>
      <c r="B74" s="236">
        <f>B41</f>
        <v>24</v>
      </c>
      <c r="C74" s="215">
        <f>C41</f>
        <v>26</v>
      </c>
      <c r="D74" s="217">
        <f t="shared" si="100"/>
        <v>1.0833333333333333</v>
      </c>
      <c r="E74" s="215">
        <f>E41</f>
        <v>19</v>
      </c>
      <c r="F74" s="217">
        <f t="shared" si="101"/>
        <v>0.79166666666666663</v>
      </c>
      <c r="G74" s="215">
        <f>G41</f>
        <v>22</v>
      </c>
      <c r="H74" s="217">
        <f t="shared" si="102"/>
        <v>0.91666666666666663</v>
      </c>
      <c r="I74" s="242">
        <f t="shared" si="103"/>
        <v>67</v>
      </c>
      <c r="J74" s="214">
        <f t="shared" si="104"/>
        <v>0.93055555555555558</v>
      </c>
      <c r="K74" s="215">
        <f>K41</f>
        <v>18</v>
      </c>
      <c r="L74" s="217">
        <f t="shared" si="105"/>
        <v>0.75</v>
      </c>
      <c r="M74" s="215">
        <f>M41</f>
        <v>27</v>
      </c>
      <c r="N74" s="217">
        <f t="shared" si="106"/>
        <v>1.125</v>
      </c>
      <c r="O74" s="215">
        <f>O41</f>
        <v>14</v>
      </c>
      <c r="P74" s="217">
        <f t="shared" si="107"/>
        <v>0.58333333333333337</v>
      </c>
      <c r="Q74" s="242">
        <f t="shared" si="96"/>
        <v>59</v>
      </c>
      <c r="R74" s="214">
        <f t="shared" si="97"/>
        <v>0.81944444444444442</v>
      </c>
      <c r="S74" s="215">
        <f>S41</f>
        <v>0</v>
      </c>
      <c r="T74" s="217">
        <f t="shared" si="108"/>
        <v>0</v>
      </c>
      <c r="U74" s="215">
        <f>U41</f>
        <v>0</v>
      </c>
      <c r="V74" s="217">
        <f t="shared" si="109"/>
        <v>0</v>
      </c>
      <c r="W74" s="215">
        <f>W41</f>
        <v>0</v>
      </c>
      <c r="X74" s="217">
        <f t="shared" si="110"/>
        <v>0</v>
      </c>
      <c r="Y74" s="242">
        <f t="shared" si="98"/>
        <v>0</v>
      </c>
      <c r="Z74" s="214">
        <f t="shared" si="99"/>
        <v>0</v>
      </c>
    </row>
    <row r="75" spans="1:26" ht="15.75" thickBot="1" x14ac:dyDescent="0.3">
      <c r="A75" s="764" t="s">
        <v>220</v>
      </c>
      <c r="B75" s="246">
        <f>SUM(B63:B74)</f>
        <v>875</v>
      </c>
      <c r="C75" s="239">
        <f>SUM(C63:C74)</f>
        <v>1492</v>
      </c>
      <c r="D75" s="237">
        <f>C75/$B75</f>
        <v>1.7051428571428571</v>
      </c>
      <c r="E75" s="239">
        <f>SUM(E63:E74)</f>
        <v>996</v>
      </c>
      <c r="F75" s="237">
        <f>E75/$B75</f>
        <v>1.1382857142857143</v>
      </c>
      <c r="G75" s="239">
        <f>SUM(G63:G74)</f>
        <v>922</v>
      </c>
      <c r="H75" s="237">
        <f>G75/$B75</f>
        <v>1.0537142857142856</v>
      </c>
      <c r="I75" s="240">
        <f>SUM(I63:I74)</f>
        <v>3410</v>
      </c>
      <c r="J75" s="238">
        <f>I75/($B75*3)</f>
        <v>1.299047619047619</v>
      </c>
      <c r="K75" s="239">
        <f>SUM(K63:K74)</f>
        <v>888</v>
      </c>
      <c r="L75" s="237">
        <f>K75/$B75</f>
        <v>1.0148571428571429</v>
      </c>
      <c r="M75" s="239">
        <f>SUM(M63:M74)</f>
        <v>880</v>
      </c>
      <c r="N75" s="237">
        <f>M75/$B75</f>
        <v>1.0057142857142858</v>
      </c>
      <c r="O75" s="239" t="e">
        <f>SUM(O63:O74)</f>
        <v>#REF!</v>
      </c>
      <c r="P75" s="237" t="e">
        <f t="shared" si="107"/>
        <v>#REF!</v>
      </c>
      <c r="Q75" s="240" t="e">
        <f>SUM(Q63:Q74)</f>
        <v>#REF!</v>
      </c>
      <c r="R75" s="238" t="e">
        <f t="shared" si="97"/>
        <v>#REF!</v>
      </c>
      <c r="S75" s="239">
        <f>SUM(S63:S74)</f>
        <v>0</v>
      </c>
      <c r="T75" s="237">
        <f>S75/$B75</f>
        <v>0</v>
      </c>
      <c r="U75" s="239">
        <f>SUM(U63:U74)</f>
        <v>0</v>
      </c>
      <c r="V75" s="237">
        <f>U75/$B75</f>
        <v>0</v>
      </c>
      <c r="W75" s="239">
        <f>SUM(W63:W74)</f>
        <v>0</v>
      </c>
      <c r="X75" s="237">
        <f t="shared" si="110"/>
        <v>0</v>
      </c>
      <c r="Y75" s="240">
        <f>SUM(Y63:Y74)</f>
        <v>0</v>
      </c>
      <c r="Z75" s="238">
        <f t="shared" si="99"/>
        <v>0</v>
      </c>
    </row>
    <row r="78" spans="1:26" ht="15.75" x14ac:dyDescent="0.25">
      <c r="A78" s="1057" t="s">
        <v>273</v>
      </c>
      <c r="B78" s="1022"/>
      <c r="C78" s="1022"/>
      <c r="D78" s="1022"/>
      <c r="E78" s="1022"/>
      <c r="F78" s="1022"/>
      <c r="G78" s="1022"/>
      <c r="H78" s="1022"/>
      <c r="I78" s="1022"/>
      <c r="J78" s="1022"/>
      <c r="K78" s="1022"/>
      <c r="L78" s="1022"/>
      <c r="M78" s="1022"/>
      <c r="N78" s="1022"/>
      <c r="O78" s="1022"/>
      <c r="P78" s="1022"/>
      <c r="Q78" s="1022"/>
      <c r="R78" s="1022"/>
      <c r="S78" s="1022"/>
      <c r="T78" s="1022"/>
      <c r="U78" s="1022"/>
      <c r="V78" s="1022"/>
      <c r="W78" s="1022"/>
      <c r="X78" s="1022"/>
      <c r="Y78" s="1022"/>
      <c r="Z78" s="1022"/>
    </row>
    <row r="79" spans="1:26" ht="24.75" thickBot="1" x14ac:dyDescent="0.3">
      <c r="A79" s="227" t="s">
        <v>14</v>
      </c>
      <c r="B79" s="155" t="s">
        <v>15</v>
      </c>
      <c r="C79" s="221" t="str">
        <f>'Pque N Mundo I'!C8</f>
        <v>Real.</v>
      </c>
      <c r="D79" s="222" t="e">
        <f>'Pque N Mundo I'!#REF!</f>
        <v>#REF!</v>
      </c>
      <c r="E79" s="221" t="str">
        <f>'Pque N Mundo I'!D8</f>
        <v>Real.</v>
      </c>
      <c r="F79" s="222" t="e">
        <f>'Pque N Mundo I'!#REF!</f>
        <v>#REF!</v>
      </c>
      <c r="G79" s="221" t="str">
        <f>'Pque N Mundo I'!E8</f>
        <v>Real.</v>
      </c>
      <c r="H79" s="222" t="e">
        <f>'Pque N Mundo I'!#REF!</f>
        <v>#REF!</v>
      </c>
      <c r="I79" s="100" t="e">
        <f>'Pque N Mundo I'!#REF!</f>
        <v>#REF!</v>
      </c>
      <c r="J79" s="13" t="s">
        <v>196</v>
      </c>
      <c r="K79" s="221" t="str">
        <f>'Pque N Mundo I'!F8</f>
        <v>Real.</v>
      </c>
      <c r="L79" s="222" t="e">
        <f>'Pque N Mundo I'!#REF!</f>
        <v>#REF!</v>
      </c>
      <c r="M79" s="223" t="str">
        <f>'Pque N Mundo I'!G8</f>
        <v>Real.</v>
      </c>
      <c r="N79" s="224" t="e">
        <f>'Pque N Mundo I'!#REF!</f>
        <v>#REF!</v>
      </c>
      <c r="O79" s="223" t="str">
        <f>'Pque N Mundo I'!H8</f>
        <v>Real.</v>
      </c>
      <c r="P79" s="224" t="e">
        <f>'Pque N Mundo I'!#REF!</f>
        <v>#REF!</v>
      </c>
      <c r="Q79" s="100" t="e">
        <f>'Pque N Mundo I'!#REF!</f>
        <v>#REF!</v>
      </c>
      <c r="R79" s="13" t="s">
        <v>196</v>
      </c>
      <c r="S79" s="221" t="str">
        <f>'Pque N Mundo I'!I8</f>
        <v>Real.</v>
      </c>
      <c r="T79" s="222" t="e">
        <f>'Pque N Mundo I'!#REF!</f>
        <v>#REF!</v>
      </c>
      <c r="U79" s="223" t="str">
        <f>'Pque N Mundo I'!J8</f>
        <v>Real.</v>
      </c>
      <c r="V79" s="224" t="e">
        <f>'Pque N Mundo I'!#REF!</f>
        <v>#REF!</v>
      </c>
      <c r="W79" s="223" t="str">
        <f>'Pque N Mundo I'!K8</f>
        <v>Real.</v>
      </c>
      <c r="X79" s="224" t="e">
        <f>'Pque N Mundo I'!#REF!</f>
        <v>#REF!</v>
      </c>
      <c r="Y79" s="100" t="e">
        <f>'Pque N Mundo I'!#REF!</f>
        <v>#REF!</v>
      </c>
      <c r="Z79" s="13" t="s">
        <v>196</v>
      </c>
    </row>
    <row r="80" spans="1:26" ht="15.75" thickTop="1" x14ac:dyDescent="0.25">
      <c r="A80" s="229" t="s">
        <v>52</v>
      </c>
      <c r="B80" s="87">
        <f>'CEO II VG'!B10</f>
        <v>160</v>
      </c>
      <c r="C80" s="105">
        <f>'CEO II VG'!C10</f>
        <v>311</v>
      </c>
      <c r="D80" s="19">
        <f>C80/$B80</f>
        <v>1.9437500000000001</v>
      </c>
      <c r="E80" s="105">
        <f>'CEO II VG'!D10</f>
        <v>96</v>
      </c>
      <c r="F80" s="19">
        <f>E80/$B80</f>
        <v>0.6</v>
      </c>
      <c r="G80" s="105">
        <f>'CEO II VG'!E10</f>
        <v>204</v>
      </c>
      <c r="H80" s="19">
        <f>G80/$B80</f>
        <v>1.2749999999999999</v>
      </c>
      <c r="I80" s="77">
        <f t="shared" ref="I80:I88" si="111">SUM(C80,E80,G80)</f>
        <v>611</v>
      </c>
      <c r="J80" s="116">
        <f t="shared" ref="J80:J88" si="112">I80/($B80*3)</f>
        <v>1.2729166666666667</v>
      </c>
      <c r="K80" s="105">
        <f>'CEO II VG'!F10</f>
        <v>216</v>
      </c>
      <c r="L80" s="19">
        <f>K80/$B80</f>
        <v>1.35</v>
      </c>
      <c r="M80" s="105">
        <f>'CEO II VG'!G10</f>
        <v>192</v>
      </c>
      <c r="N80" s="19">
        <f>M80/$B80</f>
        <v>1.2</v>
      </c>
      <c r="O80" s="105">
        <f>'CEO II VG'!H10</f>
        <v>272</v>
      </c>
      <c r="P80" s="19">
        <f>O80/$B80</f>
        <v>1.7</v>
      </c>
      <c r="Q80" s="77">
        <f t="shared" ref="Q80:Q88" si="113">SUM(K80,M80,O80)</f>
        <v>680</v>
      </c>
      <c r="R80" s="116">
        <f t="shared" ref="R80:R88" si="114">Q80/($B80*3)</f>
        <v>1.4166666666666667</v>
      </c>
      <c r="S80" s="105">
        <f>'CEO II VG'!I10</f>
        <v>278</v>
      </c>
      <c r="T80" s="19">
        <f>S80/$B80</f>
        <v>1.7375</v>
      </c>
      <c r="U80" s="105">
        <f>'CEO II VG'!J10</f>
        <v>287</v>
      </c>
      <c r="V80" s="19">
        <f>U80/$B80</f>
        <v>1.79375</v>
      </c>
      <c r="W80" s="105">
        <f>'CEO II VG'!K10</f>
        <v>270</v>
      </c>
      <c r="X80" s="19">
        <f>W80/$B80</f>
        <v>1.6875</v>
      </c>
      <c r="Y80" s="77">
        <f t="shared" ref="Y80:Y88" si="115">SUM(S80,U80,W80)</f>
        <v>835</v>
      </c>
      <c r="Z80" s="116">
        <f t="shared" ref="Z80:Z88" si="116">Y80/($B80*3)</f>
        <v>1.7395833333333333</v>
      </c>
    </row>
    <row r="81" spans="1:26" x14ac:dyDescent="0.25">
      <c r="A81" s="230" t="s">
        <v>53</v>
      </c>
      <c r="B81" s="160">
        <f>'CEO II VG'!B9</f>
        <v>44</v>
      </c>
      <c r="C81" s="106">
        <f>'CEO II VG'!C9</f>
        <v>81</v>
      </c>
      <c r="D81" s="19" t="s">
        <v>190</v>
      </c>
      <c r="E81" s="106">
        <f>'CEO II VG'!D9</f>
        <v>55</v>
      </c>
      <c r="F81" s="19" t="s">
        <v>190</v>
      </c>
      <c r="G81" s="106">
        <f>'CEO II VG'!E9</f>
        <v>52</v>
      </c>
      <c r="H81" s="19" t="s">
        <v>190</v>
      </c>
      <c r="I81" s="108">
        <f t="shared" si="111"/>
        <v>188</v>
      </c>
      <c r="J81" s="116">
        <f t="shared" si="112"/>
        <v>1.4242424242424243</v>
      </c>
      <c r="K81" s="106">
        <f>'CEO II VG'!F9</f>
        <v>39</v>
      </c>
      <c r="L81" s="19" t="s">
        <v>190</v>
      </c>
      <c r="M81" s="106">
        <f>'CEO II VG'!G9</f>
        <v>98</v>
      </c>
      <c r="N81" s="19" t="s">
        <v>190</v>
      </c>
      <c r="O81" s="106">
        <f>'CEO II VG'!H9</f>
        <v>84</v>
      </c>
      <c r="P81" s="19" t="s">
        <v>190</v>
      </c>
      <c r="Q81" s="108">
        <f t="shared" si="113"/>
        <v>221</v>
      </c>
      <c r="R81" s="116">
        <f t="shared" si="114"/>
        <v>1.6742424242424243</v>
      </c>
      <c r="S81" s="106">
        <f>'CEO II VG'!I9</f>
        <v>70</v>
      </c>
      <c r="T81" s="19">
        <f>S81/$B81</f>
        <v>1.5909090909090908</v>
      </c>
      <c r="U81" s="106">
        <f>'CEO II VG'!J9</f>
        <v>61</v>
      </c>
      <c r="V81" s="19">
        <f>U81/$B81</f>
        <v>1.3863636363636365</v>
      </c>
      <c r="W81" s="106">
        <f>'CEO II VG'!K9</f>
        <v>76</v>
      </c>
      <c r="X81" s="19">
        <f>W81/$B81</f>
        <v>1.7272727272727273</v>
      </c>
      <c r="Y81" s="108">
        <f t="shared" si="115"/>
        <v>207</v>
      </c>
      <c r="Z81" s="116">
        <f t="shared" si="116"/>
        <v>1.5681818181818181</v>
      </c>
    </row>
    <row r="82" spans="1:26" x14ac:dyDescent="0.25">
      <c r="A82" s="230" t="s">
        <v>54</v>
      </c>
      <c r="B82" s="89">
        <f>'CEO II VG'!B11</f>
        <v>120</v>
      </c>
      <c r="C82" s="106">
        <f>'CEO II VG'!C11</f>
        <v>105</v>
      </c>
      <c r="D82" s="19">
        <f t="shared" ref="D82:D88" si="117">C82/$B82</f>
        <v>0.875</v>
      </c>
      <c r="E82" s="106">
        <f>'CEO II VG'!D11</f>
        <v>158</v>
      </c>
      <c r="F82" s="19">
        <f t="shared" ref="F82:F88" si="118">E82/$B82</f>
        <v>1.3166666666666667</v>
      </c>
      <c r="G82" s="106">
        <f>'CEO II VG'!E11</f>
        <v>176</v>
      </c>
      <c r="H82" s="19">
        <f t="shared" ref="H82:H88" si="119">G82/$B82</f>
        <v>1.4666666666666666</v>
      </c>
      <c r="I82" s="108">
        <f t="shared" si="111"/>
        <v>439</v>
      </c>
      <c r="J82" s="116">
        <f t="shared" si="112"/>
        <v>1.2194444444444446</v>
      </c>
      <c r="K82" s="106">
        <f>'CEO II VG'!F11</f>
        <v>205</v>
      </c>
      <c r="L82" s="19">
        <f t="shared" ref="L82:L88" si="120">K82/$B82</f>
        <v>1.7083333333333333</v>
      </c>
      <c r="M82" s="106">
        <f>'CEO II VG'!G11</f>
        <v>210</v>
      </c>
      <c r="N82" s="19">
        <f t="shared" ref="N82:N88" si="121">M82/$B82</f>
        <v>1.75</v>
      </c>
      <c r="O82" s="106">
        <f>'CEO II VG'!H11</f>
        <v>169</v>
      </c>
      <c r="P82" s="19">
        <f t="shared" ref="P82:P88" si="122">O82/$B82</f>
        <v>1.4083333333333334</v>
      </c>
      <c r="Q82" s="108">
        <f t="shared" si="113"/>
        <v>584</v>
      </c>
      <c r="R82" s="116">
        <f t="shared" si="114"/>
        <v>1.6222222222222222</v>
      </c>
      <c r="S82" s="106">
        <f>'CEO II VG'!I11</f>
        <v>165</v>
      </c>
      <c r="T82" s="19">
        <f t="shared" ref="T82:T88" si="123">S82/$B82</f>
        <v>1.375</v>
      </c>
      <c r="U82" s="106">
        <f>'CEO II VG'!J11</f>
        <v>163</v>
      </c>
      <c r="V82" s="19">
        <f t="shared" ref="V82:V88" si="124">U82/$B82</f>
        <v>1.3583333333333334</v>
      </c>
      <c r="W82" s="106">
        <f>'CEO II VG'!K11</f>
        <v>191</v>
      </c>
      <c r="X82" s="19">
        <f t="shared" ref="X82:X88" si="125">W82/$B82</f>
        <v>1.5916666666666666</v>
      </c>
      <c r="Y82" s="108">
        <f t="shared" si="115"/>
        <v>519</v>
      </c>
      <c r="Z82" s="116">
        <f t="shared" si="116"/>
        <v>1.4416666666666667</v>
      </c>
    </row>
    <row r="83" spans="1:26" x14ac:dyDescent="0.25">
      <c r="A83" s="230" t="s">
        <v>55</v>
      </c>
      <c r="B83" s="89">
        <f>'CEO II VG'!B12</f>
        <v>108</v>
      </c>
      <c r="C83" s="106">
        <f>'CEO II VG'!C12</f>
        <v>55</v>
      </c>
      <c r="D83" s="19">
        <f t="shared" si="117"/>
        <v>0.5092592592592593</v>
      </c>
      <c r="E83" s="106">
        <f>'CEO II VG'!D12</f>
        <v>47</v>
      </c>
      <c r="F83" s="19">
        <f t="shared" si="118"/>
        <v>0.43518518518518517</v>
      </c>
      <c r="G83" s="106">
        <f>'CEO II VG'!E12</f>
        <v>88</v>
      </c>
      <c r="H83" s="19">
        <f t="shared" si="119"/>
        <v>0.81481481481481477</v>
      </c>
      <c r="I83" s="108">
        <f t="shared" si="111"/>
        <v>190</v>
      </c>
      <c r="J83" s="116">
        <f t="shared" si="112"/>
        <v>0.5864197530864198</v>
      </c>
      <c r="K83" s="106">
        <f>'CEO II VG'!F12</f>
        <v>100</v>
      </c>
      <c r="L83" s="19">
        <f t="shared" si="120"/>
        <v>0.92592592592592593</v>
      </c>
      <c r="M83" s="106">
        <f>'CEO II VG'!G12</f>
        <v>81</v>
      </c>
      <c r="N83" s="19">
        <f t="shared" si="121"/>
        <v>0.75</v>
      </c>
      <c r="O83" s="106">
        <f>'CEO II VG'!H12</f>
        <v>83</v>
      </c>
      <c r="P83" s="19">
        <f t="shared" si="122"/>
        <v>0.76851851851851849</v>
      </c>
      <c r="Q83" s="108">
        <f t="shared" si="113"/>
        <v>264</v>
      </c>
      <c r="R83" s="116">
        <f t="shared" si="114"/>
        <v>0.81481481481481477</v>
      </c>
      <c r="S83" s="106">
        <f>'CEO II VG'!I12</f>
        <v>103</v>
      </c>
      <c r="T83" s="19">
        <f t="shared" si="123"/>
        <v>0.95370370370370372</v>
      </c>
      <c r="U83" s="106">
        <f>'CEO II VG'!J12</f>
        <v>113</v>
      </c>
      <c r="V83" s="19">
        <f t="shared" si="124"/>
        <v>1.0462962962962963</v>
      </c>
      <c r="W83" s="106">
        <f>'CEO II VG'!K12</f>
        <v>115</v>
      </c>
      <c r="X83" s="19">
        <f t="shared" si="125"/>
        <v>1.0648148148148149</v>
      </c>
      <c r="Y83" s="108">
        <f t="shared" si="115"/>
        <v>331</v>
      </c>
      <c r="Z83" s="116">
        <f t="shared" si="116"/>
        <v>1.021604938271605</v>
      </c>
    </row>
    <row r="84" spans="1:26" x14ac:dyDescent="0.25">
      <c r="A84" s="230" t="s">
        <v>56</v>
      </c>
      <c r="B84" s="89">
        <f>'CEO II VG'!B13</f>
        <v>80</v>
      </c>
      <c r="C84" s="106">
        <f>'CEO II VG'!C13</f>
        <v>313</v>
      </c>
      <c r="D84" s="19">
        <f t="shared" si="117"/>
        <v>3.9125000000000001</v>
      </c>
      <c r="E84" s="106">
        <f>'CEO II VG'!D13</f>
        <v>285</v>
      </c>
      <c r="F84" s="19">
        <f t="shared" si="118"/>
        <v>3.5625</v>
      </c>
      <c r="G84" s="106">
        <f>'CEO II VG'!E13</f>
        <v>381</v>
      </c>
      <c r="H84" s="19">
        <f t="shared" si="119"/>
        <v>4.7625000000000002</v>
      </c>
      <c r="I84" s="108">
        <f t="shared" si="111"/>
        <v>979</v>
      </c>
      <c r="J84" s="116">
        <f t="shared" si="112"/>
        <v>4.0791666666666666</v>
      </c>
      <c r="K84" s="106">
        <f>'CEO II VG'!F13</f>
        <v>385</v>
      </c>
      <c r="L84" s="19">
        <f t="shared" si="120"/>
        <v>4.8125</v>
      </c>
      <c r="M84" s="106">
        <f>'CEO II VG'!G13</f>
        <v>265</v>
      </c>
      <c r="N84" s="19">
        <f t="shared" si="121"/>
        <v>3.3125</v>
      </c>
      <c r="O84" s="106">
        <f>'CEO II VG'!H13</f>
        <v>301</v>
      </c>
      <c r="P84" s="19">
        <f t="shared" si="122"/>
        <v>3.7625000000000002</v>
      </c>
      <c r="Q84" s="108">
        <f t="shared" si="113"/>
        <v>951</v>
      </c>
      <c r="R84" s="116">
        <f t="shared" si="114"/>
        <v>3.9624999999999999</v>
      </c>
      <c r="S84" s="106">
        <f>'CEO II VG'!I13</f>
        <v>451</v>
      </c>
      <c r="T84" s="19">
        <f t="shared" si="123"/>
        <v>5.6375000000000002</v>
      </c>
      <c r="U84" s="106">
        <f>'CEO II VG'!J13</f>
        <v>468</v>
      </c>
      <c r="V84" s="19">
        <f t="shared" si="124"/>
        <v>5.85</v>
      </c>
      <c r="W84" s="106">
        <f>'CEO II VG'!K13</f>
        <v>217</v>
      </c>
      <c r="X84" s="19">
        <f t="shared" si="125"/>
        <v>2.7124999999999999</v>
      </c>
      <c r="Y84" s="108">
        <f t="shared" si="115"/>
        <v>1136</v>
      </c>
      <c r="Z84" s="116">
        <f t="shared" si="116"/>
        <v>4.7333333333333334</v>
      </c>
    </row>
    <row r="85" spans="1:26" x14ac:dyDescent="0.25">
      <c r="A85" s="231" t="s">
        <v>57</v>
      </c>
      <c r="B85" s="89">
        <f>'CEO II VG'!B15</f>
        <v>63</v>
      </c>
      <c r="C85" s="106">
        <f>'CEO II VG'!C15</f>
        <v>15</v>
      </c>
      <c r="D85" s="19">
        <f t="shared" si="117"/>
        <v>0.23809523809523808</v>
      </c>
      <c r="E85" s="106">
        <f>'CEO II VG'!D15</f>
        <v>34</v>
      </c>
      <c r="F85" s="19">
        <f t="shared" si="118"/>
        <v>0.53968253968253965</v>
      </c>
      <c r="G85" s="106">
        <f>'CEO II VG'!E15</f>
        <v>39</v>
      </c>
      <c r="H85" s="19">
        <f t="shared" si="119"/>
        <v>0.61904761904761907</v>
      </c>
      <c r="I85" s="108">
        <f t="shared" si="111"/>
        <v>88</v>
      </c>
      <c r="J85" s="116">
        <f t="shared" si="112"/>
        <v>0.46560846560846558</v>
      </c>
      <c r="K85" s="106">
        <f>'CEO II VG'!F15</f>
        <v>32</v>
      </c>
      <c r="L85" s="19">
        <f t="shared" si="120"/>
        <v>0.50793650793650791</v>
      </c>
      <c r="M85" s="106">
        <f>'CEO II VG'!G15</f>
        <v>42</v>
      </c>
      <c r="N85" s="19">
        <f t="shared" si="121"/>
        <v>0.66666666666666663</v>
      </c>
      <c r="O85" s="106">
        <f>'CEO II VG'!H15</f>
        <v>41</v>
      </c>
      <c r="P85" s="19">
        <f t="shared" si="122"/>
        <v>0.65079365079365081</v>
      </c>
      <c r="Q85" s="108">
        <f t="shared" si="113"/>
        <v>115</v>
      </c>
      <c r="R85" s="116">
        <f t="shared" si="114"/>
        <v>0.60846560846560849</v>
      </c>
      <c r="S85" s="106">
        <f>'CEO II VG'!I15</f>
        <v>35</v>
      </c>
      <c r="T85" s="19">
        <f t="shared" si="123"/>
        <v>0.55555555555555558</v>
      </c>
      <c r="U85" s="106">
        <f>'CEO II VG'!J15</f>
        <v>60</v>
      </c>
      <c r="V85" s="19">
        <f t="shared" si="124"/>
        <v>0.95238095238095233</v>
      </c>
      <c r="W85" s="106">
        <f>'CEO II VG'!K15</f>
        <v>62</v>
      </c>
      <c r="X85" s="19">
        <f t="shared" si="125"/>
        <v>0.98412698412698407</v>
      </c>
      <c r="Y85" s="108">
        <f t="shared" si="115"/>
        <v>157</v>
      </c>
      <c r="Z85" s="116">
        <f t="shared" si="116"/>
        <v>0.8306878306878307</v>
      </c>
    </row>
    <row r="86" spans="1:26" ht="28.5" customHeight="1" x14ac:dyDescent="0.25">
      <c r="A86" s="231" t="s">
        <v>424</v>
      </c>
      <c r="B86" s="89">
        <f>'CEO II VG'!B16</f>
        <v>10</v>
      </c>
      <c r="C86" s="106">
        <f>'CEO II VG'!C16</f>
        <v>20</v>
      </c>
      <c r="D86" s="19">
        <f t="shared" si="117"/>
        <v>2</v>
      </c>
      <c r="E86" s="106">
        <f>'CEO II VG'!D16</f>
        <v>19</v>
      </c>
      <c r="F86" s="19">
        <f t="shared" si="118"/>
        <v>1.9</v>
      </c>
      <c r="G86" s="106">
        <f>'CEO II VG'!E16</f>
        <v>21</v>
      </c>
      <c r="H86" s="19">
        <f t="shared" si="119"/>
        <v>2.1</v>
      </c>
      <c r="I86" s="108">
        <f t="shared" si="111"/>
        <v>60</v>
      </c>
      <c r="J86" s="116">
        <f t="shared" si="112"/>
        <v>2</v>
      </c>
      <c r="K86" s="106">
        <f>'CEO II VG'!F16</f>
        <v>20</v>
      </c>
      <c r="L86" s="19">
        <f t="shared" si="120"/>
        <v>2</v>
      </c>
      <c r="M86" s="106">
        <f>'CEO II VG'!G16</f>
        <v>20</v>
      </c>
      <c r="N86" s="19">
        <f t="shared" si="121"/>
        <v>2</v>
      </c>
      <c r="O86" s="106">
        <f>'CEO II VG'!H16</f>
        <v>21</v>
      </c>
      <c r="P86" s="19">
        <f t="shared" si="122"/>
        <v>2.1</v>
      </c>
      <c r="Q86" s="108">
        <f t="shared" si="113"/>
        <v>61</v>
      </c>
      <c r="R86" s="116">
        <f t="shared" si="114"/>
        <v>2.0333333333333332</v>
      </c>
      <c r="S86" s="106">
        <f>'CEO II VG'!I16</f>
        <v>15</v>
      </c>
      <c r="T86" s="19">
        <f t="shared" si="123"/>
        <v>1.5</v>
      </c>
      <c r="U86" s="106">
        <f>'CEO II VG'!J16</f>
        <v>21</v>
      </c>
      <c r="V86" s="19">
        <f t="shared" si="124"/>
        <v>2.1</v>
      </c>
      <c r="W86" s="106">
        <f>'CEO II VG'!K16</f>
        <v>21</v>
      </c>
      <c r="X86" s="19">
        <f t="shared" si="125"/>
        <v>2.1</v>
      </c>
      <c r="Y86" s="108">
        <f t="shared" si="115"/>
        <v>57</v>
      </c>
      <c r="Z86" s="116">
        <f t="shared" si="116"/>
        <v>1.9</v>
      </c>
    </row>
    <row r="87" spans="1:26" ht="24.75" thickBot="1" x14ac:dyDescent="0.3">
      <c r="A87" s="765" t="s">
        <v>59</v>
      </c>
      <c r="B87" s="766" t="e">
        <f>'CEO II VG'!#REF!</f>
        <v>#REF!</v>
      </c>
      <c r="C87" s="767" t="e">
        <f>'CEO II VG'!#REF!</f>
        <v>#REF!</v>
      </c>
      <c r="D87" s="757" t="e">
        <f t="shared" si="117"/>
        <v>#REF!</v>
      </c>
      <c r="E87" s="767" t="e">
        <f>'CEO II VG'!#REF!</f>
        <v>#REF!</v>
      </c>
      <c r="F87" s="757" t="e">
        <f t="shared" si="118"/>
        <v>#REF!</v>
      </c>
      <c r="G87" s="767" t="e">
        <f>'CEO II VG'!#REF!</f>
        <v>#REF!</v>
      </c>
      <c r="H87" s="757" t="e">
        <f t="shared" si="119"/>
        <v>#REF!</v>
      </c>
      <c r="I87" s="758" t="e">
        <f t="shared" si="111"/>
        <v>#REF!</v>
      </c>
      <c r="J87" s="759" t="e">
        <f t="shared" si="112"/>
        <v>#REF!</v>
      </c>
      <c r="K87" s="767" t="e">
        <f>'CEO II VG'!#REF!</f>
        <v>#REF!</v>
      </c>
      <c r="L87" s="757" t="e">
        <f t="shared" si="120"/>
        <v>#REF!</v>
      </c>
      <c r="M87" s="767" t="e">
        <f>'CEO II VG'!#REF!</f>
        <v>#REF!</v>
      </c>
      <c r="N87" s="757" t="e">
        <f t="shared" si="121"/>
        <v>#REF!</v>
      </c>
      <c r="O87" s="767" t="e">
        <f>'CEO II VG'!#REF!</f>
        <v>#REF!</v>
      </c>
      <c r="P87" s="757" t="e">
        <f t="shared" si="122"/>
        <v>#REF!</v>
      </c>
      <c r="Q87" s="758" t="e">
        <f t="shared" si="113"/>
        <v>#REF!</v>
      </c>
      <c r="R87" s="759" t="e">
        <f t="shared" si="114"/>
        <v>#REF!</v>
      </c>
      <c r="S87" s="767" t="e">
        <f>'CEO II VG'!#REF!</f>
        <v>#REF!</v>
      </c>
      <c r="T87" s="757" t="e">
        <f t="shared" si="123"/>
        <v>#REF!</v>
      </c>
      <c r="U87" s="767" t="e">
        <f>'CEO II VG'!#REF!</f>
        <v>#REF!</v>
      </c>
      <c r="V87" s="757" t="e">
        <f t="shared" si="124"/>
        <v>#REF!</v>
      </c>
      <c r="W87" s="767" t="e">
        <f>'CEO II VG'!#REF!</f>
        <v>#REF!</v>
      </c>
      <c r="X87" s="757" t="e">
        <f t="shared" si="125"/>
        <v>#REF!</v>
      </c>
      <c r="Y87" s="758" t="e">
        <f t="shared" si="115"/>
        <v>#REF!</v>
      </c>
      <c r="Z87" s="759" t="e">
        <f t="shared" si="116"/>
        <v>#REF!</v>
      </c>
    </row>
    <row r="88" spans="1:26" ht="15.75" thickBot="1" x14ac:dyDescent="0.3">
      <c r="A88" s="768" t="s">
        <v>7</v>
      </c>
      <c r="B88" s="769" t="e">
        <f>SUM(B80:B87)</f>
        <v>#REF!</v>
      </c>
      <c r="C88" s="374" t="e">
        <f>SUM(C80:C87)</f>
        <v>#REF!</v>
      </c>
      <c r="D88" s="237" t="e">
        <f t="shared" si="117"/>
        <v>#REF!</v>
      </c>
      <c r="E88" s="374" t="e">
        <f>SUM(E80:E87)</f>
        <v>#REF!</v>
      </c>
      <c r="F88" s="237" t="e">
        <f t="shared" si="118"/>
        <v>#REF!</v>
      </c>
      <c r="G88" s="374" t="e">
        <f>SUM(G80:G87)</f>
        <v>#REF!</v>
      </c>
      <c r="H88" s="237" t="e">
        <f t="shared" si="119"/>
        <v>#REF!</v>
      </c>
      <c r="I88" s="573" t="e">
        <f t="shared" si="111"/>
        <v>#REF!</v>
      </c>
      <c r="J88" s="238" t="e">
        <f t="shared" si="112"/>
        <v>#REF!</v>
      </c>
      <c r="K88" s="374" t="e">
        <f>SUM(K80:K87)</f>
        <v>#REF!</v>
      </c>
      <c r="L88" s="237" t="e">
        <f t="shared" si="120"/>
        <v>#REF!</v>
      </c>
      <c r="M88" s="374" t="e">
        <f t="shared" ref="M88" si="126">SUM(M80:M87)</f>
        <v>#REF!</v>
      </c>
      <c r="N88" s="237" t="e">
        <f t="shared" si="121"/>
        <v>#REF!</v>
      </c>
      <c r="O88" s="374" t="e">
        <f t="shared" ref="O88" si="127">SUM(O80:O87)</f>
        <v>#REF!</v>
      </c>
      <c r="P88" s="237" t="e">
        <f t="shared" si="122"/>
        <v>#REF!</v>
      </c>
      <c r="Q88" s="573" t="e">
        <f t="shared" si="113"/>
        <v>#REF!</v>
      </c>
      <c r="R88" s="238" t="e">
        <f t="shared" si="114"/>
        <v>#REF!</v>
      </c>
      <c r="S88" s="374" t="e">
        <f>SUM(S80:S87)</f>
        <v>#REF!</v>
      </c>
      <c r="T88" s="237" t="e">
        <f t="shared" si="123"/>
        <v>#REF!</v>
      </c>
      <c r="U88" s="374" t="e">
        <f t="shared" ref="U88" si="128">SUM(U80:U87)</f>
        <v>#REF!</v>
      </c>
      <c r="V88" s="237" t="e">
        <f t="shared" si="124"/>
        <v>#REF!</v>
      </c>
      <c r="W88" s="374" t="e">
        <f t="shared" ref="W88" si="129">SUM(W80:W87)</f>
        <v>#REF!</v>
      </c>
      <c r="X88" s="237" t="e">
        <f t="shared" si="125"/>
        <v>#REF!</v>
      </c>
      <c r="Y88" s="573" t="e">
        <f t="shared" si="115"/>
        <v>#REF!</v>
      </c>
      <c r="Z88" s="238" t="e">
        <f t="shared" si="116"/>
        <v>#REF!</v>
      </c>
    </row>
    <row r="93" spans="1:26" ht="14.25" customHeight="1" x14ac:dyDescent="0.25"/>
  </sheetData>
  <mergeCells count="5">
    <mergeCell ref="A1:R1"/>
    <mergeCell ref="A2:R2"/>
    <mergeCell ref="A44:Z44"/>
    <mergeCell ref="A61:Z61"/>
    <mergeCell ref="A78:Z78"/>
  </mergeCells>
  <conditionalFormatting sqref="D3:D4 F3:F4 H3:J4 L3:L4 N3:N4 P3:R4 D6:D12 F6:F12 H6:J12 L6:L12 N6:N12 P6:R12 D14:D16 F14:F16 H14:J16 L14:L16 N14:N16 P14:R16 D18:D19 F18:F19 H18:J19 L18:L19 N18:N19 P18:R19 D21:D22 F21:F22 H21:J22 L21:L22 N21:N22 P21:R22 D24:D25 F24:F25 H24:J25 L24:L25 N24:N25 P24:R25 D28:D29 F28:F29 H28:J29 L28:L29 N28:N29 P28:R29 D31:D32 F31:F32 H31:J32 L31:L32 N31:N32 P31:R32 D34:D35 F34:F35 H34:J35 L34:L35 N34:N35 P34:R35 D37:D38 F37:F38 H37:J38 L37:L38 N37:N38 P37:R38 D40:D43 F40:F43 H40:J43 L40:L43 N40:N43 P40:R43 R46:R58 D46:D60 F46:F60 H46:J60 L46:L60 N46:N60 P46:P60 Q59:R60 R63:R75 D63:D77 F63:F77 H63:J77 L63:L77 N63:N77 P63:P77 Q76:R77 R80:R88 D80:D1048576 F80:F1048576 H80:J1048576 L80:L1048576 N80:N1048576 P80:P1048576 Q89:R1048576">
    <cfRule type="cellIs" dxfId="29" priority="25" operator="equal">
      <formula>0</formula>
    </cfRule>
    <cfRule type="cellIs" dxfId="28" priority="26" operator="lessThan">
      <formula>0.84</formula>
    </cfRule>
    <cfRule type="cellIs" dxfId="27" priority="27" operator="greaterThan">
      <formula>1</formula>
    </cfRule>
    <cfRule type="cellIs" dxfId="26" priority="28" operator="between">
      <formula>0.85</formula>
      <formula>1</formula>
    </cfRule>
  </conditionalFormatting>
  <conditionalFormatting sqref="T46:T58 V46:V58 X46:X58 Z46:Z58">
    <cfRule type="cellIs" dxfId="25" priority="9" operator="equal">
      <formula>0</formula>
    </cfRule>
    <cfRule type="cellIs" dxfId="24" priority="10" operator="lessThan">
      <formula>0.84</formula>
    </cfRule>
    <cfRule type="cellIs" dxfId="23" priority="11" operator="greaterThan">
      <formula>1</formula>
    </cfRule>
    <cfRule type="cellIs" dxfId="22" priority="12" operator="between">
      <formula>0.85</formula>
      <formula>1</formula>
    </cfRule>
  </conditionalFormatting>
  <conditionalFormatting sqref="T63:T75 V63:V75 X63:X75 Z63:Z75">
    <cfRule type="cellIs" dxfId="21" priority="5" operator="equal">
      <formula>0</formula>
    </cfRule>
    <cfRule type="cellIs" dxfId="20" priority="6" operator="lessThan">
      <formula>0.84</formula>
    </cfRule>
    <cfRule type="cellIs" dxfId="19" priority="7" operator="greaterThan">
      <formula>1</formula>
    </cfRule>
    <cfRule type="cellIs" dxfId="18" priority="8" operator="between">
      <formula>0.85</formula>
      <formula>1</formula>
    </cfRule>
  </conditionalFormatting>
  <conditionalFormatting sqref="T80:T88 V80:V88 X80:X88 Z80:Z88">
    <cfRule type="cellIs" dxfId="17" priority="1" operator="equal">
      <formula>0</formula>
    </cfRule>
    <cfRule type="cellIs" dxfId="16" priority="2" operator="lessThan">
      <formula>0.84</formula>
    </cfRule>
    <cfRule type="cellIs" dxfId="15" priority="3" operator="greaterThan">
      <formula>1</formula>
    </cfRule>
    <cfRule type="cellIs" dxfId="14" priority="4" operator="between">
      <formula>0.85</formula>
      <formula>1</formula>
    </cfRule>
  </conditionalFormatting>
  <pageMargins left="0.27" right="0.17" top="0.23" bottom="0.22" header="0.17" footer="0.17"/>
  <pageSetup paperSize="9" orientation="landscape" r:id="rId1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92D050"/>
  </sheetPr>
  <dimension ref="A1:S102"/>
  <sheetViews>
    <sheetView showGridLines="0" workbookViewId="0">
      <selection sqref="A1:S1"/>
    </sheetView>
  </sheetViews>
  <sheetFormatPr defaultColWidth="8.85546875" defaultRowHeight="15" x14ac:dyDescent="0.25"/>
  <cols>
    <col min="1" max="1" width="39.42578125" bestFit="1" customWidth="1"/>
    <col min="2" max="2" width="9.140625" style="154"/>
    <col min="4" max="4" width="7.42578125" style="154" customWidth="1"/>
    <col min="6" max="6" width="7.42578125" style="154" customWidth="1"/>
    <col min="8" max="8" width="7.42578125" style="154" customWidth="1"/>
    <col min="10" max="10" width="8.85546875" style="154" customWidth="1"/>
    <col min="12" max="12" width="7.42578125" style="154" customWidth="1"/>
    <col min="14" max="14" width="7.42578125" style="154" customWidth="1"/>
    <col min="16" max="16" width="7.42578125" style="154" customWidth="1"/>
    <col min="18" max="18" width="9.140625" style="154"/>
    <col min="19" max="19" width="0" hidden="1" customWidth="1"/>
  </cols>
  <sheetData>
    <row r="1" spans="1:19" ht="18" x14ac:dyDescent="0.35">
      <c r="A1" s="1020" t="s">
        <v>399</v>
      </c>
      <c r="B1" s="1020"/>
      <c r="C1" s="1020"/>
      <c r="D1" s="1020"/>
      <c r="E1" s="1020"/>
      <c r="F1" s="1020"/>
      <c r="G1" s="1020"/>
      <c r="H1" s="1020"/>
      <c r="I1" s="1020"/>
      <c r="J1" s="1020"/>
      <c r="K1" s="1020"/>
      <c r="L1" s="1020"/>
      <c r="M1" s="1020"/>
      <c r="N1" s="1020"/>
      <c r="O1" s="1020"/>
      <c r="P1" s="1020"/>
      <c r="Q1" s="1020"/>
      <c r="R1" s="1020"/>
      <c r="S1" s="1020"/>
    </row>
    <row r="2" spans="1:19" ht="18" x14ac:dyDescent="0.35">
      <c r="A2" s="1020" t="s">
        <v>188</v>
      </c>
      <c r="B2" s="1020"/>
      <c r="C2" s="1020"/>
      <c r="D2" s="1020"/>
      <c r="E2" s="1020"/>
      <c r="F2" s="1020"/>
      <c r="G2" s="1020"/>
      <c r="H2" s="1020"/>
      <c r="I2" s="1020"/>
      <c r="J2" s="1020"/>
      <c r="K2" s="1020"/>
      <c r="L2" s="1020"/>
      <c r="M2" s="1020"/>
      <c r="N2" s="1020"/>
      <c r="O2" s="1020"/>
      <c r="P2" s="1020"/>
      <c r="Q2" s="1020"/>
      <c r="R2" s="1020"/>
      <c r="S2" s="1020"/>
    </row>
    <row r="3" spans="1:19" x14ac:dyDescent="0.25">
      <c r="A3" s="103" t="s">
        <v>189</v>
      </c>
    </row>
    <row r="4" spans="1:19" ht="15.75" x14ac:dyDescent="0.25">
      <c r="A4" s="1021" t="s">
        <v>206</v>
      </c>
      <c r="B4" s="1022"/>
      <c r="C4" s="1022"/>
      <c r="D4" s="1022"/>
      <c r="E4" s="1022"/>
      <c r="F4" s="1022"/>
      <c r="G4" s="1022"/>
      <c r="H4" s="1022"/>
      <c r="I4" s="1022"/>
      <c r="J4" s="1022"/>
      <c r="K4" s="1022"/>
      <c r="L4" s="1022"/>
      <c r="M4" s="1022"/>
      <c r="N4" s="1022"/>
      <c r="O4" s="1022"/>
      <c r="P4" s="1022"/>
      <c r="Q4" s="1022"/>
      <c r="R4" s="1022"/>
      <c r="S4" s="1022"/>
    </row>
    <row r="5" spans="1:19" ht="24.75" thickBot="1" x14ac:dyDescent="0.3">
      <c r="A5" s="85" t="s">
        <v>14</v>
      </c>
      <c r="B5" s="155" t="s">
        <v>15</v>
      </c>
      <c r="C5" s="85" t="str">
        <f>'Pque N Mundo I'!C8</f>
        <v>Real.</v>
      </c>
      <c r="D5" s="86" t="e">
        <f>'Pque N Mundo I'!#REF!</f>
        <v>#REF!</v>
      </c>
      <c r="E5" s="85" t="str">
        <f>'Pque N Mundo I'!D8</f>
        <v>Real.</v>
      </c>
      <c r="F5" s="86" t="e">
        <f>'Pque N Mundo I'!#REF!</f>
        <v>#REF!</v>
      </c>
      <c r="G5" s="85" t="str">
        <f>'Pque N Mundo I'!E8</f>
        <v>Real.</v>
      </c>
      <c r="H5" s="156" t="e">
        <f>'Pque N Mundo I'!#REF!</f>
        <v>#REF!</v>
      </c>
      <c r="I5" s="100" t="e">
        <f>'Pque N Mundo I'!#REF!</f>
        <v>#REF!</v>
      </c>
      <c r="J5" s="13" t="e">
        <f>'Pque N Mundo I'!#REF!</f>
        <v>#REF!</v>
      </c>
      <c r="K5" s="85" t="str">
        <f>'Pque N Mundo I'!F8</f>
        <v>Real.</v>
      </c>
      <c r="L5" s="156" t="e">
        <f>'Pque N Mundo I'!#REF!</f>
        <v>#REF!</v>
      </c>
      <c r="M5" s="14" t="str">
        <f>'Pque N Mundo I'!G8</f>
        <v>Real.</v>
      </c>
      <c r="N5" s="15" t="e">
        <f>'Pque N Mundo I'!#REF!</f>
        <v>#REF!</v>
      </c>
      <c r="O5" s="14" t="str">
        <f>'Pque N Mundo I'!H8</f>
        <v>Real.</v>
      </c>
      <c r="P5" s="15" t="e">
        <f>'Pque N Mundo I'!#REF!</f>
        <v>#REF!</v>
      </c>
      <c r="Q5" s="100" t="e">
        <f>'Pque N Mundo I'!#REF!</f>
        <v>#REF!</v>
      </c>
      <c r="R5" s="13" t="e">
        <f>'Pque N Mundo I'!#REF!</f>
        <v>#REF!</v>
      </c>
      <c r="S5" s="14" t="s">
        <v>6</v>
      </c>
    </row>
    <row r="6" spans="1:19" ht="15.75" thickTop="1" x14ac:dyDescent="0.25">
      <c r="A6" s="88" t="s">
        <v>397</v>
      </c>
      <c r="B6" s="89" t="e">
        <f>SUM('Pque N Mundo I'!B17,'Pque N Mundo II'!B17,'AMA_UBS J Brasil'!B17,'UBS V Guilherme'!#REF!,'AMA_UBS V Medeiros'!B9,'UBS Izolina Mazzei'!B9,'UBS Jardim Japão'!B9,'UBS Vila Ede'!B9,'UBS Vila Leonor'!B9,'UBS Vila Sabrina'!B9,'UBS Carandiru'!B9,'UBS Vila Maria P Gnecco'!B9)</f>
        <v>#REF!</v>
      </c>
      <c r="C6" s="106" t="e">
        <f>SUM('AMA_UBS J Brasil'!C17,'UBS V Guilherme'!#REF!,'AMA_UBS V Medeiros'!C9,'UBS Izolina Mazzei'!C9,'UBS Jardim Japão'!C9,'UBS Vila Ede'!C9,'UBS Vila Leonor'!C9,'UBS Vila Sabrina'!C9,'UBS Carandiru'!C9,'UBS Vila Maria P Gnecco'!C9)</f>
        <v>#REF!</v>
      </c>
      <c r="D6" s="117" t="e">
        <f t="shared" ref="D6:D12" si="0">C6/$B6</f>
        <v>#REF!</v>
      </c>
      <c r="E6" s="106" t="e">
        <f>SUM('AMA_UBS J Brasil'!D17,'UBS V Guilherme'!#REF!,'AMA_UBS V Medeiros'!D9,'UBS Izolina Mazzei'!D9,'UBS Jardim Japão'!D9,'UBS Vila Ede'!D9,'UBS Vila Leonor'!D9,'UBS Vila Sabrina'!D9,'UBS Carandiru'!D9,'UBS Vila Maria P Gnecco'!D9)</f>
        <v>#REF!</v>
      </c>
      <c r="F6" s="117" t="e">
        <f t="shared" ref="F6:F15" si="1">E6/$B6</f>
        <v>#REF!</v>
      </c>
      <c r="G6" s="106" t="e">
        <f>SUM('AMA_UBS J Brasil'!E17,'UBS V Guilherme'!#REF!,'AMA_UBS V Medeiros'!E9,'UBS Izolina Mazzei'!E9,'UBS Jardim Japão'!E9,'UBS Vila Ede'!E9,'UBS Vila Leonor'!E9,'UBS Vila Sabrina'!E9,'UBS Carandiru'!E9,'UBS Vila Maria P Gnecco'!E9)</f>
        <v>#REF!</v>
      </c>
      <c r="H6" s="117" t="e">
        <f t="shared" ref="H6:L15" si="2">G6/$B6</f>
        <v>#REF!</v>
      </c>
      <c r="I6" s="108" t="e">
        <f t="shared" ref="I6:I15" si="3">SUM(C6,E6,G6)</f>
        <v>#REF!</v>
      </c>
      <c r="J6" s="118" t="e">
        <f t="shared" ref="J6:J15" si="4">I6/($B6*3)</f>
        <v>#REF!</v>
      </c>
      <c r="K6" s="106" t="e">
        <f>SUM('AMA_UBS J Brasil'!F17,'UBS V Guilherme'!#REF!,'AMA_UBS V Medeiros'!F9,'UBS Izolina Mazzei'!F9,'UBS Jardim Japão'!F9,'UBS Vila Ede'!F9,'UBS Vila Leonor'!F9,'UBS Vila Sabrina'!F9,'UBS Carandiru'!F9,'UBS Vila Maria P Gnecco'!F9)</f>
        <v>#REF!</v>
      </c>
      <c r="L6" s="117" t="e">
        <f t="shared" si="2"/>
        <v>#REF!</v>
      </c>
      <c r="M6" s="106" t="e">
        <f>SUM('AMA_UBS J Brasil'!G17,'UBS V Guilherme'!#REF!,'AMA_UBS V Medeiros'!G9,'UBS Izolina Mazzei'!G9,'UBS Jardim Japão'!G9,'UBS Vila Ede'!G9,'UBS Vila Leonor'!G9,'UBS Vila Sabrina'!G9,'UBS Carandiru'!G9,'UBS Vila Maria P Gnecco'!G9)</f>
        <v>#REF!</v>
      </c>
      <c r="N6" s="117" t="e">
        <f t="shared" ref="N6:N15" si="5">M6/$B6</f>
        <v>#REF!</v>
      </c>
      <c r="O6" s="106" t="e">
        <f>SUM('AMA_UBS J Brasil'!H17,'UBS V Guilherme'!#REF!,'AMA_UBS V Medeiros'!H9,'UBS Izolina Mazzei'!H9,'UBS Jardim Japão'!H9,'UBS Vila Ede'!H9,'UBS Vila Leonor'!H9,'UBS Vila Sabrina'!H9,'UBS Carandiru'!H9,'UBS Vila Maria P Gnecco'!H9)</f>
        <v>#REF!</v>
      </c>
      <c r="P6" s="117" t="e">
        <f t="shared" ref="P6:P15" si="6">O6/$B6</f>
        <v>#REF!</v>
      </c>
      <c r="Q6" s="108" t="e">
        <f t="shared" ref="Q6:Q15" si="7">SUM(K6,M6,O6)</f>
        <v>#REF!</v>
      </c>
      <c r="R6" s="118" t="e">
        <f t="shared" ref="R6:R15" si="8">Q6/($B6*3)</f>
        <v>#REF!</v>
      </c>
      <c r="S6" s="106" t="e">
        <f t="shared" ref="S6:S15" si="9">SUM(C6,E6,G6,K6,M6,O6)</f>
        <v>#REF!</v>
      </c>
    </row>
    <row r="7" spans="1:19" x14ac:dyDescent="0.25">
      <c r="A7" s="88" t="s">
        <v>9</v>
      </c>
      <c r="B7" s="89" t="e">
        <f>SUM('Pque N Mundo I'!B18,'Pque N Mundo II'!B18,'AMA_UBS J Brasil'!B18,'UBS V Guilherme'!#REF!,'AMA_UBS V Medeiros'!B10,'UBS Izolina Mazzei'!B10,'UBS Jardim Japão'!B10,'UBS Vila Ede'!B10,'UBS Vila Leonor'!B10,'UBS Vila Sabrina'!B10,'UBS Carandiru'!B10,'UBS Vila Maria P Gnecco'!B11)</f>
        <v>#REF!</v>
      </c>
      <c r="C7" s="106" t="e">
        <f>SUM('AMA_UBS J Brasil'!C18,'UBS V Guilherme'!#REF!,'AMA_UBS V Medeiros'!C10,'UBS Izolina Mazzei'!C10,'UBS Jardim Japão'!C10,'UBS Vila Ede'!C10,'UBS Vila Leonor'!C10,'UBS Vila Sabrina'!C10,'UBS Carandiru'!C10,'UBS Vila Maria P Gnecco'!C11)</f>
        <v>#REF!</v>
      </c>
      <c r="D7" s="117" t="e">
        <f t="shared" si="0"/>
        <v>#REF!</v>
      </c>
      <c r="E7" s="106" t="e">
        <f>SUM('AMA_UBS J Brasil'!D18,'UBS V Guilherme'!#REF!,'AMA_UBS V Medeiros'!D10,'UBS Izolina Mazzei'!D10,'UBS Jardim Japão'!D10,'UBS Vila Ede'!D10,'UBS Vila Leonor'!D10,'UBS Vila Sabrina'!D10,'UBS Carandiru'!D10,'UBS Vila Maria P Gnecco'!D11)</f>
        <v>#REF!</v>
      </c>
      <c r="F7" s="117" t="e">
        <f t="shared" si="1"/>
        <v>#REF!</v>
      </c>
      <c r="G7" s="106" t="e">
        <f>SUM('AMA_UBS J Brasil'!E18,'UBS V Guilherme'!#REF!,'AMA_UBS V Medeiros'!E10,'UBS Izolina Mazzei'!E10,'UBS Jardim Japão'!E10,'UBS Vila Ede'!E10,'UBS Vila Leonor'!E10,'UBS Vila Sabrina'!E10,'UBS Carandiru'!E10,'UBS Vila Maria P Gnecco'!E11)</f>
        <v>#REF!</v>
      </c>
      <c r="H7" s="117" t="e">
        <f t="shared" si="2"/>
        <v>#REF!</v>
      </c>
      <c r="I7" s="108" t="e">
        <f t="shared" si="3"/>
        <v>#REF!</v>
      </c>
      <c r="J7" s="118" t="e">
        <f t="shared" si="4"/>
        <v>#REF!</v>
      </c>
      <c r="K7" s="106" t="e">
        <f>SUM('AMA_UBS J Brasil'!F18,'UBS V Guilherme'!#REF!,'AMA_UBS V Medeiros'!F10,'UBS Izolina Mazzei'!F10,'UBS Jardim Japão'!F10,'UBS Vila Ede'!F10,'UBS Vila Leonor'!F10,'UBS Vila Sabrina'!F10,'UBS Carandiru'!F10,'UBS Vila Maria P Gnecco'!F11)</f>
        <v>#REF!</v>
      </c>
      <c r="L7" s="117" t="e">
        <f t="shared" si="2"/>
        <v>#REF!</v>
      </c>
      <c r="M7" s="106" t="e">
        <f>SUM('AMA_UBS J Brasil'!G18,'UBS V Guilherme'!#REF!,'AMA_UBS V Medeiros'!G10,'UBS Izolina Mazzei'!G10,'UBS Jardim Japão'!G10,'UBS Vila Ede'!G10,'UBS Vila Leonor'!G10,'UBS Vila Sabrina'!G10,'UBS Carandiru'!G10,'UBS Vila Maria P Gnecco'!G11)</f>
        <v>#REF!</v>
      </c>
      <c r="N7" s="117" t="e">
        <f t="shared" si="5"/>
        <v>#REF!</v>
      </c>
      <c r="O7" s="106" t="e">
        <f>SUM('AMA_UBS J Brasil'!H18,'UBS V Guilherme'!#REF!,'AMA_UBS V Medeiros'!H10,'UBS Izolina Mazzei'!H10,'UBS Jardim Japão'!H10,'UBS Vila Ede'!H10,'UBS Vila Leonor'!H10,'UBS Vila Sabrina'!H10,'UBS Carandiru'!H10,'UBS Vila Maria P Gnecco'!H11)</f>
        <v>#REF!</v>
      </c>
      <c r="P7" s="117" t="e">
        <f t="shared" si="6"/>
        <v>#REF!</v>
      </c>
      <c r="Q7" s="108" t="e">
        <f t="shared" si="7"/>
        <v>#REF!</v>
      </c>
      <c r="R7" s="118" t="e">
        <f t="shared" si="8"/>
        <v>#REF!</v>
      </c>
      <c r="S7" s="106" t="e">
        <f t="shared" si="9"/>
        <v>#REF!</v>
      </c>
    </row>
    <row r="8" spans="1:19" x14ac:dyDescent="0.25">
      <c r="A8" s="88" t="s">
        <v>10</v>
      </c>
      <c r="B8" s="89">
        <f>SUM('AMA_UBS J Brasil'!B20,'UBS V Guilherme'!B12,'AMA_UBS V Medeiros'!B12,'UBS Izolina Mazzei'!B12,'UBS Jardim Japão'!B12,'UBS Vila Ede'!B12,'UBS Vila Leonor'!B12,'UBS Vila Sabrina'!B12,'UBS Carandiru'!B12,'UBS Vila Maria P Gnecco'!B12,'UBS Jardim Julieta'!B14)</f>
        <v>9372</v>
      </c>
      <c r="C8" s="106">
        <f>SUM('AMA_UBS J Brasil'!C20,'UBS V Guilherme'!C12,'AMA_UBS V Medeiros'!C12,'UBS Izolina Mazzei'!C12,'UBS Jardim Japão'!C12,'UBS Vila Ede'!C12,'UBS Vila Leonor'!C12,'UBS Vila Sabrina'!C12,'UBS Carandiru'!C12,'UBS Vila Maria P Gnecco'!C12,'UBS Jardim Julieta'!C14)</f>
        <v>7214</v>
      </c>
      <c r="D8" s="117">
        <f t="shared" si="0"/>
        <v>0.76973965002134015</v>
      </c>
      <c r="E8" s="106">
        <f>SUM('AMA_UBS J Brasil'!D20,'UBS V Guilherme'!D12,'AMA_UBS V Medeiros'!D12,'UBS Izolina Mazzei'!D12,'UBS Jardim Japão'!D12,'UBS Vila Ede'!D12,'UBS Vila Leonor'!D12,'UBS Vila Sabrina'!D12,'UBS Carandiru'!D12,'UBS Vila Maria P Gnecco'!D12,'UBS Jardim Julieta'!D14)</f>
        <v>7558</v>
      </c>
      <c r="F8" s="117">
        <f t="shared" si="1"/>
        <v>0.80644472897994024</v>
      </c>
      <c r="G8" s="106">
        <f>SUM('AMA_UBS J Brasil'!E20,'UBS V Guilherme'!E12,'AMA_UBS V Medeiros'!E12,'UBS Izolina Mazzei'!E12,'UBS Jardim Japão'!E12,'UBS Vila Ede'!E12,'UBS Vila Leonor'!E12,'UBS Vila Sabrina'!E12,'UBS Carandiru'!E12,'UBS Vila Maria P Gnecco'!E12,'UBS Jardim Julieta'!E14)</f>
        <v>7596</v>
      </c>
      <c r="H8" s="117">
        <f t="shared" si="2"/>
        <v>0.81049935979513443</v>
      </c>
      <c r="I8" s="108">
        <f t="shared" si="3"/>
        <v>22368</v>
      </c>
      <c r="J8" s="118">
        <f t="shared" si="4"/>
        <v>0.79556124626547164</v>
      </c>
      <c r="K8" s="106">
        <f>SUM('AMA_UBS J Brasil'!F20,'UBS V Guilherme'!F12,'AMA_UBS V Medeiros'!F12,'UBS Izolina Mazzei'!F12,'UBS Jardim Japão'!F12,'UBS Vila Ede'!F12,'UBS Vila Leonor'!F12,'UBS Vila Sabrina'!F12,'UBS Carandiru'!F12,'UBS Vila Maria P Gnecco'!F12,'UBS Jardim Julieta'!F14)</f>
        <v>8510</v>
      </c>
      <c r="L8" s="117">
        <f t="shared" si="2"/>
        <v>0.90802390098164742</v>
      </c>
      <c r="M8" s="106">
        <f>SUM('AMA_UBS J Brasil'!G20,'UBS V Guilherme'!G12,'AMA_UBS V Medeiros'!G12,'UBS Izolina Mazzei'!G12,'UBS Jardim Japão'!G12,'UBS Vila Ede'!G12,'UBS Vila Leonor'!G12,'UBS Vila Sabrina'!G12,'UBS Carandiru'!G12,'UBS Vila Maria P Gnecco'!G12,'UBS Jardim Julieta'!G14)</f>
        <v>7964</v>
      </c>
      <c r="N8" s="117">
        <f t="shared" si="5"/>
        <v>0.84976525821596249</v>
      </c>
      <c r="O8" s="106">
        <f>SUM('AMA_UBS J Brasil'!H20,'UBS V Guilherme'!H12,'AMA_UBS V Medeiros'!H12,'UBS Izolina Mazzei'!H12,'UBS Jardim Japão'!H12,'UBS Vila Ede'!H12,'UBS Vila Leonor'!H12,'UBS Vila Sabrina'!H12,'UBS Carandiru'!H12,'UBS Vila Maria P Gnecco'!H12,'UBS Jardim Julieta'!H14)</f>
        <v>8233</v>
      </c>
      <c r="P8" s="117">
        <f t="shared" si="6"/>
        <v>0.87846777635510032</v>
      </c>
      <c r="Q8" s="108">
        <f t="shared" si="7"/>
        <v>24707</v>
      </c>
      <c r="R8" s="118">
        <f t="shared" si="8"/>
        <v>0.87875231185090341</v>
      </c>
      <c r="S8" s="106">
        <f t="shared" si="9"/>
        <v>47075</v>
      </c>
    </row>
    <row r="9" spans="1:19" x14ac:dyDescent="0.25">
      <c r="A9" s="88" t="s">
        <v>42</v>
      </c>
      <c r="B9" s="89">
        <f>SUM('AMA_UBS J Brasil'!B21,'UBS V Guilherme'!B13,'AMA_UBS V Medeiros'!B13,'UBS Izolina Mazzei'!B13,'UBS Jardim Japão'!B13,'UBS Vila Ede'!B13,'UBS Vila Leonor'!B13,'UBS Vila Sabrina'!B13,'UBS Carandiru'!B13,'UBS Vila Maria P Gnecco'!B13,'UBS Jardim Julieta'!B15)</f>
        <v>4884</v>
      </c>
      <c r="C9" s="106">
        <f>SUM('AMA_UBS J Brasil'!C21,'UBS V Guilherme'!C13,'AMA_UBS V Medeiros'!C13,'UBS Izolina Mazzei'!C13,'UBS Jardim Japão'!C13,'UBS Vila Ede'!C13,'UBS Vila Leonor'!C13,'UBS Vila Sabrina'!C13,'UBS Carandiru'!C13,'UBS Vila Maria P Gnecco'!C13,'UBS Jardim Julieta'!C15)</f>
        <v>2733</v>
      </c>
      <c r="D9" s="117">
        <f t="shared" si="0"/>
        <v>0.55958230958230959</v>
      </c>
      <c r="E9" s="106">
        <f>SUM('AMA_UBS J Brasil'!D21,'UBS V Guilherme'!D13,'AMA_UBS V Medeiros'!D13,'UBS Izolina Mazzei'!D13,'UBS Jardim Japão'!D13,'UBS Vila Ede'!D13,'UBS Vila Leonor'!D13,'UBS Vila Sabrina'!D13,'UBS Carandiru'!D13,'UBS Vila Maria P Gnecco'!D13,'UBS Jardim Julieta'!D15)</f>
        <v>3210</v>
      </c>
      <c r="F9" s="117">
        <f t="shared" si="1"/>
        <v>0.65724815724815722</v>
      </c>
      <c r="G9" s="106">
        <f>SUM('AMA_UBS J Brasil'!E21,'UBS V Guilherme'!E13,'AMA_UBS V Medeiros'!E13,'UBS Izolina Mazzei'!E13,'UBS Jardim Japão'!E13,'UBS Vila Ede'!E13,'UBS Vila Leonor'!E13,'UBS Vila Sabrina'!E13,'UBS Carandiru'!E13,'UBS Vila Maria P Gnecco'!E13,'UBS Jardim Julieta'!E15)</f>
        <v>3105</v>
      </c>
      <c r="H9" s="117">
        <f t="shared" si="2"/>
        <v>0.63574938574938578</v>
      </c>
      <c r="I9" s="108">
        <f t="shared" si="3"/>
        <v>9048</v>
      </c>
      <c r="J9" s="118">
        <f t="shared" si="4"/>
        <v>0.61752661752661753</v>
      </c>
      <c r="K9" s="106">
        <f>SUM('AMA_UBS J Brasil'!F21,'UBS V Guilherme'!F13,'AMA_UBS V Medeiros'!F13,'UBS Izolina Mazzei'!F13,'UBS Jardim Japão'!F13,'UBS Vila Ede'!F13,'UBS Vila Leonor'!F13,'UBS Vila Sabrina'!F13,'UBS Carandiru'!F13,'UBS Vila Maria P Gnecco'!F13,'UBS Jardim Julieta'!F15)</f>
        <v>4206</v>
      </c>
      <c r="L9" s="117">
        <f t="shared" si="2"/>
        <v>0.86117936117936122</v>
      </c>
      <c r="M9" s="106">
        <f>SUM('AMA_UBS J Brasil'!G21,'UBS V Guilherme'!G13,'AMA_UBS V Medeiros'!G13,'UBS Izolina Mazzei'!G13,'UBS Jardim Japão'!G13,'UBS Vila Ede'!G13,'UBS Vila Leonor'!G13,'UBS Vila Sabrina'!G13,'UBS Carandiru'!G13,'UBS Vila Maria P Gnecco'!G13,'UBS Jardim Julieta'!G15)</f>
        <v>4078</v>
      </c>
      <c r="N9" s="117">
        <f t="shared" si="5"/>
        <v>0.83497133497133502</v>
      </c>
      <c r="O9" s="106">
        <f>SUM('AMA_UBS J Brasil'!H21,'UBS V Guilherme'!H13,'AMA_UBS V Medeiros'!H13,'UBS Izolina Mazzei'!H13,'UBS Jardim Japão'!H13,'UBS Vila Ede'!H13,'UBS Vila Leonor'!H13,'UBS Vila Sabrina'!H13,'UBS Carandiru'!H13,'UBS Vila Maria P Gnecco'!H13,'UBS Jardim Julieta'!H15)</f>
        <v>3889</v>
      </c>
      <c r="P9" s="117">
        <f t="shared" si="6"/>
        <v>0.7962735462735463</v>
      </c>
      <c r="Q9" s="108">
        <f t="shared" si="7"/>
        <v>12173</v>
      </c>
      <c r="R9" s="118">
        <f t="shared" si="8"/>
        <v>0.83080808080808077</v>
      </c>
      <c r="S9" s="106">
        <f t="shared" si="9"/>
        <v>21221</v>
      </c>
    </row>
    <row r="10" spans="1:19" x14ac:dyDescent="0.25">
      <c r="A10" s="88" t="s">
        <v>12</v>
      </c>
      <c r="B10" s="89">
        <f>SUM('AMA_UBS J Brasil'!B22,'UBS V Guilherme'!B14,'AMA_UBS V Medeiros'!B14,'AMA_UBS V Medeiros'!B17,'UBS Vila Ede'!B14,'UBS Carandiru'!B14)</f>
        <v>960</v>
      </c>
      <c r="C10" s="106">
        <f>SUM('AMA_UBS J Brasil'!C22,'UBS V Guilherme'!C14,'AMA_UBS V Medeiros'!C14,'AMA_UBS V Medeiros'!C17,'UBS Vila Ede'!C14,'UBS Carandiru'!C14)</f>
        <v>768</v>
      </c>
      <c r="D10" s="117">
        <f t="shared" si="0"/>
        <v>0.8</v>
      </c>
      <c r="E10" s="106">
        <f>SUM('AMA_UBS J Brasil'!D22,'UBS V Guilherme'!D14,'AMA_UBS V Medeiros'!D14,'AMA_UBS V Medeiros'!D17,'UBS Vila Ede'!D14,'UBS Carandiru'!D14)</f>
        <v>710</v>
      </c>
      <c r="F10" s="117">
        <f t="shared" si="1"/>
        <v>0.73958333333333337</v>
      </c>
      <c r="G10" s="106">
        <f>SUM('AMA_UBS J Brasil'!E22,'UBS V Guilherme'!E14,'AMA_UBS V Medeiros'!E14,'AMA_UBS V Medeiros'!E17,'UBS Vila Ede'!E14,'UBS Carandiru'!E14)</f>
        <v>716</v>
      </c>
      <c r="H10" s="117">
        <f t="shared" si="2"/>
        <v>0.74583333333333335</v>
      </c>
      <c r="I10" s="108">
        <f t="shared" si="3"/>
        <v>2194</v>
      </c>
      <c r="J10" s="118">
        <f t="shared" si="4"/>
        <v>0.76180555555555551</v>
      </c>
      <c r="K10" s="106">
        <f>SUM('AMA_UBS J Brasil'!F22,'UBS V Guilherme'!F14,'AMA_UBS V Medeiros'!F14,'AMA_UBS V Medeiros'!F17,'UBS Vila Ede'!F14,'UBS Carandiru'!F14)</f>
        <v>863</v>
      </c>
      <c r="L10" s="117">
        <f t="shared" si="2"/>
        <v>0.8989583333333333</v>
      </c>
      <c r="M10" s="106">
        <f>SUM('AMA_UBS J Brasil'!G22,'UBS V Guilherme'!G14,'AMA_UBS V Medeiros'!G14,'AMA_UBS V Medeiros'!G17,'UBS Vila Ede'!G14,'UBS Carandiru'!G14)</f>
        <v>803</v>
      </c>
      <c r="N10" s="117">
        <f t="shared" si="5"/>
        <v>0.8364583333333333</v>
      </c>
      <c r="O10" s="106">
        <f>SUM('AMA_UBS J Brasil'!H22,'UBS V Guilherme'!H14,'AMA_UBS V Medeiros'!H14,'AMA_UBS V Medeiros'!H17,'UBS Vila Ede'!H14,'UBS Carandiru'!H14)</f>
        <v>764</v>
      </c>
      <c r="P10" s="117">
        <f t="shared" si="6"/>
        <v>0.79583333333333328</v>
      </c>
      <c r="Q10" s="108">
        <f t="shared" si="7"/>
        <v>2430</v>
      </c>
      <c r="R10" s="118">
        <f t="shared" si="8"/>
        <v>0.84375</v>
      </c>
      <c r="S10" s="106">
        <f t="shared" si="9"/>
        <v>4624</v>
      </c>
    </row>
    <row r="11" spans="1:19" x14ac:dyDescent="0.25">
      <c r="A11" s="48" t="s">
        <v>13</v>
      </c>
      <c r="B11" s="205">
        <f>SUM('AMA_UBS J Brasil'!B25,'UBS V Guilherme'!B15,'AMA_UBS V Medeiros'!B18,'UBS Izolina Mazzei'!B15,'UBS Jardim Japão'!B15,'UBS Vila Ede'!B15,'UBS Vila Leonor'!B15,'UBS Vila Sabrina'!B14,'UBS Carandiru'!B15,'UBS Vila Maria P Gnecco'!B15,'UBS Jardim Julieta'!B16)</f>
        <v>6496</v>
      </c>
      <c r="C11" s="191">
        <f>SUM('AMA_UBS J Brasil'!C25,'UBS V Guilherme'!C15,'AMA_UBS V Medeiros'!C18,'UBS Izolina Mazzei'!C15,'UBS Jardim Japão'!C15,'UBS Vila Ede'!C15,'UBS Vila Leonor'!C15,'UBS Vila Sabrina'!C14,'UBS Carandiru'!C15,'UBS Vila Maria P Gnecco'!C15,'UBS Jardim Julieta'!C16)</f>
        <v>3436</v>
      </c>
      <c r="D11" s="206">
        <f t="shared" si="0"/>
        <v>0.52894088669950734</v>
      </c>
      <c r="E11" s="191">
        <f>SUM('AMA_UBS J Brasil'!D25,'UBS V Guilherme'!D15,'AMA_UBS V Medeiros'!D18,'UBS Izolina Mazzei'!D15,'UBS Jardim Japão'!D15,'UBS Vila Ede'!D15,'UBS Vila Leonor'!D15,'UBS Vila Sabrina'!D14,'UBS Carandiru'!D15,'UBS Vila Maria P Gnecco'!D15,'UBS Jardim Julieta'!D16)</f>
        <v>3610</v>
      </c>
      <c r="F11" s="206">
        <f t="shared" si="1"/>
        <v>0.55572660098522164</v>
      </c>
      <c r="G11" s="191">
        <f>SUM('AMA_UBS J Brasil'!E25,'UBS V Guilherme'!E15,'AMA_UBS V Medeiros'!E18,'UBS Izolina Mazzei'!E15,'UBS Jardim Japão'!E15,'UBS Vila Ede'!E15,'UBS Vila Leonor'!E15,'UBS Vila Sabrina'!E14,'UBS Carandiru'!E15,'UBS Vila Maria P Gnecco'!E15,'UBS Jardim Julieta'!E16)</f>
        <v>4034</v>
      </c>
      <c r="H11" s="206">
        <f t="shared" si="2"/>
        <v>0.62099753694581283</v>
      </c>
      <c r="I11" s="190">
        <f t="shared" si="3"/>
        <v>11080</v>
      </c>
      <c r="J11" s="207">
        <f t="shared" si="4"/>
        <v>0.56855500821018068</v>
      </c>
      <c r="K11" s="191">
        <f>SUM('AMA_UBS J Brasil'!F25,'UBS V Guilherme'!F15,'AMA_UBS V Medeiros'!F18,'UBS Izolina Mazzei'!F15,'UBS Jardim Japão'!F15,'UBS Vila Ede'!F15,'UBS Vila Leonor'!F15,'UBS Vila Sabrina'!F14,'UBS Carandiru'!F15,'UBS Vila Maria P Gnecco'!F15,'UBS Jardim Julieta'!F16)</f>
        <v>3998</v>
      </c>
      <c r="L11" s="206">
        <f t="shared" si="2"/>
        <v>0.61545566502463056</v>
      </c>
      <c r="M11" s="191">
        <f>SUM('AMA_UBS J Brasil'!G25,'UBS V Guilherme'!G15,'AMA_UBS V Medeiros'!G18,'UBS Izolina Mazzei'!G15,'UBS Jardim Japão'!G15,'UBS Vila Ede'!G15,'UBS Vila Leonor'!G15,'UBS Vila Sabrina'!G14,'UBS Carandiru'!G15,'UBS Vila Maria P Gnecco'!G15,'UBS Jardim Julieta'!G16)</f>
        <v>4138</v>
      </c>
      <c r="N11" s="206">
        <f t="shared" si="5"/>
        <v>0.63700738916256161</v>
      </c>
      <c r="O11" s="191">
        <f>SUM('AMA_UBS J Brasil'!H25,'UBS V Guilherme'!H15,'AMA_UBS V Medeiros'!H18,'UBS Izolina Mazzei'!H15,'UBS Jardim Japão'!H15,'UBS Vila Ede'!H15,'UBS Vila Leonor'!H15,'UBS Vila Sabrina'!H14,'UBS Carandiru'!H15,'UBS Vila Maria P Gnecco'!H15,'UBS Jardim Julieta'!H16)</f>
        <v>3915</v>
      </c>
      <c r="P11" s="206">
        <f t="shared" si="6"/>
        <v>0.6026785714285714</v>
      </c>
      <c r="Q11" s="190">
        <f t="shared" si="7"/>
        <v>12051</v>
      </c>
      <c r="R11" s="207">
        <f t="shared" si="8"/>
        <v>0.61838054187192115</v>
      </c>
      <c r="S11" s="191">
        <f t="shared" si="9"/>
        <v>23131</v>
      </c>
    </row>
    <row r="12" spans="1:19" x14ac:dyDescent="0.25">
      <c r="A12" s="219" t="s">
        <v>185</v>
      </c>
      <c r="B12" s="205">
        <f>'UBS Izolina Mazzei'!B14</f>
        <v>125</v>
      </c>
      <c r="C12" s="191">
        <f>'UBS Izolina Mazzei'!C14</f>
        <v>100</v>
      </c>
      <c r="D12" s="206">
        <f t="shared" si="0"/>
        <v>0.8</v>
      </c>
      <c r="E12" s="191">
        <f>'UBS Izolina Mazzei'!D14</f>
        <v>94</v>
      </c>
      <c r="F12" s="206">
        <f t="shared" si="1"/>
        <v>0.752</v>
      </c>
      <c r="G12" s="191">
        <f>'UBS Izolina Mazzei'!E14</f>
        <v>118</v>
      </c>
      <c r="H12" s="206">
        <f t="shared" si="2"/>
        <v>0.94399999999999995</v>
      </c>
      <c r="I12" s="190">
        <f t="shared" si="3"/>
        <v>312</v>
      </c>
      <c r="J12" s="207">
        <f t="shared" si="4"/>
        <v>0.83199999999999996</v>
      </c>
      <c r="K12" s="191">
        <f>'UBS Izolina Mazzei'!F14</f>
        <v>143</v>
      </c>
      <c r="L12" s="206">
        <f t="shared" si="2"/>
        <v>1.1439999999999999</v>
      </c>
      <c r="M12" s="191">
        <f>'UBS Izolina Mazzei'!G14</f>
        <v>124</v>
      </c>
      <c r="N12" s="206">
        <f t="shared" si="5"/>
        <v>0.99199999999999999</v>
      </c>
      <c r="O12" s="191">
        <f>'UBS Izolina Mazzei'!H14</f>
        <v>127</v>
      </c>
      <c r="P12" s="206">
        <f t="shared" si="6"/>
        <v>1.016</v>
      </c>
      <c r="Q12" s="190">
        <f t="shared" si="7"/>
        <v>394</v>
      </c>
      <c r="R12" s="207">
        <f t="shared" si="8"/>
        <v>1.0506666666666666</v>
      </c>
      <c r="S12" s="191">
        <f t="shared" si="9"/>
        <v>706</v>
      </c>
    </row>
    <row r="13" spans="1:19" x14ac:dyDescent="0.25">
      <c r="A13" s="220" t="s">
        <v>204</v>
      </c>
      <c r="B13" s="203">
        <f>'UBS Carandiru'!B16</f>
        <v>120</v>
      </c>
      <c r="C13" s="185">
        <f>'UBS Carandiru'!C16</f>
        <v>122</v>
      </c>
      <c r="D13" s="20">
        <f t="shared" ref="D13:D14" si="10">C13/$B13</f>
        <v>1.0166666666666666</v>
      </c>
      <c r="E13" s="185">
        <f>'UBS Carandiru'!D16</f>
        <v>70</v>
      </c>
      <c r="F13" s="20">
        <f t="shared" ref="F13:F14" si="11">E13/$B13</f>
        <v>0.58333333333333337</v>
      </c>
      <c r="G13" s="185">
        <f>'UBS Carandiru'!E16</f>
        <v>0</v>
      </c>
      <c r="H13" s="20">
        <f t="shared" ref="H13:H14" si="12">G13/$B13</f>
        <v>0</v>
      </c>
      <c r="I13" s="78">
        <f t="shared" si="3"/>
        <v>192</v>
      </c>
      <c r="J13" s="186">
        <f t="shared" si="4"/>
        <v>0.53333333333333333</v>
      </c>
      <c r="K13" s="185">
        <f>'UBS Carandiru'!F16</f>
        <v>107</v>
      </c>
      <c r="L13" s="20">
        <f t="shared" ref="L13:L14" si="13">K13/$B13</f>
        <v>0.89166666666666672</v>
      </c>
      <c r="M13" s="185">
        <f>'UBS Carandiru'!G16</f>
        <v>155</v>
      </c>
      <c r="N13" s="20">
        <f t="shared" ref="N13:N14" si="14">M13/$B13</f>
        <v>1.2916666666666667</v>
      </c>
      <c r="O13" s="185">
        <f>'UBS Carandiru'!H16</f>
        <v>123</v>
      </c>
      <c r="P13" s="20">
        <f t="shared" ref="P13:P14" si="15">O13/$B13</f>
        <v>1.0249999999999999</v>
      </c>
      <c r="Q13" s="78">
        <f t="shared" ref="Q13:Q14" si="16">SUM(K13,M13,O13)</f>
        <v>385</v>
      </c>
      <c r="R13" s="186">
        <f t="shared" ref="R13:R14" si="17">Q13/($B13*3)</f>
        <v>1.0694444444444444</v>
      </c>
      <c r="S13" s="185">
        <f t="shared" ref="S13:S14" si="18">SUM(C13,E13,G13,K13,M13,O13)</f>
        <v>577</v>
      </c>
    </row>
    <row r="14" spans="1:19" ht="15.75" thickBot="1" x14ac:dyDescent="0.3">
      <c r="A14" s="208" t="s">
        <v>205</v>
      </c>
      <c r="B14" s="209" t="e">
        <f>'UBS Carandiru'!#REF!</f>
        <v>#REF!</v>
      </c>
      <c r="C14" s="210" t="e">
        <f>'UBS Carandiru'!#REF!</f>
        <v>#REF!</v>
      </c>
      <c r="D14" s="211" t="e">
        <f t="shared" si="10"/>
        <v>#REF!</v>
      </c>
      <c r="E14" s="210" t="e">
        <f>'UBS Carandiru'!#REF!</f>
        <v>#REF!</v>
      </c>
      <c r="F14" s="211" t="e">
        <f t="shared" si="11"/>
        <v>#REF!</v>
      </c>
      <c r="G14" s="210" t="e">
        <f>'UBS Carandiru'!#REF!</f>
        <v>#REF!</v>
      </c>
      <c r="H14" s="211" t="e">
        <f t="shared" si="12"/>
        <v>#REF!</v>
      </c>
      <c r="I14" s="212" t="e">
        <f t="shared" si="3"/>
        <v>#REF!</v>
      </c>
      <c r="J14" s="213" t="e">
        <f t="shared" si="4"/>
        <v>#REF!</v>
      </c>
      <c r="K14" s="210" t="e">
        <f>'UBS Carandiru'!#REF!</f>
        <v>#REF!</v>
      </c>
      <c r="L14" s="211" t="e">
        <f t="shared" si="13"/>
        <v>#REF!</v>
      </c>
      <c r="M14" s="210" t="e">
        <f>'UBS Carandiru'!#REF!</f>
        <v>#REF!</v>
      </c>
      <c r="N14" s="211" t="e">
        <f t="shared" si="14"/>
        <v>#REF!</v>
      </c>
      <c r="O14" s="210" t="e">
        <f>'UBS Carandiru'!#REF!</f>
        <v>#REF!</v>
      </c>
      <c r="P14" s="211" t="e">
        <f t="shared" si="15"/>
        <v>#REF!</v>
      </c>
      <c r="Q14" s="212" t="e">
        <f t="shared" si="16"/>
        <v>#REF!</v>
      </c>
      <c r="R14" s="213" t="e">
        <f t="shared" si="17"/>
        <v>#REF!</v>
      </c>
      <c r="S14" s="210" t="e">
        <f t="shared" si="18"/>
        <v>#REF!</v>
      </c>
    </row>
    <row r="15" spans="1:19" ht="15.75" thickBot="1" x14ac:dyDescent="0.3">
      <c r="A15" s="6" t="s">
        <v>7</v>
      </c>
      <c r="B15" s="216" t="e">
        <f>SUM(B6:B11)</f>
        <v>#REF!</v>
      </c>
      <c r="C15" s="8" t="e">
        <f>SUM(C6:C11)</f>
        <v>#REF!</v>
      </c>
      <c r="D15" s="22" t="e">
        <f>C15/$B15</f>
        <v>#REF!</v>
      </c>
      <c r="E15" s="8" t="e">
        <f>SUM(E6:E11)</f>
        <v>#REF!</v>
      </c>
      <c r="F15" s="22" t="e">
        <f t="shared" si="1"/>
        <v>#REF!</v>
      </c>
      <c r="G15" s="8" t="e">
        <f>SUM(G6:G11)</f>
        <v>#REF!</v>
      </c>
      <c r="H15" s="22" t="e">
        <f t="shared" si="2"/>
        <v>#REF!</v>
      </c>
      <c r="I15" s="80" t="e">
        <f t="shared" si="3"/>
        <v>#REF!</v>
      </c>
      <c r="J15" s="81" t="e">
        <f t="shared" si="4"/>
        <v>#REF!</v>
      </c>
      <c r="K15" s="8" t="e">
        <f>SUM(K6:K11)</f>
        <v>#REF!</v>
      </c>
      <c r="L15" s="22" t="e">
        <f t="shared" si="2"/>
        <v>#REF!</v>
      </c>
      <c r="M15" s="8" t="e">
        <f>SUM(M6:M11)</f>
        <v>#REF!</v>
      </c>
      <c r="N15" s="22" t="e">
        <f t="shared" si="5"/>
        <v>#REF!</v>
      </c>
      <c r="O15" s="8" t="e">
        <f>SUM(O6:O11)</f>
        <v>#REF!</v>
      </c>
      <c r="P15" s="22" t="e">
        <f t="shared" si="6"/>
        <v>#REF!</v>
      </c>
      <c r="Q15" s="80" t="e">
        <f t="shared" si="7"/>
        <v>#REF!</v>
      </c>
      <c r="R15" s="81" t="e">
        <f t="shared" si="8"/>
        <v>#REF!</v>
      </c>
      <c r="S15" s="8" t="e">
        <f t="shared" si="9"/>
        <v>#REF!</v>
      </c>
    </row>
    <row r="17" spans="1:19" ht="15.75" x14ac:dyDescent="0.25">
      <c r="A17" s="1021" t="s">
        <v>203</v>
      </c>
      <c r="B17" s="1022"/>
      <c r="C17" s="1022"/>
      <c r="D17" s="1022"/>
      <c r="E17" s="1022"/>
      <c r="F17" s="1022"/>
      <c r="G17" s="1022"/>
      <c r="H17" s="1022"/>
      <c r="I17" s="1022"/>
      <c r="J17" s="1022"/>
      <c r="K17" s="1022"/>
      <c r="L17" s="1022"/>
      <c r="M17" s="1022"/>
      <c r="N17" s="1022"/>
      <c r="O17" s="1022"/>
      <c r="P17" s="1022"/>
      <c r="Q17" s="1022"/>
      <c r="R17" s="1022"/>
      <c r="S17" s="1022"/>
    </row>
    <row r="18" spans="1:19" ht="24.75" thickBot="1" x14ac:dyDescent="0.3">
      <c r="A18" s="85" t="s">
        <v>14</v>
      </c>
      <c r="B18" s="155" t="s">
        <v>15</v>
      </c>
      <c r="C18" s="85" t="str">
        <f>'Pque N Mundo I'!C8</f>
        <v>Real.</v>
      </c>
      <c r="D18" s="86" t="e">
        <f>'Pque N Mundo I'!#REF!</f>
        <v>#REF!</v>
      </c>
      <c r="E18" s="85" t="str">
        <f>'Pque N Mundo I'!D8</f>
        <v>Real.</v>
      </c>
      <c r="F18" s="86" t="e">
        <f>'Pque N Mundo I'!#REF!</f>
        <v>#REF!</v>
      </c>
      <c r="G18" s="85" t="str">
        <f>'Pque N Mundo I'!E8</f>
        <v>Real.</v>
      </c>
      <c r="H18" s="86" t="e">
        <f>'Pque N Mundo I'!#REF!</f>
        <v>#REF!</v>
      </c>
      <c r="I18" s="100" t="e">
        <f>'Pque N Mundo I'!#REF!</f>
        <v>#REF!</v>
      </c>
      <c r="J18" s="13" t="e">
        <f>'Pque N Mundo I'!#REF!</f>
        <v>#REF!</v>
      </c>
      <c r="K18" s="85" t="str">
        <f>'Pque N Mundo I'!F8</f>
        <v>Real.</v>
      </c>
      <c r="L18" s="86" t="e">
        <f>'Pque N Mundo I'!#REF!</f>
        <v>#REF!</v>
      </c>
      <c r="M18" s="14" t="str">
        <f>'Pque N Mundo I'!G8</f>
        <v>Real.</v>
      </c>
      <c r="N18" s="15" t="e">
        <f>'Pque N Mundo I'!#REF!</f>
        <v>#REF!</v>
      </c>
      <c r="O18" s="14" t="str">
        <f>'Pque N Mundo I'!H8</f>
        <v>Real.</v>
      </c>
      <c r="P18" s="15" t="e">
        <f>'Pque N Mundo I'!#REF!</f>
        <v>#REF!</v>
      </c>
      <c r="Q18" s="100" t="e">
        <f>'Pque N Mundo I'!#REF!</f>
        <v>#REF!</v>
      </c>
      <c r="R18" s="13" t="e">
        <f>'Pque N Mundo I'!#REF!</f>
        <v>#REF!</v>
      </c>
      <c r="S18" s="14" t="s">
        <v>6</v>
      </c>
    </row>
    <row r="19" spans="1:19" ht="15.75" thickTop="1" x14ac:dyDescent="0.25">
      <c r="A19" s="9" t="s">
        <v>27</v>
      </c>
      <c r="B19" s="87">
        <f>SUM('Pque N Mundo I'!B9,'Pque N Mundo II'!B9)</f>
        <v>13200</v>
      </c>
      <c r="C19" s="105" t="e">
        <f>SUM('PRODUÇÃO Geral'!C6,'PRODUÇÃO Geral'!#REF!)</f>
        <v>#REF!</v>
      </c>
      <c r="D19" s="19" t="e">
        <f t="shared" ref="D19:D30" si="19">C19/$B19</f>
        <v>#REF!</v>
      </c>
      <c r="E19" s="105" t="e">
        <f>SUM('PRODUÇÃO Geral'!D6,'PRODUÇÃO Geral'!#REF!)</f>
        <v>#REF!</v>
      </c>
      <c r="F19" s="19" t="e">
        <f t="shared" ref="F19:F30" si="20">E19/$B19</f>
        <v>#REF!</v>
      </c>
      <c r="G19" s="105" t="e">
        <f>SUM('PRODUÇÃO Geral'!E6,'PRODUÇÃO Geral'!#REF!)</f>
        <v>#REF!</v>
      </c>
      <c r="H19" s="19" t="e">
        <f t="shared" ref="H19:L30" si="21">G19/$B19</f>
        <v>#REF!</v>
      </c>
      <c r="I19" s="77" t="e">
        <f t="shared" ref="I19:I30" si="22">SUM(C19,E19,G19)</f>
        <v>#REF!</v>
      </c>
      <c r="J19" s="116" t="e">
        <f t="shared" ref="J19:J30" si="23">I19/($B19*3)</f>
        <v>#REF!</v>
      </c>
      <c r="K19" s="105" t="e">
        <f>SUM('PRODUÇÃO Geral'!F6,'PRODUÇÃO Geral'!#REF!)</f>
        <v>#REF!</v>
      </c>
      <c r="L19" s="19" t="e">
        <f t="shared" si="21"/>
        <v>#REF!</v>
      </c>
      <c r="M19" s="105" t="e">
        <f>SUM('PRODUÇÃO Geral'!G6,'PRODUÇÃO Geral'!#REF!)</f>
        <v>#REF!</v>
      </c>
      <c r="N19" s="19" t="e">
        <f t="shared" ref="N19:N30" si="24">M19/$B19</f>
        <v>#REF!</v>
      </c>
      <c r="O19" s="105" t="e">
        <f>SUM('PRODUÇÃO Geral'!H6,'PRODUÇÃO Geral'!#REF!)</f>
        <v>#REF!</v>
      </c>
      <c r="P19" s="19" t="e">
        <f t="shared" ref="P19:P30" si="25">O19/$B19</f>
        <v>#REF!</v>
      </c>
      <c r="Q19" s="77" t="e">
        <f t="shared" ref="Q19:Q30" si="26">SUM(K19,M19,O19)</f>
        <v>#REF!</v>
      </c>
      <c r="R19" s="116" t="e">
        <f t="shared" ref="R19:R30" si="27">Q19/($B19*3)</f>
        <v>#REF!</v>
      </c>
      <c r="S19" s="105" t="e">
        <f t="shared" ref="S19:S30" si="28">SUM(C19,E19,G19,K19,M19,O19)</f>
        <v>#REF!</v>
      </c>
    </row>
    <row r="20" spans="1:19" x14ac:dyDescent="0.25">
      <c r="A20" s="88" t="s">
        <v>28</v>
      </c>
      <c r="B20" s="87">
        <f>SUM('Pque N Mundo I'!B10,'Pque N Mundo II'!B10)</f>
        <v>4576</v>
      </c>
      <c r="C20" s="105" t="e">
        <f>SUM('PRODUÇÃO Geral'!C7,'PRODUÇÃO Geral'!#REF!)</f>
        <v>#REF!</v>
      </c>
      <c r="D20" s="117" t="e">
        <f t="shared" si="19"/>
        <v>#REF!</v>
      </c>
      <c r="E20" s="105" t="e">
        <f>SUM('PRODUÇÃO Geral'!D7,'PRODUÇÃO Geral'!#REF!)</f>
        <v>#REF!</v>
      </c>
      <c r="F20" s="117" t="e">
        <f t="shared" si="20"/>
        <v>#REF!</v>
      </c>
      <c r="G20" s="105" t="e">
        <f>SUM('PRODUÇÃO Geral'!E7,'PRODUÇÃO Geral'!#REF!)</f>
        <v>#REF!</v>
      </c>
      <c r="H20" s="117" t="e">
        <f t="shared" si="21"/>
        <v>#REF!</v>
      </c>
      <c r="I20" s="108" t="e">
        <f t="shared" si="22"/>
        <v>#REF!</v>
      </c>
      <c r="J20" s="118" t="e">
        <f t="shared" si="23"/>
        <v>#REF!</v>
      </c>
      <c r="K20" s="105" t="e">
        <f>SUM('PRODUÇÃO Geral'!F7,'PRODUÇÃO Geral'!#REF!)</f>
        <v>#REF!</v>
      </c>
      <c r="L20" s="117" t="e">
        <f t="shared" si="21"/>
        <v>#REF!</v>
      </c>
      <c r="M20" s="105" t="e">
        <f>SUM('PRODUÇÃO Geral'!G7,'PRODUÇÃO Geral'!#REF!)</f>
        <v>#REF!</v>
      </c>
      <c r="N20" s="117" t="e">
        <f t="shared" si="24"/>
        <v>#REF!</v>
      </c>
      <c r="O20" s="105" t="e">
        <f>SUM('PRODUÇÃO Geral'!H7,'PRODUÇÃO Geral'!#REF!)</f>
        <v>#REF!</v>
      </c>
      <c r="P20" s="117" t="e">
        <f t="shared" si="25"/>
        <v>#REF!</v>
      </c>
      <c r="Q20" s="108" t="e">
        <f t="shared" si="26"/>
        <v>#REF!</v>
      </c>
      <c r="R20" s="118" t="e">
        <f t="shared" si="27"/>
        <v>#REF!</v>
      </c>
      <c r="S20" s="106" t="e">
        <f t="shared" si="28"/>
        <v>#REF!</v>
      </c>
    </row>
    <row r="21" spans="1:19" x14ac:dyDescent="0.25">
      <c r="A21" s="88" t="s">
        <v>29</v>
      </c>
      <c r="B21" s="87">
        <f>SUM('Pque N Mundo I'!B12,'Pque N Mundo II'!B12)</f>
        <v>1980</v>
      </c>
      <c r="C21" s="105" t="e">
        <f>SUM('PRODUÇÃO Geral'!C19,'PRODUÇÃO Geral'!#REF!)</f>
        <v>#REF!</v>
      </c>
      <c r="D21" s="117" t="e">
        <f t="shared" si="19"/>
        <v>#REF!</v>
      </c>
      <c r="E21" s="105" t="e">
        <f>SUM('PRODUÇÃO Geral'!D19,'PRODUÇÃO Geral'!#REF!)</f>
        <v>#REF!</v>
      </c>
      <c r="F21" s="117" t="e">
        <f t="shared" si="20"/>
        <v>#REF!</v>
      </c>
      <c r="G21" s="105" t="e">
        <f>SUM('PRODUÇÃO Geral'!E19,'PRODUÇÃO Geral'!#REF!)</f>
        <v>#REF!</v>
      </c>
      <c r="H21" s="117" t="e">
        <f t="shared" si="21"/>
        <v>#REF!</v>
      </c>
      <c r="I21" s="108" t="e">
        <f t="shared" si="22"/>
        <v>#REF!</v>
      </c>
      <c r="J21" s="118" t="e">
        <f t="shared" si="23"/>
        <v>#REF!</v>
      </c>
      <c r="K21" s="105" t="e">
        <f>SUM('PRODUÇÃO Geral'!F19,'PRODUÇÃO Geral'!#REF!)</f>
        <v>#REF!</v>
      </c>
      <c r="L21" s="117" t="e">
        <f t="shared" si="21"/>
        <v>#REF!</v>
      </c>
      <c r="M21" s="105" t="e">
        <f>SUM('PRODUÇÃO Geral'!G19,'PRODUÇÃO Geral'!#REF!)</f>
        <v>#REF!</v>
      </c>
      <c r="N21" s="117" t="e">
        <f t="shared" si="24"/>
        <v>#REF!</v>
      </c>
      <c r="O21" s="105" t="e">
        <f>SUM('PRODUÇÃO Geral'!H19,'PRODUÇÃO Geral'!#REF!)</f>
        <v>#REF!</v>
      </c>
      <c r="P21" s="117" t="e">
        <f t="shared" si="25"/>
        <v>#REF!</v>
      </c>
      <c r="Q21" s="108" t="e">
        <f t="shared" si="26"/>
        <v>#REF!</v>
      </c>
      <c r="R21" s="118" t="e">
        <f t="shared" si="27"/>
        <v>#REF!</v>
      </c>
      <c r="S21" s="106" t="e">
        <f t="shared" si="28"/>
        <v>#REF!</v>
      </c>
    </row>
    <row r="22" spans="1:19" x14ac:dyDescent="0.25">
      <c r="A22" s="88" t="s">
        <v>398</v>
      </c>
      <c r="B22" s="89">
        <f>'Pque N Mundo II'!B14</f>
        <v>384</v>
      </c>
      <c r="C22" s="106" t="e">
        <f>'PRODUÇÃO Geral'!#REF!</f>
        <v>#REF!</v>
      </c>
      <c r="D22" s="117" t="e">
        <f t="shared" si="19"/>
        <v>#REF!</v>
      </c>
      <c r="E22" s="106" t="e">
        <f>'PRODUÇÃO Geral'!#REF!</f>
        <v>#REF!</v>
      </c>
      <c r="F22" s="117" t="e">
        <f t="shared" si="20"/>
        <v>#REF!</v>
      </c>
      <c r="G22" s="106" t="e">
        <f>'PRODUÇÃO Geral'!#REF!</f>
        <v>#REF!</v>
      </c>
      <c r="H22" s="117" t="e">
        <f t="shared" si="21"/>
        <v>#REF!</v>
      </c>
      <c r="I22" s="108" t="e">
        <f t="shared" si="22"/>
        <v>#REF!</v>
      </c>
      <c r="J22" s="118" t="e">
        <f t="shared" si="23"/>
        <v>#REF!</v>
      </c>
      <c r="K22" s="106" t="e">
        <f>'PRODUÇÃO Geral'!#REF!</f>
        <v>#REF!</v>
      </c>
      <c r="L22" s="117" t="e">
        <f t="shared" si="21"/>
        <v>#REF!</v>
      </c>
      <c r="M22" s="106" t="e">
        <f>'PRODUÇÃO Geral'!#REF!</f>
        <v>#REF!</v>
      </c>
      <c r="N22" s="117" t="e">
        <f t="shared" si="24"/>
        <v>#REF!</v>
      </c>
      <c r="O22" s="106" t="e">
        <f>'PRODUÇÃO Geral'!#REF!</f>
        <v>#REF!</v>
      </c>
      <c r="P22" s="117" t="e">
        <f t="shared" si="25"/>
        <v>#REF!</v>
      </c>
      <c r="Q22" s="108" t="e">
        <f t="shared" si="26"/>
        <v>#REF!</v>
      </c>
      <c r="R22" s="118" t="e">
        <f t="shared" si="27"/>
        <v>#REF!</v>
      </c>
      <c r="S22" s="106" t="e">
        <f t="shared" si="28"/>
        <v>#REF!</v>
      </c>
    </row>
    <row r="23" spans="1:19" x14ac:dyDescent="0.25">
      <c r="A23" s="88" t="s">
        <v>31</v>
      </c>
      <c r="B23" s="89">
        <f>'Pque N Mundo II'!B15</f>
        <v>58</v>
      </c>
      <c r="C23" s="106" t="e">
        <f>'PRODUÇÃO Geral'!#REF!</f>
        <v>#REF!</v>
      </c>
      <c r="D23" s="117" t="e">
        <f t="shared" si="19"/>
        <v>#REF!</v>
      </c>
      <c r="E23" s="106" t="e">
        <f>'PRODUÇÃO Geral'!#REF!</f>
        <v>#REF!</v>
      </c>
      <c r="F23" s="117" t="e">
        <f t="shared" si="20"/>
        <v>#REF!</v>
      </c>
      <c r="G23" s="106" t="e">
        <f>'PRODUÇÃO Geral'!#REF!</f>
        <v>#REF!</v>
      </c>
      <c r="H23" s="117" t="e">
        <f t="shared" si="21"/>
        <v>#REF!</v>
      </c>
      <c r="I23" s="108" t="e">
        <f t="shared" si="22"/>
        <v>#REF!</v>
      </c>
      <c r="J23" s="118" t="e">
        <f t="shared" si="23"/>
        <v>#REF!</v>
      </c>
      <c r="K23" s="106" t="e">
        <f>'PRODUÇÃO Geral'!#REF!</f>
        <v>#REF!</v>
      </c>
      <c r="L23" s="117" t="e">
        <f t="shared" si="21"/>
        <v>#REF!</v>
      </c>
      <c r="M23" s="106" t="e">
        <f>'PRODUÇÃO Geral'!#REF!</f>
        <v>#REF!</v>
      </c>
      <c r="N23" s="117" t="e">
        <f t="shared" si="24"/>
        <v>#REF!</v>
      </c>
      <c r="O23" s="106" t="e">
        <f>'PRODUÇÃO Geral'!#REF!</f>
        <v>#REF!</v>
      </c>
      <c r="P23" s="117" t="e">
        <f t="shared" si="25"/>
        <v>#REF!</v>
      </c>
      <c r="Q23" s="108" t="e">
        <f t="shared" si="26"/>
        <v>#REF!</v>
      </c>
      <c r="R23" s="118" t="e">
        <f t="shared" si="27"/>
        <v>#REF!</v>
      </c>
      <c r="S23" s="106" t="e">
        <f t="shared" si="28"/>
        <v>#REF!</v>
      </c>
    </row>
    <row r="24" spans="1:19" x14ac:dyDescent="0.25">
      <c r="A24" s="88" t="s">
        <v>397</v>
      </c>
      <c r="B24" s="89">
        <f>SUM('Pque N Mundo I'!B17,'Pque N Mundo II'!B17)</f>
        <v>435</v>
      </c>
      <c r="C24" s="106" t="e">
        <f>SUM('PRODUÇÃO Geral'!C22,'PRODUÇÃO Geral'!#REF!)</f>
        <v>#REF!</v>
      </c>
      <c r="D24" s="117" t="e">
        <f t="shared" si="19"/>
        <v>#REF!</v>
      </c>
      <c r="E24" s="106" t="e">
        <f>SUM('PRODUÇÃO Geral'!D22,'PRODUÇÃO Geral'!#REF!)</f>
        <v>#REF!</v>
      </c>
      <c r="F24" s="117" t="e">
        <f t="shared" si="20"/>
        <v>#REF!</v>
      </c>
      <c r="G24" s="106" t="e">
        <f>SUM('PRODUÇÃO Geral'!E22,'PRODUÇÃO Geral'!#REF!)</f>
        <v>#REF!</v>
      </c>
      <c r="H24" s="117" t="e">
        <f t="shared" si="21"/>
        <v>#REF!</v>
      </c>
      <c r="I24" s="108" t="e">
        <f t="shared" si="22"/>
        <v>#REF!</v>
      </c>
      <c r="J24" s="118" t="e">
        <f t="shared" si="23"/>
        <v>#REF!</v>
      </c>
      <c r="K24" s="106" t="e">
        <f>SUM('PRODUÇÃO Geral'!F22,'PRODUÇÃO Geral'!#REF!)</f>
        <v>#REF!</v>
      </c>
      <c r="L24" s="117" t="e">
        <f t="shared" si="21"/>
        <v>#REF!</v>
      </c>
      <c r="M24" s="106" t="e">
        <f>SUM('PRODUÇÃO Geral'!G22,'PRODUÇÃO Geral'!#REF!)</f>
        <v>#REF!</v>
      </c>
      <c r="N24" s="117" t="e">
        <f t="shared" si="24"/>
        <v>#REF!</v>
      </c>
      <c r="O24" s="106" t="e">
        <f>SUM('PRODUÇÃO Geral'!H22,'PRODUÇÃO Geral'!#REF!)</f>
        <v>#REF!</v>
      </c>
      <c r="P24" s="117" t="e">
        <f t="shared" si="25"/>
        <v>#REF!</v>
      </c>
      <c r="Q24" s="108" t="e">
        <f t="shared" si="26"/>
        <v>#REF!</v>
      </c>
      <c r="R24" s="118" t="e">
        <f t="shared" si="27"/>
        <v>#REF!</v>
      </c>
      <c r="S24" s="106" t="e">
        <f t="shared" si="28"/>
        <v>#REF!</v>
      </c>
    </row>
    <row r="25" spans="1:19" x14ac:dyDescent="0.25">
      <c r="A25" s="88" t="s">
        <v>9</v>
      </c>
      <c r="B25" s="89">
        <f>SUM('Pque N Mundo I'!B18,'Pque N Mundo II'!B18)</f>
        <v>65</v>
      </c>
      <c r="C25" s="106" t="e">
        <f>SUM('PRODUÇÃO Geral'!C23,'PRODUÇÃO Geral'!#REF!)</f>
        <v>#REF!</v>
      </c>
      <c r="D25" s="117" t="e">
        <f t="shared" si="19"/>
        <v>#REF!</v>
      </c>
      <c r="E25" s="106" t="e">
        <f>SUM('PRODUÇÃO Geral'!D23,'PRODUÇÃO Geral'!#REF!)</f>
        <v>#REF!</v>
      </c>
      <c r="F25" s="117" t="e">
        <f t="shared" si="20"/>
        <v>#REF!</v>
      </c>
      <c r="G25" s="106" t="e">
        <f>SUM('PRODUÇÃO Geral'!E23,'PRODUÇÃO Geral'!#REF!)</f>
        <v>#REF!</v>
      </c>
      <c r="H25" s="117" t="e">
        <f t="shared" si="21"/>
        <v>#REF!</v>
      </c>
      <c r="I25" s="108" t="e">
        <f t="shared" si="22"/>
        <v>#REF!</v>
      </c>
      <c r="J25" s="118" t="e">
        <f t="shared" si="23"/>
        <v>#REF!</v>
      </c>
      <c r="K25" s="106" t="e">
        <f>SUM('PRODUÇÃO Geral'!F23,'PRODUÇÃO Geral'!#REF!)</f>
        <v>#REF!</v>
      </c>
      <c r="L25" s="117" t="e">
        <f t="shared" si="21"/>
        <v>#REF!</v>
      </c>
      <c r="M25" s="106" t="e">
        <f>SUM('PRODUÇÃO Geral'!G23,'PRODUÇÃO Geral'!#REF!)</f>
        <v>#REF!</v>
      </c>
      <c r="N25" s="117" t="e">
        <f t="shared" si="24"/>
        <v>#REF!</v>
      </c>
      <c r="O25" s="106" t="e">
        <f>SUM('PRODUÇÃO Geral'!H23,'PRODUÇÃO Geral'!#REF!)</f>
        <v>#REF!</v>
      </c>
      <c r="P25" s="117" t="e">
        <f t="shared" si="25"/>
        <v>#REF!</v>
      </c>
      <c r="Q25" s="108" t="e">
        <f t="shared" si="26"/>
        <v>#REF!</v>
      </c>
      <c r="R25" s="118" t="e">
        <f t="shared" si="27"/>
        <v>#REF!</v>
      </c>
      <c r="S25" s="106" t="e">
        <f t="shared" si="28"/>
        <v>#REF!</v>
      </c>
    </row>
    <row r="26" spans="1:19" x14ac:dyDescent="0.25">
      <c r="A26" s="88" t="s">
        <v>10</v>
      </c>
      <c r="B26" s="89">
        <f>SUM('Pque N Mundo I'!B20,'Pque N Mundo II'!B20)</f>
        <v>1056</v>
      </c>
      <c r="C26" s="106" t="e">
        <f>SUM('PRODUÇÃO Geral'!C24,'PRODUÇÃO Geral'!#REF!)</f>
        <v>#REF!</v>
      </c>
      <c r="D26" s="117" t="e">
        <f t="shared" si="19"/>
        <v>#REF!</v>
      </c>
      <c r="E26" s="106" t="e">
        <f>SUM('PRODUÇÃO Geral'!D24,'PRODUÇÃO Geral'!#REF!)</f>
        <v>#REF!</v>
      </c>
      <c r="F26" s="117" t="e">
        <f t="shared" si="20"/>
        <v>#REF!</v>
      </c>
      <c r="G26" s="106" t="e">
        <f>SUM('PRODUÇÃO Geral'!E24,'PRODUÇÃO Geral'!#REF!)</f>
        <v>#REF!</v>
      </c>
      <c r="H26" s="117" t="e">
        <f t="shared" si="21"/>
        <v>#REF!</v>
      </c>
      <c r="I26" s="108" t="e">
        <f t="shared" si="22"/>
        <v>#REF!</v>
      </c>
      <c r="J26" s="118" t="e">
        <f t="shared" si="23"/>
        <v>#REF!</v>
      </c>
      <c r="K26" s="106" t="e">
        <f>SUM('PRODUÇÃO Geral'!F24,'PRODUÇÃO Geral'!#REF!)</f>
        <v>#REF!</v>
      </c>
      <c r="L26" s="117" t="e">
        <f t="shared" si="21"/>
        <v>#REF!</v>
      </c>
      <c r="M26" s="106" t="e">
        <f>SUM('PRODUÇÃO Geral'!G24,'PRODUÇÃO Geral'!#REF!)</f>
        <v>#REF!</v>
      </c>
      <c r="N26" s="117" t="e">
        <f t="shared" si="24"/>
        <v>#REF!</v>
      </c>
      <c r="O26" s="106" t="e">
        <f>SUM('PRODUÇÃO Geral'!H24,'PRODUÇÃO Geral'!#REF!)</f>
        <v>#REF!</v>
      </c>
      <c r="P26" s="117" t="e">
        <f t="shared" si="25"/>
        <v>#REF!</v>
      </c>
      <c r="Q26" s="108" t="e">
        <f t="shared" si="26"/>
        <v>#REF!</v>
      </c>
      <c r="R26" s="118" t="e">
        <f t="shared" si="27"/>
        <v>#REF!</v>
      </c>
      <c r="S26" s="106" t="e">
        <f t="shared" si="28"/>
        <v>#REF!</v>
      </c>
    </row>
    <row r="27" spans="1:19" x14ac:dyDescent="0.25">
      <c r="A27" s="88" t="s">
        <v>42</v>
      </c>
      <c r="B27" s="89">
        <f>SUM('Pque N Mundo I'!B21,'Pque N Mundo II'!B21)</f>
        <v>528</v>
      </c>
      <c r="C27" s="106" t="e">
        <f>SUM('PRODUÇÃO Geral'!C25,'PRODUÇÃO Geral'!#REF!)</f>
        <v>#REF!</v>
      </c>
      <c r="D27" s="117" t="e">
        <f t="shared" si="19"/>
        <v>#REF!</v>
      </c>
      <c r="E27" s="106" t="e">
        <f>SUM('PRODUÇÃO Geral'!D25,'PRODUÇÃO Geral'!#REF!)</f>
        <v>#REF!</v>
      </c>
      <c r="F27" s="117" t="e">
        <f t="shared" si="20"/>
        <v>#REF!</v>
      </c>
      <c r="G27" s="106" t="e">
        <f>SUM('PRODUÇÃO Geral'!E25,'PRODUÇÃO Geral'!#REF!)</f>
        <v>#REF!</v>
      </c>
      <c r="H27" s="117" t="e">
        <f t="shared" si="21"/>
        <v>#REF!</v>
      </c>
      <c r="I27" s="108" t="e">
        <f t="shared" si="22"/>
        <v>#REF!</v>
      </c>
      <c r="J27" s="118" t="e">
        <f t="shared" si="23"/>
        <v>#REF!</v>
      </c>
      <c r="K27" s="106" t="e">
        <f>SUM('PRODUÇÃO Geral'!F25,'PRODUÇÃO Geral'!#REF!)</f>
        <v>#REF!</v>
      </c>
      <c r="L27" s="117" t="e">
        <f t="shared" si="21"/>
        <v>#REF!</v>
      </c>
      <c r="M27" s="106" t="e">
        <f>SUM('PRODUÇÃO Geral'!G25,'PRODUÇÃO Geral'!#REF!)</f>
        <v>#REF!</v>
      </c>
      <c r="N27" s="117" t="e">
        <f t="shared" si="24"/>
        <v>#REF!</v>
      </c>
      <c r="O27" s="106" t="e">
        <f>SUM('PRODUÇÃO Geral'!H25,'PRODUÇÃO Geral'!#REF!)</f>
        <v>#REF!</v>
      </c>
      <c r="P27" s="117" t="e">
        <f t="shared" si="25"/>
        <v>#REF!</v>
      </c>
      <c r="Q27" s="108" t="e">
        <f t="shared" si="26"/>
        <v>#REF!</v>
      </c>
      <c r="R27" s="118" t="e">
        <f t="shared" si="27"/>
        <v>#REF!</v>
      </c>
      <c r="S27" s="106" t="e">
        <f t="shared" si="28"/>
        <v>#REF!</v>
      </c>
    </row>
    <row r="28" spans="1:19" x14ac:dyDescent="0.25">
      <c r="A28" s="88" t="s">
        <v>12</v>
      </c>
      <c r="B28" s="89">
        <f>'Pque N Mundo I'!B22</f>
        <v>320</v>
      </c>
      <c r="C28" s="106">
        <f>'PRODUÇÃO Geral'!C26</f>
        <v>16</v>
      </c>
      <c r="D28" s="117">
        <f t="shared" ref="D28" si="29">C28/$B28</f>
        <v>0.05</v>
      </c>
      <c r="E28" s="106">
        <f>'PRODUÇÃO Geral'!D26</f>
        <v>53</v>
      </c>
      <c r="F28" s="117">
        <f t="shared" ref="F28" si="30">E28/$B28</f>
        <v>0.16562499999999999</v>
      </c>
      <c r="G28" s="106">
        <f>'PRODUÇÃO Geral'!E26</f>
        <v>57</v>
      </c>
      <c r="H28" s="117">
        <f t="shared" ref="H28" si="31">G28/$B28</f>
        <v>0.17812500000000001</v>
      </c>
      <c r="I28" s="108">
        <f t="shared" si="22"/>
        <v>126</v>
      </c>
      <c r="J28" s="118">
        <f t="shared" si="23"/>
        <v>0.13125000000000001</v>
      </c>
      <c r="K28" s="106">
        <f>'PRODUÇÃO Geral'!F26</f>
        <v>71</v>
      </c>
      <c r="L28" s="117">
        <f t="shared" ref="L28" si="32">K28/$B28</f>
        <v>0.22187499999999999</v>
      </c>
      <c r="M28" s="106">
        <f>'PRODUÇÃO Geral'!G26</f>
        <v>42</v>
      </c>
      <c r="N28" s="117">
        <f t="shared" ref="N28" si="33">M28/$B28</f>
        <v>0.13125000000000001</v>
      </c>
      <c r="O28" s="106">
        <f>'PRODUÇÃO Geral'!H26</f>
        <v>53</v>
      </c>
      <c r="P28" s="117">
        <f t="shared" ref="P28" si="34">O28/$B28</f>
        <v>0.16562499999999999</v>
      </c>
      <c r="Q28" s="108">
        <f t="shared" ref="Q28" si="35">SUM(K28,M28,O28)</f>
        <v>166</v>
      </c>
      <c r="R28" s="118">
        <f t="shared" ref="R28" si="36">Q28/($B28*3)</f>
        <v>0.17291666666666666</v>
      </c>
      <c r="S28" s="106">
        <f t="shared" ref="S28" si="37">SUM(C28,E28,G28,K28,M28,O28)</f>
        <v>292</v>
      </c>
    </row>
    <row r="29" spans="1:19" ht="15.75" thickBot="1" x14ac:dyDescent="0.3">
      <c r="A29" s="110" t="s">
        <v>13</v>
      </c>
      <c r="B29" s="159">
        <f>SUM('Pque N Mundo I'!B23,'Pque N Mundo II'!B25)</f>
        <v>924</v>
      </c>
      <c r="C29" s="111" t="e">
        <f>SUM('PRODUÇÃO Geral'!C27,'PRODUÇÃO Geral'!#REF!)</f>
        <v>#REF!</v>
      </c>
      <c r="D29" s="121" t="e">
        <f t="shared" si="19"/>
        <v>#REF!</v>
      </c>
      <c r="E29" s="111" t="e">
        <f>SUM('PRODUÇÃO Geral'!D27,'PRODUÇÃO Geral'!#REF!)</f>
        <v>#REF!</v>
      </c>
      <c r="F29" s="121" t="e">
        <f t="shared" si="20"/>
        <v>#REF!</v>
      </c>
      <c r="G29" s="111" t="e">
        <f>SUM('PRODUÇÃO Geral'!E27,'PRODUÇÃO Geral'!#REF!)</f>
        <v>#REF!</v>
      </c>
      <c r="H29" s="121" t="e">
        <f t="shared" si="21"/>
        <v>#REF!</v>
      </c>
      <c r="I29" s="113" t="e">
        <f t="shared" si="22"/>
        <v>#REF!</v>
      </c>
      <c r="J29" s="122" t="e">
        <f t="shared" si="23"/>
        <v>#REF!</v>
      </c>
      <c r="K29" s="111" t="e">
        <f>SUM('PRODUÇÃO Geral'!F27,'PRODUÇÃO Geral'!#REF!)</f>
        <v>#REF!</v>
      </c>
      <c r="L29" s="121" t="e">
        <f t="shared" si="21"/>
        <v>#REF!</v>
      </c>
      <c r="M29" s="111" t="e">
        <f>SUM('PRODUÇÃO Geral'!G27,'PRODUÇÃO Geral'!#REF!)</f>
        <v>#REF!</v>
      </c>
      <c r="N29" s="121" t="e">
        <f t="shared" si="24"/>
        <v>#REF!</v>
      </c>
      <c r="O29" s="111" t="e">
        <f>SUM('PRODUÇÃO Geral'!H27,'PRODUÇÃO Geral'!#REF!)</f>
        <v>#REF!</v>
      </c>
      <c r="P29" s="121" t="e">
        <f t="shared" si="25"/>
        <v>#REF!</v>
      </c>
      <c r="Q29" s="113" t="e">
        <f t="shared" si="26"/>
        <v>#REF!</v>
      </c>
      <c r="R29" s="122" t="e">
        <f t="shared" si="27"/>
        <v>#REF!</v>
      </c>
      <c r="S29" s="111" t="e">
        <f t="shared" si="28"/>
        <v>#REF!</v>
      </c>
    </row>
    <row r="30" spans="1:19" ht="15.75" thickBot="1" x14ac:dyDescent="0.3">
      <c r="A30" s="6" t="s">
        <v>7</v>
      </c>
      <c r="B30" s="216">
        <f>SUM(B19:B29)</f>
        <v>23526</v>
      </c>
      <c r="C30" s="8" t="e">
        <f>SUM(C19:C29)</f>
        <v>#REF!</v>
      </c>
      <c r="D30" s="22" t="e">
        <f t="shared" si="19"/>
        <v>#REF!</v>
      </c>
      <c r="E30" s="8" t="e">
        <f>SUM(E19:E29)</f>
        <v>#REF!</v>
      </c>
      <c r="F30" s="22" t="e">
        <f t="shared" si="20"/>
        <v>#REF!</v>
      </c>
      <c r="G30" s="8" t="e">
        <f>SUM(G19:G29)</f>
        <v>#REF!</v>
      </c>
      <c r="H30" s="22" t="e">
        <f t="shared" si="21"/>
        <v>#REF!</v>
      </c>
      <c r="I30" s="80" t="e">
        <f t="shared" si="22"/>
        <v>#REF!</v>
      </c>
      <c r="J30" s="81" t="e">
        <f t="shared" si="23"/>
        <v>#REF!</v>
      </c>
      <c r="K30" s="8" t="e">
        <f>SUM(K19:K29)</f>
        <v>#REF!</v>
      </c>
      <c r="L30" s="22" t="e">
        <f t="shared" si="21"/>
        <v>#REF!</v>
      </c>
      <c r="M30" s="8" t="e">
        <f t="shared" ref="M30" si="38">SUM(M19:M29)</f>
        <v>#REF!</v>
      </c>
      <c r="N30" s="22" t="e">
        <f t="shared" si="24"/>
        <v>#REF!</v>
      </c>
      <c r="O30" s="8" t="e">
        <f t="shared" ref="O30" si="39">SUM(O19:O29)</f>
        <v>#REF!</v>
      </c>
      <c r="P30" s="22" t="e">
        <f t="shared" si="25"/>
        <v>#REF!</v>
      </c>
      <c r="Q30" s="80" t="e">
        <f t="shared" si="26"/>
        <v>#REF!</v>
      </c>
      <c r="R30" s="81" t="e">
        <f t="shared" si="27"/>
        <v>#REF!</v>
      </c>
      <c r="S30" s="8" t="e">
        <f t="shared" si="28"/>
        <v>#REF!</v>
      </c>
    </row>
    <row r="32" spans="1:19" ht="15.75" x14ac:dyDescent="0.25">
      <c r="A32" s="1021" t="s">
        <v>273</v>
      </c>
      <c r="B32" s="1022"/>
      <c r="C32" s="1022"/>
      <c r="D32" s="1022"/>
      <c r="E32" s="1022"/>
      <c r="F32" s="1022"/>
      <c r="G32" s="1022"/>
      <c r="H32" s="1022"/>
      <c r="I32" s="1022"/>
      <c r="J32" s="1022"/>
      <c r="K32" s="1022"/>
      <c r="L32" s="1022"/>
      <c r="M32" s="1022"/>
      <c r="N32" s="1022"/>
      <c r="O32" s="1022"/>
      <c r="P32" s="1022"/>
      <c r="Q32" s="1022"/>
      <c r="R32" s="1022"/>
      <c r="S32" s="1022"/>
    </row>
    <row r="33" spans="1:19" ht="24.75" thickBot="1" x14ac:dyDescent="0.3">
      <c r="A33" s="85" t="s">
        <v>14</v>
      </c>
      <c r="B33" s="155" t="s">
        <v>15</v>
      </c>
      <c r="C33" s="85" t="str">
        <f>'Pque N Mundo I'!C8</f>
        <v>Real.</v>
      </c>
      <c r="D33" s="86" t="e">
        <f>'Pque N Mundo I'!#REF!</f>
        <v>#REF!</v>
      </c>
      <c r="E33" s="85" t="str">
        <f>'Pque N Mundo I'!D8</f>
        <v>Real.</v>
      </c>
      <c r="F33" s="86" t="e">
        <f>'Pque N Mundo I'!#REF!</f>
        <v>#REF!</v>
      </c>
      <c r="G33" s="85" t="str">
        <f>'Pque N Mundo I'!E8</f>
        <v>Real.</v>
      </c>
      <c r="H33" s="86" t="e">
        <f>'Pque N Mundo I'!#REF!</f>
        <v>#REF!</v>
      </c>
      <c r="I33" s="100" t="e">
        <f>'Pque N Mundo I'!#REF!</f>
        <v>#REF!</v>
      </c>
      <c r="J33" s="13" t="e">
        <f>'Pque N Mundo I'!#REF!</f>
        <v>#REF!</v>
      </c>
      <c r="K33" s="85" t="str">
        <f>'Pque N Mundo I'!F8</f>
        <v>Real.</v>
      </c>
      <c r="L33" s="86" t="e">
        <f>'Pque N Mundo I'!#REF!</f>
        <v>#REF!</v>
      </c>
      <c r="M33" s="14" t="str">
        <f>'Pque N Mundo I'!G8</f>
        <v>Real.</v>
      </c>
      <c r="N33" s="15" t="e">
        <f>'Pque N Mundo I'!#REF!</f>
        <v>#REF!</v>
      </c>
      <c r="O33" s="14" t="str">
        <f>'Pque N Mundo I'!H8</f>
        <v>Real.</v>
      </c>
      <c r="P33" s="15" t="e">
        <f>'Pque N Mundo I'!#REF!</f>
        <v>#REF!</v>
      </c>
      <c r="Q33" s="100" t="e">
        <f>'Pque N Mundo I'!#REF!</f>
        <v>#REF!</v>
      </c>
      <c r="R33" s="13" t="e">
        <f>'Pque N Mundo I'!#REF!</f>
        <v>#REF!</v>
      </c>
      <c r="S33" s="14" t="s">
        <v>6</v>
      </c>
    </row>
    <row r="34" spans="1:19" ht="15.75" thickTop="1" x14ac:dyDescent="0.25">
      <c r="A34" s="27" t="s">
        <v>52</v>
      </c>
      <c r="B34" s="87">
        <f>'CEO II VG'!B10</f>
        <v>160</v>
      </c>
      <c r="C34" s="105">
        <f>'CEO II VG'!C10</f>
        <v>311</v>
      </c>
      <c r="D34" s="19">
        <f t="shared" ref="D34:D42" si="40">C34/$B34</f>
        <v>1.9437500000000001</v>
      </c>
      <c r="E34" s="105">
        <f>'CEO II VG'!D10</f>
        <v>96</v>
      </c>
      <c r="F34" s="19">
        <f>E34/$B34</f>
        <v>0.6</v>
      </c>
      <c r="G34" s="105">
        <f>'CEO II VG'!E10</f>
        <v>204</v>
      </c>
      <c r="H34" s="19">
        <f>G34/$B34</f>
        <v>1.2749999999999999</v>
      </c>
      <c r="I34" s="77">
        <f t="shared" ref="I34:I42" si="41">SUM(C34,E34,G34)</f>
        <v>611</v>
      </c>
      <c r="J34" s="116">
        <f t="shared" ref="J34:J42" si="42">I34/($B34*3)</f>
        <v>1.2729166666666667</v>
      </c>
      <c r="K34" s="105">
        <f>'CEO II VG'!F10</f>
        <v>216</v>
      </c>
      <c r="L34" s="19">
        <f>K34/$B34</f>
        <v>1.35</v>
      </c>
      <c r="M34" s="105">
        <f>'CEO II VG'!G10</f>
        <v>192</v>
      </c>
      <c r="N34" s="19">
        <f t="shared" ref="N34" si="43">M34/$B34</f>
        <v>1.2</v>
      </c>
      <c r="O34" s="105">
        <f>'CEO II VG'!H10</f>
        <v>272</v>
      </c>
      <c r="P34" s="19">
        <f t="shared" ref="P34" si="44">O34/$B34</f>
        <v>1.7</v>
      </c>
      <c r="Q34" s="77">
        <f t="shared" ref="Q34:Q42" si="45">SUM(K34,M34,O34)</f>
        <v>680</v>
      </c>
      <c r="R34" s="116">
        <f t="shared" ref="R34:R42" si="46">Q34/($B34*3)</f>
        <v>1.4166666666666667</v>
      </c>
      <c r="S34" s="105">
        <f t="shared" ref="S34:S42" si="47">SUM(C34,E34,G34,K34,M34,O34)</f>
        <v>1291</v>
      </c>
    </row>
    <row r="35" spans="1:19" x14ac:dyDescent="0.25">
      <c r="A35" s="119" t="s">
        <v>53</v>
      </c>
      <c r="B35" s="160">
        <f>'CEO II VG'!B9</f>
        <v>44</v>
      </c>
      <c r="C35" s="106">
        <f>'CEO II VG'!C9</f>
        <v>81</v>
      </c>
      <c r="D35" s="19" t="s">
        <v>190</v>
      </c>
      <c r="E35" s="106">
        <f>'CEO II VG'!D9</f>
        <v>55</v>
      </c>
      <c r="F35" s="19" t="s">
        <v>190</v>
      </c>
      <c r="G35" s="106">
        <f>'CEO II VG'!E9</f>
        <v>52</v>
      </c>
      <c r="H35" s="19" t="s">
        <v>190</v>
      </c>
      <c r="I35" s="108">
        <f t="shared" si="41"/>
        <v>188</v>
      </c>
      <c r="J35" s="116">
        <f t="shared" si="42"/>
        <v>1.4242424242424243</v>
      </c>
      <c r="K35" s="106">
        <f>'CEO II VG'!F9</f>
        <v>39</v>
      </c>
      <c r="L35" s="19" t="s">
        <v>190</v>
      </c>
      <c r="M35" s="106">
        <f>'CEO II VG'!G9</f>
        <v>98</v>
      </c>
      <c r="N35" s="19" t="s">
        <v>190</v>
      </c>
      <c r="O35" s="106">
        <f>'CEO II VG'!H9</f>
        <v>84</v>
      </c>
      <c r="P35" s="19" t="s">
        <v>190</v>
      </c>
      <c r="Q35" s="108">
        <f t="shared" si="45"/>
        <v>221</v>
      </c>
      <c r="R35" s="116">
        <f t="shared" si="46"/>
        <v>1.6742424242424243</v>
      </c>
      <c r="S35" s="106">
        <f t="shared" si="47"/>
        <v>409</v>
      </c>
    </row>
    <row r="36" spans="1:19" x14ac:dyDescent="0.25">
      <c r="A36" s="119" t="s">
        <v>54</v>
      </c>
      <c r="B36" s="89">
        <f>'CEO II VG'!B11</f>
        <v>120</v>
      </c>
      <c r="C36" s="106">
        <f>'CEO II VG'!C11</f>
        <v>105</v>
      </c>
      <c r="D36" s="19">
        <f t="shared" si="40"/>
        <v>0.875</v>
      </c>
      <c r="E36" s="106">
        <f>'CEO II VG'!D11</f>
        <v>158</v>
      </c>
      <c r="F36" s="19">
        <f t="shared" ref="F36:F42" si="48">E36/$B36</f>
        <v>1.3166666666666667</v>
      </c>
      <c r="G36" s="106">
        <f>'CEO II VG'!E11</f>
        <v>176</v>
      </c>
      <c r="H36" s="19">
        <f t="shared" ref="H36:L42" si="49">G36/$B36</f>
        <v>1.4666666666666666</v>
      </c>
      <c r="I36" s="108">
        <f t="shared" si="41"/>
        <v>439</v>
      </c>
      <c r="J36" s="116">
        <f t="shared" si="42"/>
        <v>1.2194444444444446</v>
      </c>
      <c r="K36" s="106">
        <f>'CEO II VG'!F11</f>
        <v>205</v>
      </c>
      <c r="L36" s="19">
        <f t="shared" si="49"/>
        <v>1.7083333333333333</v>
      </c>
      <c r="M36" s="106">
        <f>'CEO II VG'!G11</f>
        <v>210</v>
      </c>
      <c r="N36" s="19">
        <f t="shared" ref="N36:N42" si="50">M36/$B36</f>
        <v>1.75</v>
      </c>
      <c r="O36" s="106">
        <f>'CEO II VG'!H11</f>
        <v>169</v>
      </c>
      <c r="P36" s="19">
        <f t="shared" ref="P36:P42" si="51">O36/$B36</f>
        <v>1.4083333333333334</v>
      </c>
      <c r="Q36" s="108">
        <f t="shared" si="45"/>
        <v>584</v>
      </c>
      <c r="R36" s="116">
        <f t="shared" si="46"/>
        <v>1.6222222222222222</v>
      </c>
      <c r="S36" s="106">
        <f t="shared" si="47"/>
        <v>1023</v>
      </c>
    </row>
    <row r="37" spans="1:19" x14ac:dyDescent="0.25">
      <c r="A37" s="119" t="s">
        <v>55</v>
      </c>
      <c r="B37" s="89">
        <f>'CEO II VG'!B12</f>
        <v>108</v>
      </c>
      <c r="C37" s="106">
        <f>'CEO II VG'!C12</f>
        <v>55</v>
      </c>
      <c r="D37" s="19">
        <f t="shared" si="40"/>
        <v>0.5092592592592593</v>
      </c>
      <c r="E37" s="106">
        <f>'CEO II VG'!D12</f>
        <v>47</v>
      </c>
      <c r="F37" s="19">
        <f t="shared" si="48"/>
        <v>0.43518518518518517</v>
      </c>
      <c r="G37" s="106">
        <f>'CEO II VG'!E12</f>
        <v>88</v>
      </c>
      <c r="H37" s="19">
        <f t="shared" si="49"/>
        <v>0.81481481481481477</v>
      </c>
      <c r="I37" s="108">
        <f t="shared" si="41"/>
        <v>190</v>
      </c>
      <c r="J37" s="116">
        <f t="shared" si="42"/>
        <v>0.5864197530864198</v>
      </c>
      <c r="K37" s="106">
        <f>'CEO II VG'!F12</f>
        <v>100</v>
      </c>
      <c r="L37" s="19">
        <f t="shared" si="49"/>
        <v>0.92592592592592593</v>
      </c>
      <c r="M37" s="106">
        <f>'CEO II VG'!G12</f>
        <v>81</v>
      </c>
      <c r="N37" s="19">
        <f t="shared" si="50"/>
        <v>0.75</v>
      </c>
      <c r="O37" s="106">
        <f>'CEO II VG'!H12</f>
        <v>83</v>
      </c>
      <c r="P37" s="19">
        <f t="shared" si="51"/>
        <v>0.76851851851851849</v>
      </c>
      <c r="Q37" s="108">
        <f t="shared" si="45"/>
        <v>264</v>
      </c>
      <c r="R37" s="116">
        <f t="shared" si="46"/>
        <v>0.81481481481481477</v>
      </c>
      <c r="S37" s="106">
        <f t="shared" si="47"/>
        <v>454</v>
      </c>
    </row>
    <row r="38" spans="1:19" x14ac:dyDescent="0.25">
      <c r="A38" s="119" t="s">
        <v>56</v>
      </c>
      <c r="B38" s="89">
        <f>'CEO II VG'!B13</f>
        <v>80</v>
      </c>
      <c r="C38" s="106">
        <f>'CEO II VG'!C13</f>
        <v>313</v>
      </c>
      <c r="D38" s="19">
        <f t="shared" si="40"/>
        <v>3.9125000000000001</v>
      </c>
      <c r="E38" s="106">
        <f>'CEO II VG'!D13</f>
        <v>285</v>
      </c>
      <c r="F38" s="19">
        <f t="shared" si="48"/>
        <v>3.5625</v>
      </c>
      <c r="G38" s="106">
        <f>'CEO II VG'!E13</f>
        <v>381</v>
      </c>
      <c r="H38" s="19">
        <f t="shared" si="49"/>
        <v>4.7625000000000002</v>
      </c>
      <c r="I38" s="108">
        <f t="shared" si="41"/>
        <v>979</v>
      </c>
      <c r="J38" s="116">
        <f t="shared" si="42"/>
        <v>4.0791666666666666</v>
      </c>
      <c r="K38" s="106">
        <f>'CEO II VG'!F13</f>
        <v>385</v>
      </c>
      <c r="L38" s="19">
        <f t="shared" si="49"/>
        <v>4.8125</v>
      </c>
      <c r="M38" s="106">
        <f>'CEO II VG'!G13</f>
        <v>265</v>
      </c>
      <c r="N38" s="19">
        <f t="shared" si="50"/>
        <v>3.3125</v>
      </c>
      <c r="O38" s="106">
        <f>'CEO II VG'!H13</f>
        <v>301</v>
      </c>
      <c r="P38" s="19">
        <f t="shared" si="51"/>
        <v>3.7625000000000002</v>
      </c>
      <c r="Q38" s="108">
        <f t="shared" si="45"/>
        <v>951</v>
      </c>
      <c r="R38" s="116">
        <f t="shared" si="46"/>
        <v>3.9624999999999999</v>
      </c>
      <c r="S38" s="106">
        <f t="shared" si="47"/>
        <v>1930</v>
      </c>
    </row>
    <row r="39" spans="1:19" x14ac:dyDescent="0.25">
      <c r="A39" s="161" t="s">
        <v>57</v>
      </c>
      <c r="B39" s="89">
        <f>'CEO II VG'!B15</f>
        <v>63</v>
      </c>
      <c r="C39" s="106">
        <f>'CEO II VG'!C15</f>
        <v>15</v>
      </c>
      <c r="D39" s="19">
        <f t="shared" si="40"/>
        <v>0.23809523809523808</v>
      </c>
      <c r="E39" s="106">
        <f>'CEO II VG'!D15</f>
        <v>34</v>
      </c>
      <c r="F39" s="19">
        <f t="shared" si="48"/>
        <v>0.53968253968253965</v>
      </c>
      <c r="G39" s="106">
        <f>'CEO II VG'!E15</f>
        <v>39</v>
      </c>
      <c r="H39" s="19">
        <f t="shared" si="49"/>
        <v>0.61904761904761907</v>
      </c>
      <c r="I39" s="108">
        <f t="shared" si="41"/>
        <v>88</v>
      </c>
      <c r="J39" s="116">
        <f t="shared" si="42"/>
        <v>0.46560846560846558</v>
      </c>
      <c r="K39" s="106">
        <f>'CEO II VG'!F15</f>
        <v>32</v>
      </c>
      <c r="L39" s="19">
        <f t="shared" si="49"/>
        <v>0.50793650793650791</v>
      </c>
      <c r="M39" s="106">
        <f>'CEO II VG'!G15</f>
        <v>42</v>
      </c>
      <c r="N39" s="19">
        <f t="shared" si="50"/>
        <v>0.66666666666666663</v>
      </c>
      <c r="O39" s="106">
        <f>'CEO II VG'!H15</f>
        <v>41</v>
      </c>
      <c r="P39" s="19">
        <f t="shared" si="51"/>
        <v>0.65079365079365081</v>
      </c>
      <c r="Q39" s="108">
        <f t="shared" si="45"/>
        <v>115</v>
      </c>
      <c r="R39" s="116">
        <f t="shared" si="46"/>
        <v>0.60846560846560849</v>
      </c>
      <c r="S39" s="106">
        <f t="shared" si="47"/>
        <v>203</v>
      </c>
    </row>
    <row r="40" spans="1:19" x14ac:dyDescent="0.25">
      <c r="A40" s="161" t="s">
        <v>424</v>
      </c>
      <c r="B40" s="89">
        <f>'CEO II VG'!B16</f>
        <v>10</v>
      </c>
      <c r="C40" s="106">
        <f>'CEO II VG'!C16</f>
        <v>20</v>
      </c>
      <c r="D40" s="19">
        <f t="shared" si="40"/>
        <v>2</v>
      </c>
      <c r="E40" s="106">
        <f>'CEO II VG'!D16</f>
        <v>19</v>
      </c>
      <c r="F40" s="19">
        <f t="shared" si="48"/>
        <v>1.9</v>
      </c>
      <c r="G40" s="106">
        <f>'CEO II VG'!E16</f>
        <v>21</v>
      </c>
      <c r="H40" s="19">
        <f t="shared" si="49"/>
        <v>2.1</v>
      </c>
      <c r="I40" s="108">
        <f t="shared" si="41"/>
        <v>60</v>
      </c>
      <c r="J40" s="116">
        <f t="shared" si="42"/>
        <v>2</v>
      </c>
      <c r="K40" s="106">
        <f>'CEO II VG'!F16</f>
        <v>20</v>
      </c>
      <c r="L40" s="19">
        <f t="shared" si="49"/>
        <v>2</v>
      </c>
      <c r="M40" s="106">
        <f>'CEO II VG'!G16</f>
        <v>20</v>
      </c>
      <c r="N40" s="19">
        <f t="shared" si="50"/>
        <v>2</v>
      </c>
      <c r="O40" s="106">
        <f>'CEO II VG'!H16</f>
        <v>21</v>
      </c>
      <c r="P40" s="19">
        <f t="shared" si="51"/>
        <v>2.1</v>
      </c>
      <c r="Q40" s="108">
        <f t="shared" si="45"/>
        <v>61</v>
      </c>
      <c r="R40" s="116">
        <f t="shared" si="46"/>
        <v>2.0333333333333332</v>
      </c>
      <c r="S40" s="106">
        <f t="shared" si="47"/>
        <v>121</v>
      </c>
    </row>
    <row r="41" spans="1:19" ht="24.75" thickBot="1" x14ac:dyDescent="0.3">
      <c r="A41" s="120" t="s">
        <v>59</v>
      </c>
      <c r="B41" s="159" t="e">
        <f>'CEO II VG'!#REF!</f>
        <v>#REF!</v>
      </c>
      <c r="C41" s="111" t="e">
        <f>'CEO II VG'!#REF!</f>
        <v>#REF!</v>
      </c>
      <c r="D41" s="121" t="e">
        <f t="shared" si="40"/>
        <v>#REF!</v>
      </c>
      <c r="E41" s="111" t="e">
        <f>'CEO II VG'!#REF!</f>
        <v>#REF!</v>
      </c>
      <c r="F41" s="121" t="e">
        <f t="shared" si="48"/>
        <v>#REF!</v>
      </c>
      <c r="G41" s="111" t="e">
        <f>'CEO II VG'!#REF!</f>
        <v>#REF!</v>
      </c>
      <c r="H41" s="121" t="e">
        <f t="shared" si="49"/>
        <v>#REF!</v>
      </c>
      <c r="I41" s="113" t="e">
        <f t="shared" si="41"/>
        <v>#REF!</v>
      </c>
      <c r="J41" s="122" t="e">
        <f t="shared" si="42"/>
        <v>#REF!</v>
      </c>
      <c r="K41" s="111" t="e">
        <f>'CEO II VG'!#REF!</f>
        <v>#REF!</v>
      </c>
      <c r="L41" s="121" t="e">
        <f t="shared" si="49"/>
        <v>#REF!</v>
      </c>
      <c r="M41" s="111" t="e">
        <f>'CEO II VG'!#REF!</f>
        <v>#REF!</v>
      </c>
      <c r="N41" s="121" t="e">
        <f t="shared" si="50"/>
        <v>#REF!</v>
      </c>
      <c r="O41" s="111" t="e">
        <f>'CEO II VG'!#REF!</f>
        <v>#REF!</v>
      </c>
      <c r="P41" s="121" t="e">
        <f t="shared" si="51"/>
        <v>#REF!</v>
      </c>
      <c r="Q41" s="113" t="e">
        <f t="shared" si="45"/>
        <v>#REF!</v>
      </c>
      <c r="R41" s="122" t="e">
        <f t="shared" si="46"/>
        <v>#REF!</v>
      </c>
      <c r="S41" s="111" t="e">
        <f t="shared" si="47"/>
        <v>#REF!</v>
      </c>
    </row>
    <row r="42" spans="1:19" ht="15.75" thickBot="1" x14ac:dyDescent="0.3">
      <c r="A42" s="6" t="s">
        <v>7</v>
      </c>
      <c r="B42" s="216" t="e">
        <f>SUM(B34:B41)</f>
        <v>#REF!</v>
      </c>
      <c r="C42" s="8" t="e">
        <f>SUM(C34:C41)</f>
        <v>#REF!</v>
      </c>
      <c r="D42" s="22" t="e">
        <f t="shared" si="40"/>
        <v>#REF!</v>
      </c>
      <c r="E42" s="8" t="e">
        <f>SUM(E34:E41)</f>
        <v>#REF!</v>
      </c>
      <c r="F42" s="22" t="e">
        <f t="shared" si="48"/>
        <v>#REF!</v>
      </c>
      <c r="G42" s="8" t="e">
        <f>SUM(G34:G41)</f>
        <v>#REF!</v>
      </c>
      <c r="H42" s="22" t="e">
        <f t="shared" si="49"/>
        <v>#REF!</v>
      </c>
      <c r="I42" s="80" t="e">
        <f t="shared" si="41"/>
        <v>#REF!</v>
      </c>
      <c r="J42" s="81" t="e">
        <f t="shared" si="42"/>
        <v>#REF!</v>
      </c>
      <c r="K42" s="8" t="e">
        <f>SUM(K34:K41)</f>
        <v>#REF!</v>
      </c>
      <c r="L42" s="22" t="e">
        <f t="shared" si="49"/>
        <v>#REF!</v>
      </c>
      <c r="M42" s="8" t="e">
        <f t="shared" ref="M42" si="52">SUM(M34:M41)</f>
        <v>#REF!</v>
      </c>
      <c r="N42" s="22" t="e">
        <f t="shared" si="50"/>
        <v>#REF!</v>
      </c>
      <c r="O42" s="8" t="e">
        <f t="shared" ref="O42" si="53">SUM(O34:O41)</f>
        <v>#REF!</v>
      </c>
      <c r="P42" s="22" t="e">
        <f t="shared" si="51"/>
        <v>#REF!</v>
      </c>
      <c r="Q42" s="80" t="e">
        <f t="shared" si="45"/>
        <v>#REF!</v>
      </c>
      <c r="R42" s="81" t="e">
        <f t="shared" si="46"/>
        <v>#REF!</v>
      </c>
      <c r="S42" s="8" t="e">
        <f t="shared" si="47"/>
        <v>#REF!</v>
      </c>
    </row>
    <row r="44" spans="1:19" ht="15.75" x14ac:dyDescent="0.25">
      <c r="A44" s="1021" t="s">
        <v>281</v>
      </c>
      <c r="B44" s="1022"/>
      <c r="C44" s="1022"/>
      <c r="D44" s="1022"/>
      <c r="E44" s="1022"/>
      <c r="F44" s="1022"/>
      <c r="G44" s="1022"/>
      <c r="H44" s="1022"/>
      <c r="I44" s="1022"/>
      <c r="J44" s="1022"/>
      <c r="K44" s="1022"/>
      <c r="L44" s="1022"/>
      <c r="M44" s="1022"/>
      <c r="N44" s="1022"/>
      <c r="O44" s="1022"/>
      <c r="P44" s="1022"/>
      <c r="Q44" s="1022"/>
      <c r="R44" s="1022"/>
      <c r="S44" s="1022"/>
    </row>
    <row r="45" spans="1:19" ht="24.75" thickBot="1" x14ac:dyDescent="0.3">
      <c r="A45" s="85" t="s">
        <v>14</v>
      </c>
      <c r="B45" s="155" t="s">
        <v>15</v>
      </c>
      <c r="C45" s="85" t="str">
        <f>'Pque N Mundo I'!C8</f>
        <v>Real.</v>
      </c>
      <c r="D45" s="86" t="e">
        <f>'Pque N Mundo I'!#REF!</f>
        <v>#REF!</v>
      </c>
      <c r="E45" s="85" t="str">
        <f>'Pque N Mundo I'!D8</f>
        <v>Real.</v>
      </c>
      <c r="F45" s="86" t="e">
        <f>'Pque N Mundo I'!#REF!</f>
        <v>#REF!</v>
      </c>
      <c r="G45" s="85" t="str">
        <f>'Pque N Mundo I'!E8</f>
        <v>Real.</v>
      </c>
      <c r="H45" s="86" t="e">
        <f>'Pque N Mundo I'!#REF!</f>
        <v>#REF!</v>
      </c>
      <c r="I45" s="100" t="e">
        <f>'Pque N Mundo I'!#REF!</f>
        <v>#REF!</v>
      </c>
      <c r="J45" s="13" t="e">
        <f>'Pque N Mundo I'!#REF!</f>
        <v>#REF!</v>
      </c>
      <c r="K45" s="85" t="str">
        <f>'Pque N Mundo I'!F8</f>
        <v>Real.</v>
      </c>
      <c r="L45" s="86" t="e">
        <f>'Pque N Mundo I'!#REF!</f>
        <v>#REF!</v>
      </c>
      <c r="M45" s="14" t="str">
        <f>'Pque N Mundo I'!G8</f>
        <v>Real.</v>
      </c>
      <c r="N45" s="15" t="e">
        <f>'Pque N Mundo I'!#REF!</f>
        <v>#REF!</v>
      </c>
      <c r="O45" s="14" t="str">
        <f>'Pque N Mundo I'!H8</f>
        <v>Real.</v>
      </c>
      <c r="P45" s="15" t="e">
        <f>'Pque N Mundo I'!#REF!</f>
        <v>#REF!</v>
      </c>
      <c r="Q45" s="100" t="e">
        <f>'Pque N Mundo I'!#REF!</f>
        <v>#REF!</v>
      </c>
      <c r="R45" s="13" t="e">
        <f>'Pque N Mundo I'!#REF!</f>
        <v>#REF!</v>
      </c>
      <c r="S45" s="14" t="s">
        <v>6</v>
      </c>
    </row>
    <row r="46" spans="1:19" ht="15.75" thickTop="1" x14ac:dyDescent="0.25">
      <c r="A46" s="9" t="s">
        <v>150</v>
      </c>
      <c r="B46" s="1096">
        <f>'EMAD na UBS JD JAPÃO'!$B$9</f>
        <v>220</v>
      </c>
      <c r="C46" s="1073">
        <f>'EMAD na UBS JD JAPÃO'!$C$9</f>
        <v>226</v>
      </c>
      <c r="D46" s="1076">
        <f t="shared" ref="D46:D49" si="54">C46/$B46</f>
        <v>1.0272727272727273</v>
      </c>
      <c r="E46" s="1073">
        <f>'EMAD na UBS JD JAPÃO'!$D$9</f>
        <v>242</v>
      </c>
      <c r="F46" s="1076">
        <f t="shared" ref="F46:F49" si="55">E46/$B46</f>
        <v>1.1000000000000001</v>
      </c>
      <c r="G46" s="1073">
        <f>'EMAD na UBS JD JAPÃO'!$E$9</f>
        <v>254</v>
      </c>
      <c r="H46" s="1076">
        <f t="shared" ref="H46:L49" si="56">G46/$B46</f>
        <v>1.1545454545454545</v>
      </c>
      <c r="I46" s="1079">
        <f>SUM(C46,E46,G46)</f>
        <v>722</v>
      </c>
      <c r="J46" s="1093">
        <f>I46/($B46*3)</f>
        <v>1.093939393939394</v>
      </c>
      <c r="K46" s="1073">
        <f>'EMAD na UBS JD JAPÃO'!$F$9</f>
        <v>230</v>
      </c>
      <c r="L46" s="1076">
        <f t="shared" si="56"/>
        <v>1.0454545454545454</v>
      </c>
      <c r="M46" s="1073">
        <f>'EMAD na UBS JD JAPÃO'!$G$9</f>
        <v>236</v>
      </c>
      <c r="N46" s="1076">
        <f t="shared" ref="N46:N49" si="57">M46/$B46</f>
        <v>1.0727272727272728</v>
      </c>
      <c r="O46" s="1073">
        <f>'EMAD na UBS JD JAPÃO'!$H$9</f>
        <v>226</v>
      </c>
      <c r="P46" s="1076">
        <f t="shared" ref="P46:P49" si="58">O46/$B46</f>
        <v>1.0272727272727273</v>
      </c>
      <c r="Q46" s="1079">
        <f>SUM(K46,M46,O46)</f>
        <v>692</v>
      </c>
      <c r="R46" s="1093">
        <f>Q46/($B46*3)</f>
        <v>1.0484848484848486</v>
      </c>
      <c r="S46" s="1073">
        <f>SUM(C46,E46,G46,K46,M46,O46)</f>
        <v>1414</v>
      </c>
    </row>
    <row r="47" spans="1:19" x14ac:dyDescent="0.25">
      <c r="A47" s="9" t="s">
        <v>151</v>
      </c>
      <c r="B47" s="1097"/>
      <c r="C47" s="1074"/>
      <c r="D47" s="1077" t="e">
        <f t="shared" si="54"/>
        <v>#DIV/0!</v>
      </c>
      <c r="E47" s="1074"/>
      <c r="F47" s="1077" t="e">
        <f t="shared" si="55"/>
        <v>#DIV/0!</v>
      </c>
      <c r="G47" s="1074"/>
      <c r="H47" s="1077" t="e">
        <f t="shared" si="56"/>
        <v>#DIV/0!</v>
      </c>
      <c r="I47" s="1080">
        <f>SUM(C47,E47,G47)</f>
        <v>0</v>
      </c>
      <c r="J47" s="1094" t="e">
        <f>I47/($B47*3)</f>
        <v>#DIV/0!</v>
      </c>
      <c r="K47" s="1074"/>
      <c r="L47" s="1077" t="e">
        <f t="shared" si="56"/>
        <v>#DIV/0!</v>
      </c>
      <c r="M47" s="1074"/>
      <c r="N47" s="1077" t="e">
        <f t="shared" si="57"/>
        <v>#DIV/0!</v>
      </c>
      <c r="O47" s="1074"/>
      <c r="P47" s="1077" t="e">
        <f t="shared" si="58"/>
        <v>#DIV/0!</v>
      </c>
      <c r="Q47" s="1080">
        <f>SUM(K47,M47,O47)</f>
        <v>0</v>
      </c>
      <c r="R47" s="1094" t="e">
        <f>Q47/($B47*3)</f>
        <v>#DIV/0!</v>
      </c>
      <c r="S47" s="1074">
        <f>SUM(C47,E47,G47,K47,M47,O47)</f>
        <v>0</v>
      </c>
    </row>
    <row r="48" spans="1:19" x14ac:dyDescent="0.25">
      <c r="A48" s="9" t="s">
        <v>154</v>
      </c>
      <c r="B48" s="1097"/>
      <c r="C48" s="1074"/>
      <c r="D48" s="1077" t="e">
        <f t="shared" si="54"/>
        <v>#DIV/0!</v>
      </c>
      <c r="E48" s="1074"/>
      <c r="F48" s="1077" t="e">
        <f t="shared" si="55"/>
        <v>#DIV/0!</v>
      </c>
      <c r="G48" s="1074"/>
      <c r="H48" s="1077" t="e">
        <f t="shared" si="56"/>
        <v>#DIV/0!</v>
      </c>
      <c r="I48" s="1080">
        <f>SUM(C48,E48,G48)</f>
        <v>0</v>
      </c>
      <c r="J48" s="1094" t="e">
        <f>I48/($B48*3)</f>
        <v>#DIV/0!</v>
      </c>
      <c r="K48" s="1074"/>
      <c r="L48" s="1077" t="e">
        <f t="shared" si="56"/>
        <v>#DIV/0!</v>
      </c>
      <c r="M48" s="1074"/>
      <c r="N48" s="1077" t="e">
        <f t="shared" si="57"/>
        <v>#DIV/0!</v>
      </c>
      <c r="O48" s="1074"/>
      <c r="P48" s="1077" t="e">
        <f t="shared" si="58"/>
        <v>#DIV/0!</v>
      </c>
      <c r="Q48" s="1080">
        <f>SUM(K48,M48,O48)</f>
        <v>0</v>
      </c>
      <c r="R48" s="1094" t="e">
        <f>Q48/($B48*3)</f>
        <v>#DIV/0!</v>
      </c>
      <c r="S48" s="1074">
        <f>SUM(C48,E48,G48,K48,M48,O48)</f>
        <v>0</v>
      </c>
    </row>
    <row r="49" spans="1:19" ht="15.75" thickBot="1" x14ac:dyDescent="0.3">
      <c r="A49" s="110" t="s">
        <v>152</v>
      </c>
      <c r="B49" s="1098"/>
      <c r="C49" s="1075"/>
      <c r="D49" s="1078" t="e">
        <f t="shared" si="54"/>
        <v>#DIV/0!</v>
      </c>
      <c r="E49" s="1075"/>
      <c r="F49" s="1078" t="e">
        <f t="shared" si="55"/>
        <v>#DIV/0!</v>
      </c>
      <c r="G49" s="1075"/>
      <c r="H49" s="1078" t="e">
        <f t="shared" si="56"/>
        <v>#DIV/0!</v>
      </c>
      <c r="I49" s="1081">
        <f>SUM(C49,E49,G49)</f>
        <v>0</v>
      </c>
      <c r="J49" s="1095" t="e">
        <f>I49/($B49*3)</f>
        <v>#DIV/0!</v>
      </c>
      <c r="K49" s="1075"/>
      <c r="L49" s="1078" t="e">
        <f t="shared" si="56"/>
        <v>#DIV/0!</v>
      </c>
      <c r="M49" s="1075"/>
      <c r="N49" s="1078" t="e">
        <f t="shared" si="57"/>
        <v>#DIV/0!</v>
      </c>
      <c r="O49" s="1075"/>
      <c r="P49" s="1078" t="e">
        <f t="shared" si="58"/>
        <v>#DIV/0!</v>
      </c>
      <c r="Q49" s="1081">
        <f>SUM(K49,M49,O49)</f>
        <v>0</v>
      </c>
      <c r="R49" s="1095" t="e">
        <f>Q49/($B49*3)</f>
        <v>#DIV/0!</v>
      </c>
      <c r="S49" s="1075">
        <f>SUM(C49,E49,G49,K49,M49,O49)</f>
        <v>0</v>
      </c>
    </row>
    <row r="50" spans="1:19" ht="15.75" thickBot="1" x14ac:dyDescent="0.3">
      <c r="A50" s="6" t="s">
        <v>7</v>
      </c>
      <c r="B50" s="216">
        <f>SUM(B46:B49)</f>
        <v>220</v>
      </c>
      <c r="C50" s="8">
        <f>SUM(C46:C49)</f>
        <v>226</v>
      </c>
      <c r="D50" s="22">
        <f>C50/$B$50</f>
        <v>1.0272727272727273</v>
      </c>
      <c r="E50" s="8">
        <f>SUM(E46:E49)</f>
        <v>242</v>
      </c>
      <c r="F50" s="22">
        <f>E50/$B$50</f>
        <v>1.1000000000000001</v>
      </c>
      <c r="G50" s="8">
        <f>SUM(G46:G49)</f>
        <v>254</v>
      </c>
      <c r="H50" s="22">
        <f>G50/$B$50</f>
        <v>1.1545454545454545</v>
      </c>
      <c r="I50" s="80">
        <f>SUM(C50,E50,G50)</f>
        <v>722</v>
      </c>
      <c r="J50" s="81">
        <f>I50/($B50*3)</f>
        <v>1.093939393939394</v>
      </c>
      <c r="K50" s="8">
        <f>SUM(K46:K49)</f>
        <v>230</v>
      </c>
      <c r="L50" s="22">
        <f>K50/$B$50</f>
        <v>1.0454545454545454</v>
      </c>
      <c r="M50" s="8">
        <f t="shared" ref="M50" si="59">SUM(M46:M49)</f>
        <v>236</v>
      </c>
      <c r="N50" s="22">
        <f>M50/$B$50</f>
        <v>1.0727272727272728</v>
      </c>
      <c r="O50" s="8">
        <f t="shared" ref="O50" si="60">SUM(O46:O49)</f>
        <v>226</v>
      </c>
      <c r="P50" s="22">
        <f>O50/$B$50</f>
        <v>1.0272727272727273</v>
      </c>
      <c r="Q50" s="80">
        <f>SUM(K50,M50,O50)</f>
        <v>692</v>
      </c>
      <c r="R50" s="81">
        <f>Q50/($B50*3)</f>
        <v>1.0484848484848486</v>
      </c>
      <c r="S50" s="8">
        <f>SUM(C50,E50,G50,K50,M50,O50)</f>
        <v>1414</v>
      </c>
    </row>
    <row r="52" spans="1:19" ht="15.75" x14ac:dyDescent="0.25">
      <c r="A52" s="1021" t="s">
        <v>292</v>
      </c>
      <c r="B52" s="1022"/>
      <c r="C52" s="1022"/>
      <c r="D52" s="1022"/>
      <c r="E52" s="1022"/>
      <c r="F52" s="1022"/>
      <c r="G52" s="1022"/>
      <c r="H52" s="1022"/>
      <c r="I52" s="1022"/>
      <c r="J52" s="1022"/>
      <c r="K52" s="1022"/>
      <c r="L52" s="1022"/>
      <c r="M52" s="1022"/>
      <c r="N52" s="1022"/>
      <c r="O52" s="1022"/>
      <c r="P52" s="1022"/>
      <c r="Q52" s="1022"/>
      <c r="R52" s="1022"/>
      <c r="S52" s="1022"/>
    </row>
    <row r="53" spans="1:19" ht="24.75" thickBot="1" x14ac:dyDescent="0.3">
      <c r="A53" s="162" t="s">
        <v>97</v>
      </c>
      <c r="B53" s="155" t="s">
        <v>15</v>
      </c>
      <c r="C53" s="162" t="str">
        <f>'Pque N Mundo I'!C8</f>
        <v>Real.</v>
      </c>
      <c r="D53" s="163" t="e">
        <f>'Pque N Mundo I'!#REF!</f>
        <v>#REF!</v>
      </c>
      <c r="E53" s="162" t="str">
        <f>'Pque N Mundo I'!D8</f>
        <v>Real.</v>
      </c>
      <c r="F53" s="163" t="e">
        <f>'Pque N Mundo I'!#REF!</f>
        <v>#REF!</v>
      </c>
      <c r="G53" s="162" t="str">
        <f>'Pque N Mundo I'!E8</f>
        <v>Real.</v>
      </c>
      <c r="H53" s="163" t="e">
        <f>'Pque N Mundo I'!#REF!</f>
        <v>#REF!</v>
      </c>
      <c r="I53" s="100" t="e">
        <f>'Pque N Mundo I'!#REF!</f>
        <v>#REF!</v>
      </c>
      <c r="J53" s="13" t="e">
        <f>'Pque N Mundo I'!#REF!</f>
        <v>#REF!</v>
      </c>
      <c r="K53" s="162" t="str">
        <f>'Pque N Mundo I'!F8</f>
        <v>Real.</v>
      </c>
      <c r="L53" s="163" t="e">
        <f>'Pque N Mundo I'!#REF!</f>
        <v>#REF!</v>
      </c>
      <c r="M53" s="14" t="str">
        <f>'Pque N Mundo I'!G8</f>
        <v>Real.</v>
      </c>
      <c r="N53" s="15" t="e">
        <f>'Pque N Mundo I'!#REF!</f>
        <v>#REF!</v>
      </c>
      <c r="O53" s="14" t="str">
        <f>'Pque N Mundo I'!H8</f>
        <v>Real.</v>
      </c>
      <c r="P53" s="15" t="e">
        <f>'Pque N Mundo I'!#REF!</f>
        <v>#REF!</v>
      </c>
      <c r="Q53" s="100" t="e">
        <f>'Pque N Mundo I'!#REF!</f>
        <v>#REF!</v>
      </c>
      <c r="R53" s="13" t="e">
        <f>'Pque N Mundo I'!#REF!</f>
        <v>#REF!</v>
      </c>
      <c r="S53" s="14" t="s">
        <v>6</v>
      </c>
    </row>
    <row r="54" spans="1:19" ht="24.75" thickTop="1" x14ac:dyDescent="0.25">
      <c r="A54" s="35" t="s">
        <v>136</v>
      </c>
      <c r="B54" s="164">
        <f>'CER Carandiru'!B9</f>
        <v>40</v>
      </c>
      <c r="C54" s="49">
        <f>'CER Carandiru'!C9</f>
        <v>42</v>
      </c>
      <c r="D54" s="165">
        <f t="shared" ref="D54:P56" si="61">C54/$B54</f>
        <v>1.05</v>
      </c>
      <c r="E54" s="49">
        <f>'CER Carandiru'!D9</f>
        <v>46</v>
      </c>
      <c r="F54" s="165">
        <f t="shared" ref="F54:F55" si="62">E54/$B54</f>
        <v>1.1499999999999999</v>
      </c>
      <c r="G54" s="49">
        <f>'CER Carandiru'!E9</f>
        <v>48</v>
      </c>
      <c r="H54" s="165">
        <f t="shared" ref="H54:L55" si="63">G54/$B54</f>
        <v>1.2</v>
      </c>
      <c r="I54" s="124">
        <f>SUM(C54,E54,G54)</f>
        <v>136</v>
      </c>
      <c r="J54" s="166">
        <f>I54/($B54*3)</f>
        <v>1.1333333333333333</v>
      </c>
      <c r="K54" s="49">
        <f>'CER Carandiru'!F9</f>
        <v>36</v>
      </c>
      <c r="L54" s="165">
        <f t="shared" si="63"/>
        <v>0.9</v>
      </c>
      <c r="M54" s="49">
        <f>'CER Carandiru'!G9</f>
        <v>53</v>
      </c>
      <c r="N54" s="165">
        <f t="shared" ref="N54:N55" si="64">M54/$B54</f>
        <v>1.325</v>
      </c>
      <c r="O54" s="49">
        <f>'CER Carandiru'!H9</f>
        <v>51</v>
      </c>
      <c r="P54" s="165">
        <f t="shared" ref="P54:P55" si="65">O54/$B54</f>
        <v>1.2749999999999999</v>
      </c>
      <c r="Q54" s="124">
        <f>SUM(K54,M54,O54)</f>
        <v>140</v>
      </c>
      <c r="R54" s="166">
        <f>Q54/($B54*3)</f>
        <v>1.1666666666666667</v>
      </c>
      <c r="S54" s="49">
        <f>SUM(C54,E54,G54,K54,M54,O54)</f>
        <v>276</v>
      </c>
    </row>
    <row r="55" spans="1:19" ht="15.75" thickBot="1" x14ac:dyDescent="0.3">
      <c r="A55" s="167" t="s">
        <v>137</v>
      </c>
      <c r="B55" s="168">
        <f>'CER Carandiru'!B10</f>
        <v>30</v>
      </c>
      <c r="C55" s="169">
        <f>'CER Carandiru'!C10</f>
        <v>34</v>
      </c>
      <c r="D55" s="170">
        <f t="shared" si="61"/>
        <v>1.1333333333333333</v>
      </c>
      <c r="E55" s="169">
        <f>'CER Carandiru'!D10</f>
        <v>27</v>
      </c>
      <c r="F55" s="170">
        <f t="shared" si="62"/>
        <v>0.9</v>
      </c>
      <c r="G55" s="169">
        <f>'CER Carandiru'!E10</f>
        <v>31</v>
      </c>
      <c r="H55" s="170">
        <f t="shared" si="63"/>
        <v>1.0333333333333334</v>
      </c>
      <c r="I55" s="171">
        <f>SUM(C55,E55,G55)</f>
        <v>92</v>
      </c>
      <c r="J55" s="172">
        <f>I55/($B55*3)</f>
        <v>1.0222222222222221</v>
      </c>
      <c r="K55" s="169">
        <f>'CER Carandiru'!F10</f>
        <v>32</v>
      </c>
      <c r="L55" s="170">
        <f t="shared" si="63"/>
        <v>1.0666666666666667</v>
      </c>
      <c r="M55" s="169">
        <f>'CER Carandiru'!G10</f>
        <v>32</v>
      </c>
      <c r="N55" s="170">
        <f t="shared" si="64"/>
        <v>1.0666666666666667</v>
      </c>
      <c r="O55" s="169">
        <f>'CER Carandiru'!H10</f>
        <v>32</v>
      </c>
      <c r="P55" s="170">
        <f t="shared" si="65"/>
        <v>1.0666666666666667</v>
      </c>
      <c r="Q55" s="171">
        <f>SUM(K55,M55,O55)</f>
        <v>96</v>
      </c>
      <c r="R55" s="172">
        <f>Q55/($B55*3)</f>
        <v>1.0666666666666667</v>
      </c>
      <c r="S55" s="169">
        <f>SUM(C55,E55,G55,K55,M55,O55)</f>
        <v>188</v>
      </c>
    </row>
    <row r="56" spans="1:19" ht="15.75" thickBot="1" x14ac:dyDescent="0.3">
      <c r="A56" s="6" t="s">
        <v>7</v>
      </c>
      <c r="B56" s="216">
        <f>SUM(B54:B55)</f>
        <v>70</v>
      </c>
      <c r="C56" s="23">
        <f>SUM(C54:C55)</f>
        <v>76</v>
      </c>
      <c r="D56" s="170">
        <f>C56/$B56</f>
        <v>1.0857142857142856</v>
      </c>
      <c r="E56" s="23">
        <f>SUM(E54:E55)</f>
        <v>73</v>
      </c>
      <c r="F56" s="170">
        <f>E56/$B56</f>
        <v>1.0428571428571429</v>
      </c>
      <c r="G56" s="23">
        <f>SUM(G54:G55)</f>
        <v>79</v>
      </c>
      <c r="H56" s="170">
        <f>G56/$B56</f>
        <v>1.1285714285714286</v>
      </c>
      <c r="I56" s="33">
        <f>SUM(C56,E56,G56)</f>
        <v>228</v>
      </c>
      <c r="J56" s="172">
        <f>I56/($B56*3)</f>
        <v>1.0857142857142856</v>
      </c>
      <c r="K56" s="23">
        <f>SUM(K54:K55)</f>
        <v>68</v>
      </c>
      <c r="L56" s="170">
        <f>K56/$B56</f>
        <v>0.97142857142857142</v>
      </c>
      <c r="M56" s="23">
        <f t="shared" ref="M56" si="66">SUM(M54:M55)</f>
        <v>85</v>
      </c>
      <c r="N56" s="170">
        <f>M56/$B56</f>
        <v>1.2142857142857142</v>
      </c>
      <c r="O56" s="23">
        <f t="shared" ref="O56" si="67">SUM(O54:O55)</f>
        <v>83</v>
      </c>
      <c r="P56" s="170">
        <f t="shared" si="61"/>
        <v>1.1857142857142857</v>
      </c>
      <c r="Q56" s="33">
        <f>SUM(K56,M56,O56)</f>
        <v>236</v>
      </c>
      <c r="R56" s="172">
        <f>Q56/($B56*3)</f>
        <v>1.1238095238095238</v>
      </c>
      <c r="S56" s="23">
        <f>SUM(C56,E56,G56,K56,M56,O56)</f>
        <v>464</v>
      </c>
    </row>
    <row r="58" spans="1:19" ht="15.75" x14ac:dyDescent="0.25">
      <c r="A58" s="1021" t="s">
        <v>294</v>
      </c>
      <c r="B58" s="1022"/>
      <c r="C58" s="1022"/>
      <c r="D58" s="1022"/>
      <c r="E58" s="1022"/>
      <c r="F58" s="1022"/>
      <c r="G58" s="1022"/>
      <c r="H58" s="1022"/>
      <c r="I58" s="1022"/>
      <c r="J58" s="1022"/>
      <c r="K58" s="1022"/>
      <c r="L58" s="1022"/>
      <c r="M58" s="1022"/>
      <c r="N58" s="1022"/>
      <c r="O58" s="1022"/>
      <c r="P58" s="1022"/>
      <c r="Q58" s="1022"/>
      <c r="R58" s="1022"/>
      <c r="S58" s="1022"/>
    </row>
    <row r="59" spans="1:19" ht="24.75" thickBot="1" x14ac:dyDescent="0.3">
      <c r="A59" s="85" t="s">
        <v>96</v>
      </c>
      <c r="B59" s="155" t="s">
        <v>15</v>
      </c>
      <c r="C59" s="85" t="str">
        <f>'Pque N Mundo I'!C8</f>
        <v>Real.</v>
      </c>
      <c r="D59" s="86" t="e">
        <f>'Pque N Mundo I'!#REF!</f>
        <v>#REF!</v>
      </c>
      <c r="E59" s="85" t="str">
        <f>'Pque N Mundo I'!D8</f>
        <v>Real.</v>
      </c>
      <c r="F59" s="86" t="e">
        <f>'Pque N Mundo I'!#REF!</f>
        <v>#REF!</v>
      </c>
      <c r="G59" s="85" t="str">
        <f>'Pque N Mundo I'!E8</f>
        <v>Real.</v>
      </c>
      <c r="H59" s="86" t="e">
        <f>'Pque N Mundo I'!#REF!</f>
        <v>#REF!</v>
      </c>
      <c r="I59" s="100" t="e">
        <f>'Pque N Mundo I'!#REF!</f>
        <v>#REF!</v>
      </c>
      <c r="J59" s="13" t="e">
        <f>'Pque N Mundo I'!#REF!</f>
        <v>#REF!</v>
      </c>
      <c r="K59" s="85" t="str">
        <f>'Pque N Mundo I'!F8</f>
        <v>Real.</v>
      </c>
      <c r="L59" s="86" t="e">
        <f>'Pque N Mundo I'!#REF!</f>
        <v>#REF!</v>
      </c>
      <c r="M59" s="14" t="str">
        <f>'Pque N Mundo I'!G8</f>
        <v>Real.</v>
      </c>
      <c r="N59" s="15" t="e">
        <f>'Pque N Mundo I'!#REF!</f>
        <v>#REF!</v>
      </c>
      <c r="O59" s="14" t="str">
        <f>'Pque N Mundo I'!H8</f>
        <v>Real.</v>
      </c>
      <c r="P59" s="15" t="e">
        <f>'Pque N Mundo I'!#REF!</f>
        <v>#REF!</v>
      </c>
      <c r="Q59" s="100" t="e">
        <f>'Pque N Mundo I'!#REF!</f>
        <v>#REF!</v>
      </c>
      <c r="R59" s="13" t="e">
        <f>'Pque N Mundo I'!#REF!</f>
        <v>#REF!</v>
      </c>
      <c r="S59" s="14" t="s">
        <v>6</v>
      </c>
    </row>
    <row r="60" spans="1:19" ht="16.5" thickTop="1" thickBot="1" x14ac:dyDescent="0.3">
      <c r="A60" s="32" t="s">
        <v>134</v>
      </c>
      <c r="B60" s="216">
        <f>'APD no CER III Carandiru'!B9</f>
        <v>80</v>
      </c>
      <c r="C60" s="200">
        <f>'APD no CER III Carandiru'!C9</f>
        <v>122</v>
      </c>
      <c r="D60" s="174">
        <f t="shared" ref="D60:P61" si="68">C60/$B60</f>
        <v>1.5249999999999999</v>
      </c>
      <c r="E60" s="173">
        <f>'APD no CER III Carandiru'!$D$9</f>
        <v>124</v>
      </c>
      <c r="F60" s="174">
        <f t="shared" ref="F60" si="69">E60/$B60</f>
        <v>1.55</v>
      </c>
      <c r="G60" s="173">
        <f>'APD no CER III Carandiru'!$E$9</f>
        <v>82</v>
      </c>
      <c r="H60" s="174">
        <f t="shared" ref="H60:L60" si="70">G60/$B60</f>
        <v>1.0249999999999999</v>
      </c>
      <c r="I60" s="175">
        <f>SUM(C60,E60,G60)</f>
        <v>328</v>
      </c>
      <c r="J60" s="176">
        <f>I60/($B60*3)</f>
        <v>1.3666666666666667</v>
      </c>
      <c r="K60" s="173">
        <f>'APD no CER III Carandiru'!$F$9</f>
        <v>81</v>
      </c>
      <c r="L60" s="174">
        <f t="shared" si="70"/>
        <v>1.0125</v>
      </c>
      <c r="M60" s="173">
        <f>'APD no CER III Carandiru'!$G$9</f>
        <v>80</v>
      </c>
      <c r="N60" s="174">
        <f t="shared" ref="N60" si="71">M60/$B60</f>
        <v>1</v>
      </c>
      <c r="O60" s="173">
        <f>'APD no CER III Carandiru'!$H$9</f>
        <v>77</v>
      </c>
      <c r="P60" s="174">
        <f t="shared" ref="P60" si="72">O60/$B60</f>
        <v>0.96250000000000002</v>
      </c>
      <c r="Q60" s="175">
        <f>SUM(K60,M60,O60)</f>
        <v>238</v>
      </c>
      <c r="R60" s="176">
        <f>Q60/($B60*3)</f>
        <v>0.9916666666666667</v>
      </c>
      <c r="S60" s="173">
        <f>SUM(C60,E60,G60,K60,M60,O60)</f>
        <v>566</v>
      </c>
    </row>
    <row r="61" spans="1:19" ht="15.75" thickBot="1" x14ac:dyDescent="0.3">
      <c r="A61" s="6" t="s">
        <v>7</v>
      </c>
      <c r="B61" s="216">
        <f>SUM(B60)</f>
        <v>80</v>
      </c>
      <c r="C61" s="23">
        <f>SUM(C60)</f>
        <v>122</v>
      </c>
      <c r="D61" s="22">
        <f>C61/$B61</f>
        <v>1.5249999999999999</v>
      </c>
      <c r="E61" s="23">
        <f>SUM(E60)</f>
        <v>124</v>
      </c>
      <c r="F61" s="22">
        <f>E61/$B61</f>
        <v>1.55</v>
      </c>
      <c r="G61" s="23">
        <f>SUM(G60)</f>
        <v>82</v>
      </c>
      <c r="H61" s="22">
        <f>G61/$B61</f>
        <v>1.0249999999999999</v>
      </c>
      <c r="I61" s="33">
        <f>SUM(C61,E61,G61)</f>
        <v>328</v>
      </c>
      <c r="J61" s="81">
        <f>I61/($B61*3)</f>
        <v>1.3666666666666667</v>
      </c>
      <c r="K61" s="23">
        <f>SUM(K60)</f>
        <v>81</v>
      </c>
      <c r="L61" s="22">
        <f t="shared" si="68"/>
        <v>1.0125</v>
      </c>
      <c r="M61" s="23">
        <f t="shared" ref="M61" si="73">SUM(M60)</f>
        <v>80</v>
      </c>
      <c r="N61" s="22">
        <f t="shared" si="68"/>
        <v>1</v>
      </c>
      <c r="O61" s="23">
        <f t="shared" ref="O61" si="74">SUM(O60)</f>
        <v>77</v>
      </c>
      <c r="P61" s="22">
        <f t="shared" si="68"/>
        <v>0.96250000000000002</v>
      </c>
      <c r="Q61" s="33">
        <f>SUM(K61,M61,O61)</f>
        <v>238</v>
      </c>
      <c r="R61" s="81">
        <f>Q61/($B61*3)</f>
        <v>0.9916666666666667</v>
      </c>
      <c r="S61" s="23">
        <f>SUM(C61,E61,G61,K61,M61,O61)</f>
        <v>566</v>
      </c>
    </row>
    <row r="63" spans="1:19" ht="15.75" x14ac:dyDescent="0.25">
      <c r="A63" s="1021" t="s">
        <v>290</v>
      </c>
      <c r="B63" s="1022"/>
      <c r="C63" s="1022"/>
      <c r="D63" s="1022"/>
      <c r="E63" s="1022"/>
      <c r="F63" s="1022"/>
      <c r="G63" s="1022"/>
      <c r="H63" s="1022"/>
      <c r="I63" s="1022"/>
      <c r="J63" s="1022"/>
      <c r="K63" s="1022"/>
      <c r="L63" s="1022"/>
      <c r="M63" s="1022"/>
      <c r="N63" s="1022"/>
      <c r="O63" s="1022"/>
      <c r="P63" s="1022"/>
      <c r="Q63" s="1022"/>
      <c r="R63" s="1022"/>
      <c r="S63" s="1022"/>
    </row>
    <row r="64" spans="1:19" ht="24.75" thickBot="1" x14ac:dyDescent="0.3">
      <c r="A64" s="85" t="s">
        <v>14</v>
      </c>
      <c r="B64" s="155" t="s">
        <v>15</v>
      </c>
      <c r="C64" s="85" t="str">
        <f>'Pque N Mundo I'!C8</f>
        <v>Real.</v>
      </c>
      <c r="D64" s="86" t="e">
        <f>'Pque N Mundo I'!#REF!</f>
        <v>#REF!</v>
      </c>
      <c r="E64" s="85" t="str">
        <f>'Pque N Mundo I'!D8</f>
        <v>Real.</v>
      </c>
      <c r="F64" s="86" t="e">
        <f>'Pque N Mundo I'!#REF!</f>
        <v>#REF!</v>
      </c>
      <c r="G64" s="85" t="str">
        <f>'Pque N Mundo I'!E8</f>
        <v>Real.</v>
      </c>
      <c r="H64" s="86" t="e">
        <f>'Pque N Mundo I'!#REF!</f>
        <v>#REF!</v>
      </c>
      <c r="I64" s="100" t="e">
        <f>'Pque N Mundo I'!#REF!</f>
        <v>#REF!</v>
      </c>
      <c r="J64" s="13" t="e">
        <f>'Pque N Mundo I'!#REF!</f>
        <v>#REF!</v>
      </c>
      <c r="K64" s="85" t="str">
        <f>'Pque N Mundo I'!F8</f>
        <v>Real.</v>
      </c>
      <c r="L64" s="86" t="e">
        <f>'Pque N Mundo I'!#REF!</f>
        <v>#REF!</v>
      </c>
      <c r="M64" s="14" t="str">
        <f>'Pque N Mundo I'!G8</f>
        <v>Real.</v>
      </c>
      <c r="N64" s="15" t="e">
        <f>'Pque N Mundo I'!#REF!</f>
        <v>#REF!</v>
      </c>
      <c r="O64" s="14" t="str">
        <f>'Pque N Mundo I'!H8</f>
        <v>Real.</v>
      </c>
      <c r="P64" s="15" t="e">
        <f>'Pque N Mundo I'!#REF!</f>
        <v>#REF!</v>
      </c>
      <c r="Q64" s="100" t="e">
        <f>'Pque N Mundo I'!#REF!</f>
        <v>#REF!</v>
      </c>
      <c r="R64" s="13" t="e">
        <f>'Pque N Mundo I'!#REF!</f>
        <v>#REF!</v>
      </c>
      <c r="S64" s="14" t="s">
        <v>6</v>
      </c>
    </row>
    <row r="65" spans="1:19" ht="15.75" thickTop="1" x14ac:dyDescent="0.25">
      <c r="A65" s="88" t="s">
        <v>83</v>
      </c>
      <c r="B65" s="89" t="e">
        <f>#REF!</f>
        <v>#REF!</v>
      </c>
      <c r="C65" s="106" t="e">
        <f>#REF!</f>
        <v>#REF!</v>
      </c>
      <c r="D65" s="117" t="e">
        <f t="shared" ref="D65:D71" si="75">C65/$B65</f>
        <v>#REF!</v>
      </c>
      <c r="E65" s="106" t="e">
        <f>#REF!</f>
        <v>#REF!</v>
      </c>
      <c r="F65" s="117" t="e">
        <f t="shared" ref="F65:F72" si="76">E65/$B65</f>
        <v>#REF!</v>
      </c>
      <c r="G65" s="106" t="e">
        <f>#REF!</f>
        <v>#REF!</v>
      </c>
      <c r="H65" s="117" t="e">
        <f t="shared" ref="H65:L72" si="77">G65/$B65</f>
        <v>#REF!</v>
      </c>
      <c r="I65" s="108" t="e">
        <f t="shared" ref="I65:I72" si="78">SUM(C65,E65,G65)</f>
        <v>#REF!</v>
      </c>
      <c r="J65" s="118" t="e">
        <f t="shared" ref="J65:J72" si="79">I65/($B65*3)</f>
        <v>#REF!</v>
      </c>
      <c r="K65" s="106" t="e">
        <f>#REF!</f>
        <v>#REF!</v>
      </c>
      <c r="L65" s="117" t="e">
        <f t="shared" si="77"/>
        <v>#REF!</v>
      </c>
      <c r="M65" s="106" t="e">
        <f>#REF!</f>
        <v>#REF!</v>
      </c>
      <c r="N65" s="117" t="e">
        <f t="shared" ref="N65:N72" si="80">M65/$B65</f>
        <v>#REF!</v>
      </c>
      <c r="O65" s="106" t="e">
        <f>#REF!</f>
        <v>#REF!</v>
      </c>
      <c r="P65" s="117" t="e">
        <f t="shared" ref="P65:P72" si="81">O65/$B65</f>
        <v>#REF!</v>
      </c>
      <c r="Q65" s="108" t="e">
        <f t="shared" ref="Q65:Q72" si="82">SUM(K65,M65,O65)</f>
        <v>#REF!</v>
      </c>
      <c r="R65" s="118" t="e">
        <f t="shared" ref="R65:R72" si="83">Q65/($B65*3)</f>
        <v>#REF!</v>
      </c>
      <c r="S65" s="106" t="e">
        <f t="shared" ref="S65:S72" si="84">SUM(C65,E65,G65,K65,M65,O65)</f>
        <v>#REF!</v>
      </c>
    </row>
    <row r="66" spans="1:19" x14ac:dyDescent="0.25">
      <c r="A66" s="88" t="s">
        <v>77</v>
      </c>
      <c r="B66" s="89" t="e">
        <f>#REF!</f>
        <v>#REF!</v>
      </c>
      <c r="C66" s="106" t="e">
        <f>#REF!</f>
        <v>#REF!</v>
      </c>
      <c r="D66" s="117" t="e">
        <f t="shared" si="75"/>
        <v>#REF!</v>
      </c>
      <c r="E66" s="106" t="e">
        <f>#REF!</f>
        <v>#REF!</v>
      </c>
      <c r="F66" s="117" t="e">
        <f t="shared" si="76"/>
        <v>#REF!</v>
      </c>
      <c r="G66" s="106" t="e">
        <f>#REF!</f>
        <v>#REF!</v>
      </c>
      <c r="H66" s="117" t="e">
        <f t="shared" si="77"/>
        <v>#REF!</v>
      </c>
      <c r="I66" s="108" t="e">
        <f t="shared" si="78"/>
        <v>#REF!</v>
      </c>
      <c r="J66" s="118" t="e">
        <f t="shared" si="79"/>
        <v>#REF!</v>
      </c>
      <c r="K66" s="106" t="e">
        <f>#REF!</f>
        <v>#REF!</v>
      </c>
      <c r="L66" s="117" t="e">
        <f t="shared" si="77"/>
        <v>#REF!</v>
      </c>
      <c r="M66" s="106" t="e">
        <f>#REF!</f>
        <v>#REF!</v>
      </c>
      <c r="N66" s="117" t="e">
        <f t="shared" si="80"/>
        <v>#REF!</v>
      </c>
      <c r="O66" s="106" t="e">
        <f>#REF!</f>
        <v>#REF!</v>
      </c>
      <c r="P66" s="117" t="e">
        <f t="shared" si="81"/>
        <v>#REF!</v>
      </c>
      <c r="Q66" s="108" t="e">
        <f t="shared" si="82"/>
        <v>#REF!</v>
      </c>
      <c r="R66" s="118" t="e">
        <f t="shared" si="83"/>
        <v>#REF!</v>
      </c>
      <c r="S66" s="106" t="e">
        <f t="shared" si="84"/>
        <v>#REF!</v>
      </c>
    </row>
    <row r="67" spans="1:19" x14ac:dyDescent="0.25">
      <c r="A67" s="88" t="s">
        <v>78</v>
      </c>
      <c r="B67" s="89" t="e">
        <f>#REF!</f>
        <v>#REF!</v>
      </c>
      <c r="C67" s="106" t="e">
        <f>#REF!</f>
        <v>#REF!</v>
      </c>
      <c r="D67" s="117" t="e">
        <f t="shared" si="75"/>
        <v>#REF!</v>
      </c>
      <c r="E67" s="106" t="e">
        <f>#REF!</f>
        <v>#REF!</v>
      </c>
      <c r="F67" s="117" t="e">
        <f t="shared" si="76"/>
        <v>#REF!</v>
      </c>
      <c r="G67" s="106" t="e">
        <f>#REF!</f>
        <v>#REF!</v>
      </c>
      <c r="H67" s="117" t="e">
        <f t="shared" si="77"/>
        <v>#REF!</v>
      </c>
      <c r="I67" s="108" t="e">
        <f t="shared" si="78"/>
        <v>#REF!</v>
      </c>
      <c r="J67" s="118" t="e">
        <f t="shared" si="79"/>
        <v>#REF!</v>
      </c>
      <c r="K67" s="106" t="e">
        <f>#REF!</f>
        <v>#REF!</v>
      </c>
      <c r="L67" s="117" t="e">
        <f t="shared" si="77"/>
        <v>#REF!</v>
      </c>
      <c r="M67" s="106" t="e">
        <f>#REF!</f>
        <v>#REF!</v>
      </c>
      <c r="N67" s="117" t="e">
        <f t="shared" si="80"/>
        <v>#REF!</v>
      </c>
      <c r="O67" s="106" t="e">
        <f>#REF!</f>
        <v>#REF!</v>
      </c>
      <c r="P67" s="117" t="e">
        <f t="shared" si="81"/>
        <v>#REF!</v>
      </c>
      <c r="Q67" s="108" t="e">
        <f t="shared" si="82"/>
        <v>#REF!</v>
      </c>
      <c r="R67" s="118" t="e">
        <f t="shared" si="83"/>
        <v>#REF!</v>
      </c>
      <c r="S67" s="106" t="e">
        <f t="shared" si="84"/>
        <v>#REF!</v>
      </c>
    </row>
    <row r="68" spans="1:19" x14ac:dyDescent="0.25">
      <c r="A68" s="88" t="s">
        <v>79</v>
      </c>
      <c r="B68" s="89" t="e">
        <f>#REF!</f>
        <v>#REF!</v>
      </c>
      <c r="C68" s="106" t="e">
        <f>#REF!</f>
        <v>#REF!</v>
      </c>
      <c r="D68" s="117" t="e">
        <f t="shared" si="75"/>
        <v>#REF!</v>
      </c>
      <c r="E68" s="106" t="e">
        <f>#REF!</f>
        <v>#REF!</v>
      </c>
      <c r="F68" s="117" t="e">
        <f t="shared" si="76"/>
        <v>#REF!</v>
      </c>
      <c r="G68" s="106" t="e">
        <f>#REF!</f>
        <v>#REF!</v>
      </c>
      <c r="H68" s="117" t="e">
        <f t="shared" si="77"/>
        <v>#REF!</v>
      </c>
      <c r="I68" s="108" t="e">
        <f t="shared" si="78"/>
        <v>#REF!</v>
      </c>
      <c r="J68" s="118" t="e">
        <f t="shared" si="79"/>
        <v>#REF!</v>
      </c>
      <c r="K68" s="106" t="e">
        <f>#REF!</f>
        <v>#REF!</v>
      </c>
      <c r="L68" s="117" t="e">
        <f t="shared" si="77"/>
        <v>#REF!</v>
      </c>
      <c r="M68" s="106" t="e">
        <f>#REF!</f>
        <v>#REF!</v>
      </c>
      <c r="N68" s="117" t="e">
        <f t="shared" si="80"/>
        <v>#REF!</v>
      </c>
      <c r="O68" s="106" t="e">
        <f>#REF!</f>
        <v>#REF!</v>
      </c>
      <c r="P68" s="117" t="e">
        <f t="shared" si="81"/>
        <v>#REF!</v>
      </c>
      <c r="Q68" s="108" t="e">
        <f t="shared" si="82"/>
        <v>#REF!</v>
      </c>
      <c r="R68" s="118" t="e">
        <f t="shared" si="83"/>
        <v>#REF!</v>
      </c>
      <c r="S68" s="106" t="e">
        <f t="shared" si="84"/>
        <v>#REF!</v>
      </c>
    </row>
    <row r="69" spans="1:19" x14ac:dyDescent="0.25">
      <c r="A69" s="88" t="s">
        <v>80</v>
      </c>
      <c r="B69" s="89" t="e">
        <f>#REF!</f>
        <v>#REF!</v>
      </c>
      <c r="C69" s="106" t="e">
        <f>#REF!</f>
        <v>#REF!</v>
      </c>
      <c r="D69" s="117" t="e">
        <f t="shared" si="75"/>
        <v>#REF!</v>
      </c>
      <c r="E69" s="106" t="e">
        <f>#REF!</f>
        <v>#REF!</v>
      </c>
      <c r="F69" s="117" t="e">
        <f t="shared" si="76"/>
        <v>#REF!</v>
      </c>
      <c r="G69" s="106" t="e">
        <f>#REF!</f>
        <v>#REF!</v>
      </c>
      <c r="H69" s="117" t="e">
        <f t="shared" si="77"/>
        <v>#REF!</v>
      </c>
      <c r="I69" s="108" t="e">
        <f t="shared" si="78"/>
        <v>#REF!</v>
      </c>
      <c r="J69" s="118" t="e">
        <f t="shared" si="79"/>
        <v>#REF!</v>
      </c>
      <c r="K69" s="106" t="e">
        <f>#REF!</f>
        <v>#REF!</v>
      </c>
      <c r="L69" s="117" t="e">
        <f t="shared" si="77"/>
        <v>#REF!</v>
      </c>
      <c r="M69" s="106" t="e">
        <f>#REF!</f>
        <v>#REF!</v>
      </c>
      <c r="N69" s="117" t="e">
        <f t="shared" si="80"/>
        <v>#REF!</v>
      </c>
      <c r="O69" s="106" t="e">
        <f>#REF!</f>
        <v>#REF!</v>
      </c>
      <c r="P69" s="117" t="e">
        <f t="shared" si="81"/>
        <v>#REF!</v>
      </c>
      <c r="Q69" s="108" t="e">
        <f t="shared" si="82"/>
        <v>#REF!</v>
      </c>
      <c r="R69" s="118" t="e">
        <f t="shared" si="83"/>
        <v>#REF!</v>
      </c>
      <c r="S69" s="106" t="e">
        <f t="shared" si="84"/>
        <v>#REF!</v>
      </c>
    </row>
    <row r="70" spans="1:19" x14ac:dyDescent="0.25">
      <c r="A70" s="88" t="s">
        <v>81</v>
      </c>
      <c r="B70" s="89" t="e">
        <f>#REF!</f>
        <v>#REF!</v>
      </c>
      <c r="C70" s="106" t="e">
        <f>#REF!</f>
        <v>#REF!</v>
      </c>
      <c r="D70" s="117" t="e">
        <f t="shared" si="75"/>
        <v>#REF!</v>
      </c>
      <c r="E70" s="106" t="e">
        <f>#REF!</f>
        <v>#REF!</v>
      </c>
      <c r="F70" s="117" t="e">
        <f t="shared" si="76"/>
        <v>#REF!</v>
      </c>
      <c r="G70" s="106" t="e">
        <f>#REF!</f>
        <v>#REF!</v>
      </c>
      <c r="H70" s="117" t="e">
        <f t="shared" si="77"/>
        <v>#REF!</v>
      </c>
      <c r="I70" s="108" t="e">
        <f t="shared" si="78"/>
        <v>#REF!</v>
      </c>
      <c r="J70" s="118" t="e">
        <f t="shared" si="79"/>
        <v>#REF!</v>
      </c>
      <c r="K70" s="106" t="e">
        <f>#REF!</f>
        <v>#REF!</v>
      </c>
      <c r="L70" s="117" t="e">
        <f t="shared" si="77"/>
        <v>#REF!</v>
      </c>
      <c r="M70" s="106" t="e">
        <f>#REF!</f>
        <v>#REF!</v>
      </c>
      <c r="N70" s="117" t="e">
        <f t="shared" si="80"/>
        <v>#REF!</v>
      </c>
      <c r="O70" s="106" t="e">
        <f>#REF!</f>
        <v>#REF!</v>
      </c>
      <c r="P70" s="117" t="e">
        <f t="shared" si="81"/>
        <v>#REF!</v>
      </c>
      <c r="Q70" s="108" t="e">
        <f t="shared" si="82"/>
        <v>#REF!</v>
      </c>
      <c r="R70" s="118" t="e">
        <f t="shared" si="83"/>
        <v>#REF!</v>
      </c>
      <c r="S70" s="106" t="e">
        <f t="shared" si="84"/>
        <v>#REF!</v>
      </c>
    </row>
    <row r="71" spans="1:19" ht="15.75" thickBot="1" x14ac:dyDescent="0.3">
      <c r="A71" s="63" t="s">
        <v>82</v>
      </c>
      <c r="B71" s="90" t="e">
        <f>#REF!</f>
        <v>#REF!</v>
      </c>
      <c r="C71" s="115" t="e">
        <f>#REF!</f>
        <v>#REF!</v>
      </c>
      <c r="D71" s="66" t="e">
        <f t="shared" si="75"/>
        <v>#REF!</v>
      </c>
      <c r="E71" s="115" t="e">
        <f>#REF!</f>
        <v>#REF!</v>
      </c>
      <c r="F71" s="66" t="e">
        <f t="shared" si="76"/>
        <v>#REF!</v>
      </c>
      <c r="G71" s="115" t="e">
        <f>#REF!</f>
        <v>#REF!</v>
      </c>
      <c r="H71" s="66" t="e">
        <f t="shared" si="77"/>
        <v>#REF!</v>
      </c>
      <c r="I71" s="130" t="e">
        <f t="shared" si="78"/>
        <v>#REF!</v>
      </c>
      <c r="J71" s="177" t="e">
        <f t="shared" si="79"/>
        <v>#REF!</v>
      </c>
      <c r="K71" s="115" t="e">
        <f>#REF!</f>
        <v>#REF!</v>
      </c>
      <c r="L71" s="66" t="e">
        <f t="shared" si="77"/>
        <v>#REF!</v>
      </c>
      <c r="M71" s="115" t="e">
        <f>#REF!</f>
        <v>#REF!</v>
      </c>
      <c r="N71" s="66" t="e">
        <f t="shared" si="80"/>
        <v>#REF!</v>
      </c>
      <c r="O71" s="115" t="e">
        <f>#REF!</f>
        <v>#REF!</v>
      </c>
      <c r="P71" s="66" t="e">
        <f t="shared" si="81"/>
        <v>#REF!</v>
      </c>
      <c r="Q71" s="130" t="e">
        <f t="shared" si="82"/>
        <v>#REF!</v>
      </c>
      <c r="R71" s="177" t="e">
        <f t="shared" si="83"/>
        <v>#REF!</v>
      </c>
      <c r="S71" s="115" t="e">
        <f t="shared" si="84"/>
        <v>#REF!</v>
      </c>
    </row>
    <row r="72" spans="1:19" ht="15.75" thickBot="1" x14ac:dyDescent="0.3">
      <c r="A72" s="67" t="s">
        <v>7</v>
      </c>
      <c r="B72" s="178" t="e">
        <f>SUM(B65:B71)</f>
        <v>#REF!</v>
      </c>
      <c r="C72" s="68" t="e">
        <f>SUM(C65:C71)</f>
        <v>#REF!</v>
      </c>
      <c r="D72" s="69" t="e">
        <f>C72/$B72</f>
        <v>#REF!</v>
      </c>
      <c r="E72" s="68" t="e">
        <f>SUM(E65:E71)</f>
        <v>#REF!</v>
      </c>
      <c r="F72" s="69" t="e">
        <f t="shared" si="76"/>
        <v>#REF!</v>
      </c>
      <c r="G72" s="68" t="e">
        <f>SUM(G65:G71)</f>
        <v>#REF!</v>
      </c>
      <c r="H72" s="69" t="e">
        <f t="shared" si="77"/>
        <v>#REF!</v>
      </c>
      <c r="I72" s="179" t="e">
        <f t="shared" si="78"/>
        <v>#REF!</v>
      </c>
      <c r="J72" s="180" t="e">
        <f t="shared" si="79"/>
        <v>#REF!</v>
      </c>
      <c r="K72" s="68" t="e">
        <f>SUM(K65:K71)</f>
        <v>#REF!</v>
      </c>
      <c r="L72" s="69" t="e">
        <f t="shared" si="77"/>
        <v>#REF!</v>
      </c>
      <c r="M72" s="68" t="e">
        <f t="shared" ref="M72" si="85">SUM(M65:M71)</f>
        <v>#REF!</v>
      </c>
      <c r="N72" s="69" t="e">
        <f t="shared" si="80"/>
        <v>#REF!</v>
      </c>
      <c r="O72" s="68" t="e">
        <f t="shared" ref="O72" si="86">SUM(O65:O71)</f>
        <v>#REF!</v>
      </c>
      <c r="P72" s="69" t="e">
        <f t="shared" si="81"/>
        <v>#REF!</v>
      </c>
      <c r="Q72" s="179" t="e">
        <f t="shared" si="82"/>
        <v>#REF!</v>
      </c>
      <c r="R72" s="180" t="e">
        <f t="shared" si="83"/>
        <v>#REF!</v>
      </c>
      <c r="S72" s="68" t="e">
        <f t="shared" si="84"/>
        <v>#REF!</v>
      </c>
    </row>
    <row r="74" spans="1:19" ht="15.75" x14ac:dyDescent="0.25">
      <c r="A74" s="1021" t="s">
        <v>300</v>
      </c>
      <c r="B74" s="1022"/>
      <c r="C74" s="1022"/>
      <c r="D74" s="1022"/>
      <c r="E74" s="1022"/>
      <c r="F74" s="1022"/>
      <c r="G74" s="1022"/>
      <c r="H74" s="1022"/>
      <c r="I74" s="1022"/>
      <c r="J74" s="1022"/>
      <c r="K74" s="1022"/>
      <c r="L74" s="1022"/>
      <c r="M74" s="1022"/>
      <c r="N74" s="1022"/>
      <c r="O74" s="1022"/>
      <c r="P74" s="1022"/>
      <c r="Q74" s="1022"/>
      <c r="R74" s="1022"/>
      <c r="S74" s="1022"/>
    </row>
    <row r="75" spans="1:19" ht="24.75" thickBot="1" x14ac:dyDescent="0.3">
      <c r="A75" s="85" t="s">
        <v>96</v>
      </c>
      <c r="B75" s="155" t="s">
        <v>15</v>
      </c>
      <c r="C75" s="85" t="str">
        <f>'Pque N Mundo I'!C8</f>
        <v>Real.</v>
      </c>
      <c r="D75" s="86" t="e">
        <f>'Pque N Mundo I'!#REF!</f>
        <v>#REF!</v>
      </c>
      <c r="E75" s="85" t="str">
        <f>'Pque N Mundo I'!D8</f>
        <v>Real.</v>
      </c>
      <c r="F75" s="86" t="e">
        <f>'Pque N Mundo I'!#REF!</f>
        <v>#REF!</v>
      </c>
      <c r="G75" s="85" t="str">
        <f>'Pque N Mundo I'!E8</f>
        <v>Real.</v>
      </c>
      <c r="H75" s="86" t="e">
        <f>'Pque N Mundo I'!#REF!</f>
        <v>#REF!</v>
      </c>
      <c r="I75" s="100" t="e">
        <f>'Pque N Mundo I'!#REF!</f>
        <v>#REF!</v>
      </c>
      <c r="J75" s="13" t="e">
        <f>'Pque N Mundo I'!#REF!</f>
        <v>#REF!</v>
      </c>
      <c r="K75" s="85" t="str">
        <f>'Pque N Mundo I'!F8</f>
        <v>Real.</v>
      </c>
      <c r="L75" s="86" t="e">
        <f>'Pque N Mundo I'!#REF!</f>
        <v>#REF!</v>
      </c>
      <c r="M75" s="14" t="str">
        <f>'Pque N Mundo I'!G8</f>
        <v>Real.</v>
      </c>
      <c r="N75" s="15" t="e">
        <f>'Pque N Mundo I'!#REF!</f>
        <v>#REF!</v>
      </c>
      <c r="O75" s="14" t="str">
        <f>'Pque N Mundo I'!H8</f>
        <v>Real.</v>
      </c>
      <c r="P75" s="15" t="e">
        <f>'Pque N Mundo I'!#REF!</f>
        <v>#REF!</v>
      </c>
      <c r="Q75" s="100" t="e">
        <f>'Pque N Mundo I'!#REF!</f>
        <v>#REF!</v>
      </c>
      <c r="R75" s="13" t="e">
        <f>'Pque N Mundo I'!#REF!</f>
        <v>#REF!</v>
      </c>
      <c r="S75" s="14" t="s">
        <v>6</v>
      </c>
    </row>
    <row r="76" spans="1:19" ht="16.5" thickTop="1" thickBot="1" x14ac:dyDescent="0.3">
      <c r="A76" s="181" t="s">
        <v>135</v>
      </c>
      <c r="B76" s="182">
        <f>'CAPS INF II VM-VG'!B9</f>
        <v>155</v>
      </c>
      <c r="C76" s="183">
        <f>'CAPS INF II VM-VG'!C9</f>
        <v>396</v>
      </c>
      <c r="D76" s="174">
        <f t="shared" ref="D76:P77" si="87">C76/$B76</f>
        <v>2.5548387096774192</v>
      </c>
      <c r="E76" s="183">
        <f>'CAPS INF II VM-VG'!$D$9</f>
        <v>401</v>
      </c>
      <c r="F76" s="174">
        <f t="shared" ref="F76" si="88">E76/$B76</f>
        <v>2.5870967741935482</v>
      </c>
      <c r="G76" s="183">
        <f>'CAPS INF II VM-VG'!$E$9</f>
        <v>408</v>
      </c>
      <c r="H76" s="174">
        <f t="shared" ref="H76:L76" si="89">G76/$B76</f>
        <v>2.6322580645161291</v>
      </c>
      <c r="I76" s="184">
        <f>SUM(C76,E76,G76)</f>
        <v>1205</v>
      </c>
      <c r="J76" s="176">
        <f>I76/($B76*3)</f>
        <v>2.5913978494623655</v>
      </c>
      <c r="K76" s="183">
        <f>'CAPS INF II VM-VG'!$F$9</f>
        <v>413</v>
      </c>
      <c r="L76" s="174">
        <f t="shared" si="89"/>
        <v>2.6645161290322581</v>
      </c>
      <c r="M76" s="183">
        <f>'CAPS INF II VM-VG'!$G$9</f>
        <v>417</v>
      </c>
      <c r="N76" s="174">
        <f t="shared" ref="N76" si="90">M76/$B76</f>
        <v>2.6903225806451614</v>
      </c>
      <c r="O76" s="183">
        <f>'CAPS INF II VM-VG'!$H$9</f>
        <v>426</v>
      </c>
      <c r="P76" s="174">
        <f t="shared" ref="P76" si="91">O76/$B76</f>
        <v>2.7483870967741937</v>
      </c>
      <c r="Q76" s="184">
        <f>SUM(K76,M76,O76)</f>
        <v>1256</v>
      </c>
      <c r="R76" s="176">
        <f>Q76/($B76*3)</f>
        <v>2.7010752688172044</v>
      </c>
      <c r="S76" s="183">
        <f>SUM(C76,E76,G76,K76,M76,O76)</f>
        <v>2461</v>
      </c>
    </row>
    <row r="77" spans="1:19" ht="15.75" thickBot="1" x14ac:dyDescent="0.3">
      <c r="A77" s="6" t="s">
        <v>7</v>
      </c>
      <c r="B77" s="216">
        <f>SUM(B76:B76)</f>
        <v>155</v>
      </c>
      <c r="C77" s="8">
        <f>SUM(C76:C76)</f>
        <v>396</v>
      </c>
      <c r="D77" s="22">
        <f t="shared" si="87"/>
        <v>2.5548387096774192</v>
      </c>
      <c r="E77" s="8">
        <f>SUM(E76:E76)</f>
        <v>401</v>
      </c>
      <c r="F77" s="22">
        <f t="shared" si="87"/>
        <v>2.5870967741935482</v>
      </c>
      <c r="G77" s="8">
        <f>SUM(G76:G76)</f>
        <v>408</v>
      </c>
      <c r="H77" s="22">
        <f t="shared" si="87"/>
        <v>2.6322580645161291</v>
      </c>
      <c r="I77" s="80">
        <f>SUM(C77,E77,G77)</f>
        <v>1205</v>
      </c>
      <c r="J77" s="81">
        <f>I77/($B77*3)</f>
        <v>2.5913978494623655</v>
      </c>
      <c r="K77" s="8">
        <f>SUM(K76:K76)</f>
        <v>413</v>
      </c>
      <c r="L77" s="22">
        <f t="shared" si="87"/>
        <v>2.6645161290322581</v>
      </c>
      <c r="M77" s="8">
        <f t="shared" ref="M77" si="92">SUM(M76:M76)</f>
        <v>417</v>
      </c>
      <c r="N77" s="22">
        <f t="shared" si="87"/>
        <v>2.6903225806451614</v>
      </c>
      <c r="O77" s="8">
        <f t="shared" ref="O77" si="93">SUM(O76:O76)</f>
        <v>426</v>
      </c>
      <c r="P77" s="22">
        <f t="shared" si="87"/>
        <v>2.7483870967741937</v>
      </c>
      <c r="Q77" s="80">
        <f>SUM(K77,M77,O77)</f>
        <v>1256</v>
      </c>
      <c r="R77" s="81">
        <f>Q77/($B77*3)</f>
        <v>2.7010752688172044</v>
      </c>
      <c r="S77" s="8">
        <f>SUM(C77,E77,G77,K77,M77,O77)</f>
        <v>2461</v>
      </c>
    </row>
    <row r="79" spans="1:19" ht="15.75" x14ac:dyDescent="0.25">
      <c r="A79" s="1021" t="s">
        <v>302</v>
      </c>
      <c r="B79" s="1022"/>
      <c r="C79" s="1022"/>
      <c r="D79" s="1022"/>
      <c r="E79" s="1022"/>
      <c r="F79" s="1022"/>
      <c r="G79" s="1022"/>
      <c r="H79" s="1022"/>
      <c r="I79" s="1022"/>
      <c r="J79" s="1022"/>
      <c r="K79" s="1022"/>
      <c r="L79" s="1022"/>
      <c r="M79" s="1022"/>
      <c r="N79" s="1022"/>
      <c r="O79" s="1022"/>
      <c r="P79" s="1022"/>
      <c r="Q79" s="1022"/>
      <c r="R79" s="1022"/>
      <c r="S79" s="1022"/>
    </row>
    <row r="80" spans="1:19" ht="24.75" thickBot="1" x14ac:dyDescent="0.3">
      <c r="A80" s="85" t="s">
        <v>14</v>
      </c>
      <c r="B80" s="155" t="s">
        <v>15</v>
      </c>
      <c r="C80" s="85" t="str">
        <f>'Pque N Mundo I'!C8</f>
        <v>Real.</v>
      </c>
      <c r="D80" s="86" t="e">
        <f>'Pque N Mundo I'!#REF!</f>
        <v>#REF!</v>
      </c>
      <c r="E80" s="85" t="str">
        <f>'Pque N Mundo I'!D8</f>
        <v>Real.</v>
      </c>
      <c r="F80" s="86" t="e">
        <f>'Pque N Mundo I'!#REF!</f>
        <v>#REF!</v>
      </c>
      <c r="G80" s="85" t="str">
        <f>'Pque N Mundo I'!E8</f>
        <v>Real.</v>
      </c>
      <c r="H80" s="86" t="e">
        <f>'Pque N Mundo I'!#REF!</f>
        <v>#REF!</v>
      </c>
      <c r="I80" s="100" t="e">
        <f>'Pque N Mundo I'!#REF!</f>
        <v>#REF!</v>
      </c>
      <c r="J80" s="13" t="e">
        <f>'Pque N Mundo I'!#REF!</f>
        <v>#REF!</v>
      </c>
      <c r="K80" s="85" t="str">
        <f>'Pque N Mundo I'!F8</f>
        <v>Real.</v>
      </c>
      <c r="L80" s="86" t="e">
        <f>'Pque N Mundo I'!#REF!</f>
        <v>#REF!</v>
      </c>
      <c r="M80" s="14" t="str">
        <f>'Pque N Mundo I'!G8</f>
        <v>Real.</v>
      </c>
      <c r="N80" s="15" t="e">
        <f>'Pque N Mundo I'!#REF!</f>
        <v>#REF!</v>
      </c>
      <c r="O80" s="14" t="str">
        <f>'Pque N Mundo I'!H8</f>
        <v>Real.</v>
      </c>
      <c r="P80" s="15" t="e">
        <f>'Pque N Mundo I'!#REF!</f>
        <v>#REF!</v>
      </c>
      <c r="Q80" s="100" t="e">
        <f>'Pque N Mundo I'!#REF!</f>
        <v>#REF!</v>
      </c>
      <c r="R80" s="13" t="e">
        <f>'Pque N Mundo I'!#REF!</f>
        <v>#REF!</v>
      </c>
      <c r="S80" s="14" t="s">
        <v>6</v>
      </c>
    </row>
    <row r="81" spans="1:19" ht="15.75" thickTop="1" x14ac:dyDescent="0.25">
      <c r="A81" s="88" t="s">
        <v>98</v>
      </c>
      <c r="B81" s="89">
        <f>'HORA CERTA'!B9</f>
        <v>396</v>
      </c>
      <c r="C81" s="106">
        <f>'HORA CERTA'!C9</f>
        <v>374</v>
      </c>
      <c r="D81" s="117">
        <f t="shared" ref="D81:D91" si="94">C81/$B81</f>
        <v>0.94444444444444442</v>
      </c>
      <c r="E81" s="106">
        <f>'HORA CERTA'!D9</f>
        <v>444</v>
      </c>
      <c r="F81" s="117">
        <f t="shared" ref="F81:F91" si="95">E81/$B81</f>
        <v>1.1212121212121211</v>
      </c>
      <c r="G81" s="106">
        <f>'HORA CERTA'!E9</f>
        <v>339</v>
      </c>
      <c r="H81" s="117">
        <f t="shared" ref="H81:L91" si="96">G81/$B81</f>
        <v>0.85606060606060608</v>
      </c>
      <c r="I81" s="108">
        <f t="shared" ref="I81:I91" si="97">SUM(C81,E81,G81)</f>
        <v>1157</v>
      </c>
      <c r="J81" s="118">
        <f t="shared" ref="J81:J91" si="98">I81/($B81*3)</f>
        <v>0.97390572390572394</v>
      </c>
      <c r="K81" s="106">
        <f>'HORA CERTA'!F9</f>
        <v>423</v>
      </c>
      <c r="L81" s="117">
        <f t="shared" si="96"/>
        <v>1.0681818181818181</v>
      </c>
      <c r="M81" s="106">
        <f>'HORA CERTA'!G9</f>
        <v>416</v>
      </c>
      <c r="N81" s="117">
        <f t="shared" ref="N81:N91" si="99">M81/$B81</f>
        <v>1.0505050505050506</v>
      </c>
      <c r="O81" s="106">
        <f>'HORA CERTA'!H9</f>
        <v>389</v>
      </c>
      <c r="P81" s="117">
        <f t="shared" ref="P81:P91" si="100">O81/$B81</f>
        <v>0.98232323232323238</v>
      </c>
      <c r="Q81" s="108">
        <f t="shared" ref="Q81:Q91" si="101">SUM(K81,M81,O81)</f>
        <v>1228</v>
      </c>
      <c r="R81" s="118">
        <f t="shared" ref="R81:R91" si="102">Q81/($B81*3)</f>
        <v>1.0336700336700337</v>
      </c>
      <c r="S81" s="106">
        <f t="shared" ref="S81:S91" si="103">SUM(C81,E81,G81,K81,M81,O81)</f>
        <v>2385</v>
      </c>
    </row>
    <row r="82" spans="1:19" x14ac:dyDescent="0.25">
      <c r="A82" s="88" t="s">
        <v>99</v>
      </c>
      <c r="B82" s="89">
        <f>'HORA CERTA'!B10</f>
        <v>792</v>
      </c>
      <c r="C82" s="106">
        <f>'HORA CERTA'!C10</f>
        <v>647</v>
      </c>
      <c r="D82" s="117">
        <f t="shared" si="94"/>
        <v>0.81691919191919193</v>
      </c>
      <c r="E82" s="106">
        <f>'HORA CERTA'!D10</f>
        <v>877</v>
      </c>
      <c r="F82" s="117">
        <f t="shared" si="95"/>
        <v>1.1073232323232323</v>
      </c>
      <c r="G82" s="106">
        <f>'HORA CERTA'!E10</f>
        <v>796</v>
      </c>
      <c r="H82" s="117">
        <f t="shared" si="96"/>
        <v>1.005050505050505</v>
      </c>
      <c r="I82" s="108">
        <f t="shared" si="97"/>
        <v>2320</v>
      </c>
      <c r="J82" s="118">
        <f t="shared" si="98"/>
        <v>0.97643097643097643</v>
      </c>
      <c r="K82" s="106">
        <f>'HORA CERTA'!F10</f>
        <v>762</v>
      </c>
      <c r="L82" s="117">
        <f t="shared" si="96"/>
        <v>0.96212121212121215</v>
      </c>
      <c r="M82" s="106">
        <f>'HORA CERTA'!G10</f>
        <v>613</v>
      </c>
      <c r="N82" s="117">
        <f t="shared" si="99"/>
        <v>0.77398989898989901</v>
      </c>
      <c r="O82" s="106">
        <f>'HORA CERTA'!H10</f>
        <v>854</v>
      </c>
      <c r="P82" s="117">
        <f t="shared" si="100"/>
        <v>1.0782828282828283</v>
      </c>
      <c r="Q82" s="108">
        <f t="shared" si="101"/>
        <v>2229</v>
      </c>
      <c r="R82" s="118">
        <f t="shared" si="102"/>
        <v>0.93813131313131315</v>
      </c>
      <c r="S82" s="106">
        <f t="shared" si="103"/>
        <v>4549</v>
      </c>
    </row>
    <row r="83" spans="1:19" x14ac:dyDescent="0.25">
      <c r="A83" s="88" t="s">
        <v>100</v>
      </c>
      <c r="B83" s="89">
        <f>'HORA CERTA'!B11</f>
        <v>660</v>
      </c>
      <c r="C83" s="106">
        <f>'HORA CERTA'!C11</f>
        <v>504</v>
      </c>
      <c r="D83" s="117">
        <f t="shared" si="94"/>
        <v>0.76363636363636367</v>
      </c>
      <c r="E83" s="106">
        <f>'HORA CERTA'!D11</f>
        <v>636</v>
      </c>
      <c r="F83" s="117">
        <f t="shared" si="95"/>
        <v>0.96363636363636362</v>
      </c>
      <c r="G83" s="106">
        <f>'HORA CERTA'!E11</f>
        <v>607</v>
      </c>
      <c r="H83" s="117">
        <f t="shared" si="96"/>
        <v>0.91969696969696968</v>
      </c>
      <c r="I83" s="108">
        <f t="shared" si="97"/>
        <v>1747</v>
      </c>
      <c r="J83" s="118">
        <f t="shared" si="98"/>
        <v>0.88232323232323229</v>
      </c>
      <c r="K83" s="106">
        <f>'HORA CERTA'!F11</f>
        <v>585</v>
      </c>
      <c r="L83" s="117">
        <f t="shared" si="96"/>
        <v>0.88636363636363635</v>
      </c>
      <c r="M83" s="106">
        <f>'HORA CERTA'!G11</f>
        <v>627</v>
      </c>
      <c r="N83" s="117">
        <f t="shared" si="99"/>
        <v>0.95</v>
      </c>
      <c r="O83" s="106">
        <f>'HORA CERTA'!H11</f>
        <v>650</v>
      </c>
      <c r="P83" s="117">
        <f t="shared" si="100"/>
        <v>0.98484848484848486</v>
      </c>
      <c r="Q83" s="108">
        <f t="shared" si="101"/>
        <v>1862</v>
      </c>
      <c r="R83" s="118">
        <f t="shared" si="102"/>
        <v>0.94040404040404035</v>
      </c>
      <c r="S83" s="106">
        <f t="shared" si="103"/>
        <v>3609</v>
      </c>
    </row>
    <row r="84" spans="1:19" x14ac:dyDescent="0.25">
      <c r="A84" s="88" t="s">
        <v>101</v>
      </c>
      <c r="B84" s="89" t="e">
        <f>'HORA CERTA'!#REF!</f>
        <v>#REF!</v>
      </c>
      <c r="C84" s="106" t="e">
        <f>'HORA CERTA'!#REF!</f>
        <v>#REF!</v>
      </c>
      <c r="D84" s="117" t="e">
        <f t="shared" si="94"/>
        <v>#REF!</v>
      </c>
      <c r="E84" s="106" t="e">
        <f>'HORA CERTA'!#REF!</f>
        <v>#REF!</v>
      </c>
      <c r="F84" s="117" t="e">
        <f t="shared" si="95"/>
        <v>#REF!</v>
      </c>
      <c r="G84" s="106" t="e">
        <f>'HORA CERTA'!#REF!</f>
        <v>#REF!</v>
      </c>
      <c r="H84" s="117" t="e">
        <f t="shared" si="96"/>
        <v>#REF!</v>
      </c>
      <c r="I84" s="108" t="e">
        <f t="shared" si="97"/>
        <v>#REF!</v>
      </c>
      <c r="J84" s="118" t="e">
        <f t="shared" si="98"/>
        <v>#REF!</v>
      </c>
      <c r="K84" s="106" t="e">
        <f>'HORA CERTA'!#REF!</f>
        <v>#REF!</v>
      </c>
      <c r="L84" s="117" t="e">
        <f t="shared" si="96"/>
        <v>#REF!</v>
      </c>
      <c r="M84" s="106" t="e">
        <f>'HORA CERTA'!#REF!</f>
        <v>#REF!</v>
      </c>
      <c r="N84" s="117" t="e">
        <f t="shared" si="99"/>
        <v>#REF!</v>
      </c>
      <c r="O84" s="106" t="e">
        <f>'HORA CERTA'!#REF!</f>
        <v>#REF!</v>
      </c>
      <c r="P84" s="117" t="e">
        <f t="shared" si="100"/>
        <v>#REF!</v>
      </c>
      <c r="Q84" s="108" t="e">
        <f t="shared" si="101"/>
        <v>#REF!</v>
      </c>
      <c r="R84" s="118" t="e">
        <f t="shared" si="102"/>
        <v>#REF!</v>
      </c>
      <c r="S84" s="106" t="e">
        <f t="shared" si="103"/>
        <v>#REF!</v>
      </c>
    </row>
    <row r="85" spans="1:19" x14ac:dyDescent="0.25">
      <c r="A85" s="88" t="s">
        <v>102</v>
      </c>
      <c r="B85" s="89">
        <f>'HORA CERTA'!B23</f>
        <v>132</v>
      </c>
      <c r="C85" s="106">
        <f>'HORA CERTA'!C23</f>
        <v>125</v>
      </c>
      <c r="D85" s="117">
        <f t="shared" si="94"/>
        <v>0.94696969696969702</v>
      </c>
      <c r="E85" s="106">
        <f>'HORA CERTA'!D23</f>
        <v>134</v>
      </c>
      <c r="F85" s="117">
        <f t="shared" si="95"/>
        <v>1.0151515151515151</v>
      </c>
      <c r="G85" s="106">
        <f>'HORA CERTA'!E23</f>
        <v>163</v>
      </c>
      <c r="H85" s="117">
        <f t="shared" si="96"/>
        <v>1.2348484848484849</v>
      </c>
      <c r="I85" s="108">
        <f t="shared" si="97"/>
        <v>422</v>
      </c>
      <c r="J85" s="118">
        <f t="shared" si="98"/>
        <v>1.0656565656565657</v>
      </c>
      <c r="K85" s="106">
        <f>'HORA CERTA'!F23</f>
        <v>136</v>
      </c>
      <c r="L85" s="117">
        <f t="shared" si="96"/>
        <v>1.0303030303030303</v>
      </c>
      <c r="M85" s="106">
        <f>'HORA CERTA'!G23</f>
        <v>116</v>
      </c>
      <c r="N85" s="117">
        <f t="shared" si="99"/>
        <v>0.87878787878787878</v>
      </c>
      <c r="O85" s="106">
        <f>'HORA CERTA'!H23</f>
        <v>161</v>
      </c>
      <c r="P85" s="117">
        <f t="shared" si="100"/>
        <v>1.2196969696969697</v>
      </c>
      <c r="Q85" s="108">
        <f t="shared" si="101"/>
        <v>413</v>
      </c>
      <c r="R85" s="118">
        <f t="shared" si="102"/>
        <v>1.042929292929293</v>
      </c>
      <c r="S85" s="106">
        <f t="shared" si="103"/>
        <v>835</v>
      </c>
    </row>
    <row r="86" spans="1:19" x14ac:dyDescent="0.25">
      <c r="A86" s="88" t="s">
        <v>103</v>
      </c>
      <c r="B86" s="89">
        <f>'HORA CERTA'!B14</f>
        <v>264</v>
      </c>
      <c r="C86" s="106">
        <f>'HORA CERTA'!C14</f>
        <v>117</v>
      </c>
      <c r="D86" s="117">
        <f t="shared" si="94"/>
        <v>0.44318181818181818</v>
      </c>
      <c r="E86" s="106">
        <f>'HORA CERTA'!D14</f>
        <v>234</v>
      </c>
      <c r="F86" s="117">
        <f t="shared" si="95"/>
        <v>0.88636363636363635</v>
      </c>
      <c r="G86" s="106">
        <f>'HORA CERTA'!E14</f>
        <v>183</v>
      </c>
      <c r="H86" s="117">
        <f t="shared" si="96"/>
        <v>0.69318181818181823</v>
      </c>
      <c r="I86" s="108">
        <f t="shared" si="97"/>
        <v>534</v>
      </c>
      <c r="J86" s="118">
        <f t="shared" si="98"/>
        <v>0.6742424242424242</v>
      </c>
      <c r="K86" s="106">
        <f>'HORA CERTA'!F14</f>
        <v>75</v>
      </c>
      <c r="L86" s="117">
        <f t="shared" si="96"/>
        <v>0.28409090909090912</v>
      </c>
      <c r="M86" s="106">
        <f>'HORA CERTA'!G14</f>
        <v>148</v>
      </c>
      <c r="N86" s="117">
        <f t="shared" si="99"/>
        <v>0.56060606060606055</v>
      </c>
      <c r="O86" s="106">
        <f>'HORA CERTA'!H14</f>
        <v>188</v>
      </c>
      <c r="P86" s="117">
        <f t="shared" si="100"/>
        <v>0.71212121212121215</v>
      </c>
      <c r="Q86" s="108">
        <f t="shared" si="101"/>
        <v>411</v>
      </c>
      <c r="R86" s="118">
        <f t="shared" si="102"/>
        <v>0.51893939393939392</v>
      </c>
      <c r="S86" s="106">
        <f t="shared" si="103"/>
        <v>945</v>
      </c>
    </row>
    <row r="87" spans="1:19" x14ac:dyDescent="0.25">
      <c r="A87" s="88" t="s">
        <v>104</v>
      </c>
      <c r="B87" s="89" t="e">
        <f>'HORA CERTA'!#REF!</f>
        <v>#REF!</v>
      </c>
      <c r="C87" s="106" t="e">
        <f>'HORA CERTA'!#REF!</f>
        <v>#REF!</v>
      </c>
      <c r="D87" s="117" t="e">
        <f t="shared" si="94"/>
        <v>#REF!</v>
      </c>
      <c r="E87" s="106" t="e">
        <f>'HORA CERTA'!#REF!</f>
        <v>#REF!</v>
      </c>
      <c r="F87" s="117" t="e">
        <f t="shared" si="95"/>
        <v>#REF!</v>
      </c>
      <c r="G87" s="106" t="e">
        <f>'HORA CERTA'!#REF!</f>
        <v>#REF!</v>
      </c>
      <c r="H87" s="117" t="e">
        <f t="shared" si="96"/>
        <v>#REF!</v>
      </c>
      <c r="I87" s="108" t="e">
        <f t="shared" si="97"/>
        <v>#REF!</v>
      </c>
      <c r="J87" s="118" t="e">
        <f t="shared" si="98"/>
        <v>#REF!</v>
      </c>
      <c r="K87" s="106" t="e">
        <f>'HORA CERTA'!#REF!</f>
        <v>#REF!</v>
      </c>
      <c r="L87" s="117" t="e">
        <f t="shared" si="96"/>
        <v>#REF!</v>
      </c>
      <c r="M87" s="106" t="e">
        <f>'HORA CERTA'!#REF!</f>
        <v>#REF!</v>
      </c>
      <c r="N87" s="117" t="e">
        <f t="shared" si="99"/>
        <v>#REF!</v>
      </c>
      <c r="O87" s="106" t="e">
        <f>'HORA CERTA'!#REF!</f>
        <v>#REF!</v>
      </c>
      <c r="P87" s="117" t="e">
        <f t="shared" si="100"/>
        <v>#REF!</v>
      </c>
      <c r="Q87" s="108" t="e">
        <f t="shared" si="101"/>
        <v>#REF!</v>
      </c>
      <c r="R87" s="118" t="e">
        <f t="shared" si="102"/>
        <v>#REF!</v>
      </c>
      <c r="S87" s="106" t="e">
        <f t="shared" si="103"/>
        <v>#REF!</v>
      </c>
    </row>
    <row r="88" spans="1:19" x14ac:dyDescent="0.25">
      <c r="A88" s="88" t="s">
        <v>105</v>
      </c>
      <c r="B88" s="89">
        <f>'HORA CERTA'!B15</f>
        <v>504</v>
      </c>
      <c r="C88" s="106">
        <f>'HORA CERTA'!C15</f>
        <v>545</v>
      </c>
      <c r="D88" s="117">
        <f t="shared" si="94"/>
        <v>1.0813492063492063</v>
      </c>
      <c r="E88" s="106">
        <f>'HORA CERTA'!D15</f>
        <v>523</v>
      </c>
      <c r="F88" s="117">
        <f t="shared" si="95"/>
        <v>1.0376984126984128</v>
      </c>
      <c r="G88" s="106">
        <f>'HORA CERTA'!E15</f>
        <v>520</v>
      </c>
      <c r="H88" s="117">
        <f t="shared" si="96"/>
        <v>1.0317460317460319</v>
      </c>
      <c r="I88" s="108">
        <f t="shared" si="97"/>
        <v>1588</v>
      </c>
      <c r="J88" s="118">
        <f t="shared" si="98"/>
        <v>1.0502645502645502</v>
      </c>
      <c r="K88" s="106">
        <f>'HORA CERTA'!F15</f>
        <v>247</v>
      </c>
      <c r="L88" s="117">
        <f t="shared" si="96"/>
        <v>0.49007936507936506</v>
      </c>
      <c r="M88" s="106">
        <f>'HORA CERTA'!G15</f>
        <v>331</v>
      </c>
      <c r="N88" s="117">
        <f t="shared" si="99"/>
        <v>0.65674603174603174</v>
      </c>
      <c r="O88" s="106">
        <f>'HORA CERTA'!H15</f>
        <v>344</v>
      </c>
      <c r="P88" s="117">
        <f t="shared" si="100"/>
        <v>0.68253968253968256</v>
      </c>
      <c r="Q88" s="108">
        <f t="shared" si="101"/>
        <v>922</v>
      </c>
      <c r="R88" s="118">
        <f t="shared" si="102"/>
        <v>0.60978835978835977</v>
      </c>
      <c r="S88" s="106">
        <f t="shared" si="103"/>
        <v>2510</v>
      </c>
    </row>
    <row r="89" spans="1:19" x14ac:dyDescent="0.25">
      <c r="A89" s="88" t="s">
        <v>106</v>
      </c>
      <c r="B89" s="89" t="e">
        <f>'HORA CERTA'!#REF!</f>
        <v>#REF!</v>
      </c>
      <c r="C89" s="106" t="e">
        <f>'HORA CERTA'!#REF!</f>
        <v>#REF!</v>
      </c>
      <c r="D89" s="117" t="e">
        <f t="shared" si="94"/>
        <v>#REF!</v>
      </c>
      <c r="E89" s="106" t="e">
        <f>'HORA CERTA'!#REF!</f>
        <v>#REF!</v>
      </c>
      <c r="F89" s="117" t="e">
        <f t="shared" si="95"/>
        <v>#REF!</v>
      </c>
      <c r="G89" s="106" t="e">
        <f>'HORA CERTA'!#REF!</f>
        <v>#REF!</v>
      </c>
      <c r="H89" s="117" t="e">
        <f t="shared" si="96"/>
        <v>#REF!</v>
      </c>
      <c r="I89" s="108" t="e">
        <f t="shared" si="97"/>
        <v>#REF!</v>
      </c>
      <c r="J89" s="118" t="e">
        <f t="shared" si="98"/>
        <v>#REF!</v>
      </c>
      <c r="K89" s="106" t="e">
        <f>'HORA CERTA'!#REF!</f>
        <v>#REF!</v>
      </c>
      <c r="L89" s="117" t="e">
        <f t="shared" si="96"/>
        <v>#REF!</v>
      </c>
      <c r="M89" s="106" t="e">
        <f>'HORA CERTA'!#REF!</f>
        <v>#REF!</v>
      </c>
      <c r="N89" s="117" t="e">
        <f t="shared" si="99"/>
        <v>#REF!</v>
      </c>
      <c r="O89" s="106" t="e">
        <f>'HORA CERTA'!#REF!</f>
        <v>#REF!</v>
      </c>
      <c r="P89" s="117" t="e">
        <f t="shared" si="100"/>
        <v>#REF!</v>
      </c>
      <c r="Q89" s="108" t="e">
        <f t="shared" si="101"/>
        <v>#REF!</v>
      </c>
      <c r="R89" s="118" t="e">
        <f t="shared" si="102"/>
        <v>#REF!</v>
      </c>
      <c r="S89" s="106" t="e">
        <f t="shared" si="103"/>
        <v>#REF!</v>
      </c>
    </row>
    <row r="90" spans="1:19" ht="15.75" thickBot="1" x14ac:dyDescent="0.3">
      <c r="A90" s="110" t="s">
        <v>107</v>
      </c>
      <c r="B90" s="159" t="e">
        <f>'HORA CERTA'!#REF!</f>
        <v>#REF!</v>
      </c>
      <c r="C90" s="111" t="e">
        <f>'HORA CERTA'!#REF!</f>
        <v>#REF!</v>
      </c>
      <c r="D90" s="121" t="e">
        <f t="shared" si="94"/>
        <v>#REF!</v>
      </c>
      <c r="E90" s="111" t="e">
        <f>'HORA CERTA'!#REF!</f>
        <v>#REF!</v>
      </c>
      <c r="F90" s="121" t="e">
        <f t="shared" si="95"/>
        <v>#REF!</v>
      </c>
      <c r="G90" s="111" t="e">
        <f>'HORA CERTA'!#REF!</f>
        <v>#REF!</v>
      </c>
      <c r="H90" s="121" t="e">
        <f t="shared" si="96"/>
        <v>#REF!</v>
      </c>
      <c r="I90" s="113" t="e">
        <f t="shared" si="97"/>
        <v>#REF!</v>
      </c>
      <c r="J90" s="122" t="e">
        <f t="shared" si="98"/>
        <v>#REF!</v>
      </c>
      <c r="K90" s="111" t="e">
        <f>'HORA CERTA'!#REF!</f>
        <v>#REF!</v>
      </c>
      <c r="L90" s="121" t="e">
        <f t="shared" si="96"/>
        <v>#REF!</v>
      </c>
      <c r="M90" s="111" t="e">
        <f>'HORA CERTA'!#REF!</f>
        <v>#REF!</v>
      </c>
      <c r="N90" s="121" t="e">
        <f t="shared" si="99"/>
        <v>#REF!</v>
      </c>
      <c r="O90" s="111" t="e">
        <f>'HORA CERTA'!#REF!</f>
        <v>#REF!</v>
      </c>
      <c r="P90" s="121" t="e">
        <f t="shared" si="100"/>
        <v>#REF!</v>
      </c>
      <c r="Q90" s="113" t="e">
        <f t="shared" si="101"/>
        <v>#REF!</v>
      </c>
      <c r="R90" s="122" t="e">
        <f t="shared" si="102"/>
        <v>#REF!</v>
      </c>
      <c r="S90" s="111" t="e">
        <f t="shared" si="103"/>
        <v>#REF!</v>
      </c>
    </row>
    <row r="91" spans="1:19" ht="15.75" thickBot="1" x14ac:dyDescent="0.3">
      <c r="A91" s="6" t="s">
        <v>7</v>
      </c>
      <c r="B91" s="216" t="e">
        <f>SUM(B81:B90)</f>
        <v>#REF!</v>
      </c>
      <c r="C91" s="8" t="e">
        <f>SUM(C81:C90)</f>
        <v>#REF!</v>
      </c>
      <c r="D91" s="22" t="e">
        <f t="shared" si="94"/>
        <v>#REF!</v>
      </c>
      <c r="E91" s="8" t="e">
        <f>SUM(E81:E90)</f>
        <v>#REF!</v>
      </c>
      <c r="F91" s="22" t="e">
        <f t="shared" si="95"/>
        <v>#REF!</v>
      </c>
      <c r="G91" s="8" t="e">
        <f>SUM(G81:G90)</f>
        <v>#REF!</v>
      </c>
      <c r="H91" s="22" t="e">
        <f t="shared" si="96"/>
        <v>#REF!</v>
      </c>
      <c r="I91" s="80" t="e">
        <f t="shared" si="97"/>
        <v>#REF!</v>
      </c>
      <c r="J91" s="81" t="e">
        <f t="shared" si="98"/>
        <v>#REF!</v>
      </c>
      <c r="K91" s="8" t="e">
        <f>SUM(K81:K90)</f>
        <v>#REF!</v>
      </c>
      <c r="L91" s="22" t="e">
        <f t="shared" si="96"/>
        <v>#REF!</v>
      </c>
      <c r="M91" s="8" t="e">
        <f t="shared" ref="M91" si="104">SUM(M81:M90)</f>
        <v>#REF!</v>
      </c>
      <c r="N91" s="22" t="e">
        <f t="shared" si="99"/>
        <v>#REF!</v>
      </c>
      <c r="O91" s="8" t="e">
        <f t="shared" ref="O91" si="105">SUM(O81:O90)</f>
        <v>#REF!</v>
      </c>
      <c r="P91" s="22" t="e">
        <f t="shared" si="100"/>
        <v>#REF!</v>
      </c>
      <c r="Q91" s="80" t="e">
        <f t="shared" si="101"/>
        <v>#REF!</v>
      </c>
      <c r="R91" s="81" t="e">
        <f t="shared" si="102"/>
        <v>#REF!</v>
      </c>
      <c r="S91" s="8" t="e">
        <f t="shared" si="103"/>
        <v>#REF!</v>
      </c>
    </row>
    <row r="93" spans="1:19" ht="15.75" x14ac:dyDescent="0.25">
      <c r="A93" s="1021" t="s">
        <v>304</v>
      </c>
      <c r="B93" s="1022"/>
      <c r="C93" s="1022"/>
      <c r="D93" s="1022"/>
      <c r="E93" s="1022"/>
      <c r="F93" s="1022"/>
      <c r="G93" s="1022"/>
      <c r="H93" s="1022"/>
      <c r="I93" s="1022"/>
      <c r="J93" s="1022"/>
      <c r="K93" s="1022"/>
      <c r="L93" s="1022"/>
      <c r="M93" s="1022"/>
      <c r="N93" s="1022"/>
      <c r="O93" s="1022"/>
      <c r="P93" s="1022"/>
      <c r="Q93" s="1022"/>
      <c r="R93" s="1022"/>
      <c r="S93" s="1022"/>
    </row>
    <row r="94" spans="1:19" ht="24.75" thickBot="1" x14ac:dyDescent="0.3">
      <c r="A94" s="14" t="s">
        <v>14</v>
      </c>
      <c r="B94" s="12" t="s">
        <v>164</v>
      </c>
      <c r="C94" s="14" t="str">
        <f>'Pque N Mundo I'!C8</f>
        <v>Real.</v>
      </c>
      <c r="D94" s="15" t="e">
        <f>'Pque N Mundo I'!#REF!</f>
        <v>#REF!</v>
      </c>
      <c r="E94" s="14" t="str">
        <f>'Pque N Mundo I'!D8</f>
        <v>Real.</v>
      </c>
      <c r="F94" s="15" t="e">
        <f>'Pque N Mundo I'!#REF!</f>
        <v>#REF!</v>
      </c>
      <c r="G94" s="14" t="str">
        <f>'Pque N Mundo I'!E8</f>
        <v>Real.</v>
      </c>
      <c r="H94" s="15" t="e">
        <f>'Pque N Mundo I'!#REF!</f>
        <v>#REF!</v>
      </c>
      <c r="I94" s="100" t="e">
        <f>'Pque N Mundo I'!#REF!</f>
        <v>#REF!</v>
      </c>
      <c r="J94" s="252" t="e">
        <f>'Pque N Mundo I'!#REF!</f>
        <v>#REF!</v>
      </c>
      <c r="K94" s="14" t="str">
        <f>'Pque N Mundo I'!F8</f>
        <v>Real.</v>
      </c>
      <c r="L94" s="15" t="e">
        <f>'Pque N Mundo I'!#REF!</f>
        <v>#REF!</v>
      </c>
      <c r="M94" s="14" t="str">
        <f>'Pque N Mundo I'!G8</f>
        <v>Real.</v>
      </c>
      <c r="N94" s="15" t="e">
        <f>'Pque N Mundo I'!#REF!</f>
        <v>#REF!</v>
      </c>
      <c r="O94" s="14" t="str">
        <f>'Pque N Mundo I'!H8</f>
        <v>Real.</v>
      </c>
      <c r="P94" s="15" t="e">
        <f>'Pque N Mundo I'!#REF!</f>
        <v>#REF!</v>
      </c>
      <c r="Q94" s="100" t="e">
        <f>'Pque N Mundo I'!#REF!</f>
        <v>#REF!</v>
      </c>
      <c r="R94" s="252" t="e">
        <f>'Pque N Mundo I'!#REF!</f>
        <v>#REF!</v>
      </c>
      <c r="S94" s="14" t="s">
        <v>6</v>
      </c>
    </row>
    <row r="95" spans="1:19" ht="15.75" thickTop="1" x14ac:dyDescent="0.25">
      <c r="A95" s="42" t="s">
        <v>155</v>
      </c>
      <c r="B95" s="43" t="e">
        <f>'HORA CERTA'!#REF!</f>
        <v>#REF!</v>
      </c>
      <c r="C95" s="131" t="e">
        <f>'HORA CERTA'!#REF!</f>
        <v>#REF!</v>
      </c>
      <c r="D95" s="45" t="e">
        <f t="shared" ref="D95:D102" si="106">C95/$B95</f>
        <v>#REF!</v>
      </c>
      <c r="E95" s="131" t="e">
        <f>'HORA CERTA'!#REF!</f>
        <v>#REF!</v>
      </c>
      <c r="F95" s="45" t="e">
        <f t="shared" ref="F95:F102" si="107">E95/$B95</f>
        <v>#REF!</v>
      </c>
      <c r="G95" s="131" t="e">
        <f>'HORA CERTA'!#REF!</f>
        <v>#REF!</v>
      </c>
      <c r="H95" s="45" t="e">
        <f t="shared" ref="H95:H102" si="108">G95/$B95</f>
        <v>#REF!</v>
      </c>
      <c r="I95" s="132" t="e">
        <f>SUM(C95,E95,G95)</f>
        <v>#REF!</v>
      </c>
      <c r="J95" s="133" t="e">
        <f>I95/($B95*3)</f>
        <v>#REF!</v>
      </c>
      <c r="K95" s="131" t="e">
        <f>'HORA CERTA'!#REF!</f>
        <v>#REF!</v>
      </c>
      <c r="L95" s="45" t="e">
        <f t="shared" ref="L95:L102" si="109">K95/$B95</f>
        <v>#REF!</v>
      </c>
      <c r="M95" s="131" t="e">
        <f>'HORA CERTA'!#REF!</f>
        <v>#REF!</v>
      </c>
      <c r="N95" s="45" t="e">
        <f t="shared" ref="N95:N102" si="110">M95/$B95</f>
        <v>#REF!</v>
      </c>
      <c r="O95" s="131" t="e">
        <f>'HORA CERTA'!#REF!</f>
        <v>#REF!</v>
      </c>
      <c r="P95" s="45" t="e">
        <f t="shared" ref="P95:P102" si="111">O95/$B95</f>
        <v>#REF!</v>
      </c>
      <c r="Q95" s="132" t="e">
        <f>SUM(K95,M95,O95)</f>
        <v>#REF!</v>
      </c>
      <c r="R95" s="133" t="e">
        <f>Q95/($B95*3)</f>
        <v>#REF!</v>
      </c>
      <c r="S95" s="131" t="e">
        <f t="shared" ref="S95:S102" si="112">SUM(C95,E95,G95,K95,M95,O95)</f>
        <v>#REF!</v>
      </c>
    </row>
    <row r="96" spans="1:19" x14ac:dyDescent="0.25">
      <c r="A96" s="36" t="s">
        <v>156</v>
      </c>
      <c r="B96" s="25" t="e">
        <f>'HORA CERTA'!#REF!</f>
        <v>#REF!</v>
      </c>
      <c r="C96" s="189" t="e">
        <f>'HORA CERTA'!#REF!</f>
        <v>#REF!</v>
      </c>
      <c r="D96" s="45" t="e">
        <f t="shared" si="106"/>
        <v>#REF!</v>
      </c>
      <c r="E96" s="128" t="e">
        <f>'HORA CERTA'!#REF!</f>
        <v>#REF!</v>
      </c>
      <c r="F96" s="45" t="e">
        <f t="shared" si="107"/>
        <v>#REF!</v>
      </c>
      <c r="G96" s="128" t="e">
        <f>'HORA CERTA'!#REF!</f>
        <v>#REF!</v>
      </c>
      <c r="H96" s="45" t="e">
        <f t="shared" si="108"/>
        <v>#REF!</v>
      </c>
      <c r="I96" s="188" t="e">
        <f t="shared" ref="I96:I102" si="113">SUM(C96,E96,G96)</f>
        <v>#REF!</v>
      </c>
      <c r="J96" s="133" t="e">
        <f t="shared" ref="J96:J102" si="114">I96/($B96*3)</f>
        <v>#REF!</v>
      </c>
      <c r="K96" s="128" t="e">
        <f>'HORA CERTA'!#REF!</f>
        <v>#REF!</v>
      </c>
      <c r="L96" s="45" t="e">
        <f t="shared" si="109"/>
        <v>#REF!</v>
      </c>
      <c r="M96" s="189" t="e">
        <f>'HORA CERTA'!#REF!</f>
        <v>#REF!</v>
      </c>
      <c r="N96" s="45" t="e">
        <f t="shared" si="110"/>
        <v>#REF!</v>
      </c>
      <c r="O96" s="189" t="e">
        <f>'HORA CERTA'!#REF!</f>
        <v>#REF!</v>
      </c>
      <c r="P96" s="45" t="e">
        <f t="shared" si="111"/>
        <v>#REF!</v>
      </c>
      <c r="Q96" s="188" t="e">
        <f t="shared" ref="Q96:Q102" si="115">SUM(K96,M96,O96)</f>
        <v>#REF!</v>
      </c>
      <c r="R96" s="133" t="e">
        <f t="shared" ref="R96:R102" si="116">Q96/($B96*3)</f>
        <v>#REF!</v>
      </c>
      <c r="S96" s="189" t="e">
        <f t="shared" si="112"/>
        <v>#REF!</v>
      </c>
    </row>
    <row r="97" spans="1:19" x14ac:dyDescent="0.25">
      <c r="A97" s="36" t="s">
        <v>157</v>
      </c>
      <c r="B97" s="25" t="e">
        <f>'HORA CERTA'!#REF!</f>
        <v>#REF!</v>
      </c>
      <c r="C97" s="189" t="e">
        <f>'HORA CERTA'!#REF!</f>
        <v>#REF!</v>
      </c>
      <c r="D97" s="45" t="e">
        <f t="shared" si="106"/>
        <v>#REF!</v>
      </c>
      <c r="E97" s="128" t="e">
        <f>'HORA CERTA'!#REF!</f>
        <v>#REF!</v>
      </c>
      <c r="F97" s="45" t="e">
        <f t="shared" si="107"/>
        <v>#REF!</v>
      </c>
      <c r="G97" s="128" t="e">
        <f>'HORA CERTA'!#REF!</f>
        <v>#REF!</v>
      </c>
      <c r="H97" s="45" t="e">
        <f t="shared" si="108"/>
        <v>#REF!</v>
      </c>
      <c r="I97" s="188" t="e">
        <f t="shared" si="113"/>
        <v>#REF!</v>
      </c>
      <c r="J97" s="133" t="e">
        <f t="shared" si="114"/>
        <v>#REF!</v>
      </c>
      <c r="K97" s="128" t="e">
        <f>'HORA CERTA'!#REF!</f>
        <v>#REF!</v>
      </c>
      <c r="L97" s="45" t="e">
        <f t="shared" si="109"/>
        <v>#REF!</v>
      </c>
      <c r="M97" s="189" t="e">
        <f>'HORA CERTA'!#REF!</f>
        <v>#REF!</v>
      </c>
      <c r="N97" s="45" t="e">
        <f t="shared" si="110"/>
        <v>#REF!</v>
      </c>
      <c r="O97" s="189" t="e">
        <f>'HORA CERTA'!#REF!</f>
        <v>#REF!</v>
      </c>
      <c r="P97" s="45" t="e">
        <f t="shared" si="111"/>
        <v>#REF!</v>
      </c>
      <c r="Q97" s="188" t="e">
        <f t="shared" si="115"/>
        <v>#REF!</v>
      </c>
      <c r="R97" s="133" t="e">
        <f t="shared" si="116"/>
        <v>#REF!</v>
      </c>
      <c r="S97" s="189" t="e">
        <f t="shared" si="112"/>
        <v>#REF!</v>
      </c>
    </row>
    <row r="98" spans="1:19" x14ac:dyDescent="0.25">
      <c r="A98" s="36" t="s">
        <v>158</v>
      </c>
      <c r="B98" s="25" t="e">
        <f>'HORA CERTA'!#REF!</f>
        <v>#REF!</v>
      </c>
      <c r="C98" s="189" t="e">
        <f>'HORA CERTA'!#REF!</f>
        <v>#REF!</v>
      </c>
      <c r="D98" s="45" t="e">
        <f t="shared" si="106"/>
        <v>#REF!</v>
      </c>
      <c r="E98" s="128" t="e">
        <f>'HORA CERTA'!#REF!</f>
        <v>#REF!</v>
      </c>
      <c r="F98" s="45" t="e">
        <f t="shared" si="107"/>
        <v>#REF!</v>
      </c>
      <c r="G98" s="128" t="e">
        <f>'HORA CERTA'!#REF!</f>
        <v>#REF!</v>
      </c>
      <c r="H98" s="45" t="e">
        <f t="shared" si="108"/>
        <v>#REF!</v>
      </c>
      <c r="I98" s="188" t="e">
        <f t="shared" si="113"/>
        <v>#REF!</v>
      </c>
      <c r="J98" s="133" t="e">
        <f t="shared" si="114"/>
        <v>#REF!</v>
      </c>
      <c r="K98" s="128" t="e">
        <f>'HORA CERTA'!#REF!</f>
        <v>#REF!</v>
      </c>
      <c r="L98" s="45" t="e">
        <f t="shared" si="109"/>
        <v>#REF!</v>
      </c>
      <c r="M98" s="189" t="e">
        <f>'HORA CERTA'!#REF!</f>
        <v>#REF!</v>
      </c>
      <c r="N98" s="45" t="e">
        <f t="shared" si="110"/>
        <v>#REF!</v>
      </c>
      <c r="O98" s="189" t="e">
        <f>'HORA CERTA'!#REF!</f>
        <v>#REF!</v>
      </c>
      <c r="P98" s="45" t="e">
        <f t="shared" si="111"/>
        <v>#REF!</v>
      </c>
      <c r="Q98" s="188" t="e">
        <f t="shared" si="115"/>
        <v>#REF!</v>
      </c>
      <c r="R98" s="133" t="e">
        <f t="shared" si="116"/>
        <v>#REF!</v>
      </c>
      <c r="S98" s="189" t="e">
        <f t="shared" si="112"/>
        <v>#REF!</v>
      </c>
    </row>
    <row r="99" spans="1:19" x14ac:dyDescent="0.25">
      <c r="A99" s="36" t="s">
        <v>159</v>
      </c>
      <c r="B99" s="25" t="e">
        <f>'HORA CERTA'!#REF!</f>
        <v>#REF!</v>
      </c>
      <c r="C99" s="189" t="e">
        <f>'HORA CERTA'!#REF!</f>
        <v>#REF!</v>
      </c>
      <c r="D99" s="45" t="e">
        <f t="shared" si="106"/>
        <v>#REF!</v>
      </c>
      <c r="E99" s="128" t="e">
        <f>'HORA CERTA'!#REF!</f>
        <v>#REF!</v>
      </c>
      <c r="F99" s="45" t="e">
        <f t="shared" si="107"/>
        <v>#REF!</v>
      </c>
      <c r="G99" s="128" t="e">
        <f>'HORA CERTA'!#REF!</f>
        <v>#REF!</v>
      </c>
      <c r="H99" s="45" t="e">
        <f t="shared" si="108"/>
        <v>#REF!</v>
      </c>
      <c r="I99" s="188" t="e">
        <f t="shared" si="113"/>
        <v>#REF!</v>
      </c>
      <c r="J99" s="133" t="e">
        <f t="shared" si="114"/>
        <v>#REF!</v>
      </c>
      <c r="K99" s="128" t="e">
        <f>'HORA CERTA'!#REF!</f>
        <v>#REF!</v>
      </c>
      <c r="L99" s="45" t="e">
        <f t="shared" si="109"/>
        <v>#REF!</v>
      </c>
      <c r="M99" s="189" t="e">
        <f>'HORA CERTA'!#REF!</f>
        <v>#REF!</v>
      </c>
      <c r="N99" s="45" t="e">
        <f t="shared" si="110"/>
        <v>#REF!</v>
      </c>
      <c r="O99" s="189" t="e">
        <f>'HORA CERTA'!#REF!</f>
        <v>#REF!</v>
      </c>
      <c r="P99" s="45" t="e">
        <f t="shared" si="111"/>
        <v>#REF!</v>
      </c>
      <c r="Q99" s="188" t="e">
        <f t="shared" si="115"/>
        <v>#REF!</v>
      </c>
      <c r="R99" s="133" t="e">
        <f t="shared" si="116"/>
        <v>#REF!</v>
      </c>
      <c r="S99" s="189" t="e">
        <f t="shared" si="112"/>
        <v>#REF!</v>
      </c>
    </row>
    <row r="100" spans="1:19" x14ac:dyDescent="0.25">
      <c r="A100" s="36" t="s">
        <v>160</v>
      </c>
      <c r="B100" s="25" t="e">
        <f>'HORA CERTA'!#REF!</f>
        <v>#REF!</v>
      </c>
      <c r="C100" s="189" t="e">
        <f>'HORA CERTA'!#REF!</f>
        <v>#REF!</v>
      </c>
      <c r="D100" s="45" t="e">
        <f t="shared" si="106"/>
        <v>#REF!</v>
      </c>
      <c r="E100" s="128" t="e">
        <f>'HORA CERTA'!#REF!</f>
        <v>#REF!</v>
      </c>
      <c r="F100" s="45" t="e">
        <f t="shared" si="107"/>
        <v>#REF!</v>
      </c>
      <c r="G100" s="128" t="e">
        <f>'HORA CERTA'!#REF!</f>
        <v>#REF!</v>
      </c>
      <c r="H100" s="45" t="e">
        <f t="shared" si="108"/>
        <v>#REF!</v>
      </c>
      <c r="I100" s="188" t="e">
        <f t="shared" si="113"/>
        <v>#REF!</v>
      </c>
      <c r="J100" s="133" t="e">
        <f t="shared" si="114"/>
        <v>#REF!</v>
      </c>
      <c r="K100" s="128" t="e">
        <f>'HORA CERTA'!#REF!</f>
        <v>#REF!</v>
      </c>
      <c r="L100" s="45" t="e">
        <f t="shared" si="109"/>
        <v>#REF!</v>
      </c>
      <c r="M100" s="189" t="e">
        <f>'HORA CERTA'!#REF!</f>
        <v>#REF!</v>
      </c>
      <c r="N100" s="45" t="e">
        <f t="shared" si="110"/>
        <v>#REF!</v>
      </c>
      <c r="O100" s="189" t="e">
        <f>'HORA CERTA'!#REF!</f>
        <v>#REF!</v>
      </c>
      <c r="P100" s="45" t="e">
        <f t="shared" si="111"/>
        <v>#REF!</v>
      </c>
      <c r="Q100" s="188" t="e">
        <f t="shared" si="115"/>
        <v>#REF!</v>
      </c>
      <c r="R100" s="133" t="e">
        <f t="shared" si="116"/>
        <v>#REF!</v>
      </c>
      <c r="S100" s="189" t="e">
        <f t="shared" si="112"/>
        <v>#REF!</v>
      </c>
    </row>
    <row r="101" spans="1:19" ht="15.75" thickBot="1" x14ac:dyDescent="0.3">
      <c r="A101" s="36" t="s">
        <v>161</v>
      </c>
      <c r="B101" s="25" t="e">
        <f>'HORA CERTA'!#REF!</f>
        <v>#REF!</v>
      </c>
      <c r="C101" s="189" t="e">
        <f>'HORA CERTA'!#REF!</f>
        <v>#REF!</v>
      </c>
      <c r="D101" s="37" t="e">
        <f t="shared" si="106"/>
        <v>#REF!</v>
      </c>
      <c r="E101" s="128" t="e">
        <f>'HORA CERTA'!#REF!</f>
        <v>#REF!</v>
      </c>
      <c r="F101" s="37" t="e">
        <f t="shared" si="107"/>
        <v>#REF!</v>
      </c>
      <c r="G101" s="128" t="e">
        <f>'HORA CERTA'!#REF!</f>
        <v>#REF!</v>
      </c>
      <c r="H101" s="37" t="e">
        <f t="shared" si="108"/>
        <v>#REF!</v>
      </c>
      <c r="I101" s="188" t="e">
        <f t="shared" si="113"/>
        <v>#REF!</v>
      </c>
      <c r="J101" s="192" t="e">
        <f t="shared" si="114"/>
        <v>#REF!</v>
      </c>
      <c r="K101" s="128" t="e">
        <f>'HORA CERTA'!#REF!</f>
        <v>#REF!</v>
      </c>
      <c r="L101" s="37" t="e">
        <f t="shared" si="109"/>
        <v>#REF!</v>
      </c>
      <c r="M101" s="189" t="e">
        <f>'HORA CERTA'!#REF!</f>
        <v>#REF!</v>
      </c>
      <c r="N101" s="37" t="e">
        <f t="shared" si="110"/>
        <v>#REF!</v>
      </c>
      <c r="O101" s="189" t="e">
        <f>'HORA CERTA'!#REF!</f>
        <v>#REF!</v>
      </c>
      <c r="P101" s="37" t="e">
        <f t="shared" si="111"/>
        <v>#REF!</v>
      </c>
      <c r="Q101" s="188" t="e">
        <f t="shared" si="115"/>
        <v>#REF!</v>
      </c>
      <c r="R101" s="192" t="e">
        <f t="shared" si="116"/>
        <v>#REF!</v>
      </c>
      <c r="S101" s="189" t="e">
        <f t="shared" si="112"/>
        <v>#REF!</v>
      </c>
    </row>
    <row r="102" spans="1:19" ht="15.75" thickBot="1" x14ac:dyDescent="0.3">
      <c r="A102" s="38" t="s">
        <v>7</v>
      </c>
      <c r="B102" s="39" t="e">
        <f>SUM(B95:B101)</f>
        <v>#REF!</v>
      </c>
      <c r="C102" s="40" t="e">
        <f>SUM(C95:C101)</f>
        <v>#REF!</v>
      </c>
      <c r="D102" s="102" t="e">
        <f t="shared" si="106"/>
        <v>#REF!</v>
      </c>
      <c r="E102" s="40" t="e">
        <f>SUM(E95:E101)</f>
        <v>#REF!</v>
      </c>
      <c r="F102" s="102" t="e">
        <f t="shared" si="107"/>
        <v>#REF!</v>
      </c>
      <c r="G102" s="40" t="e">
        <f>SUM(G95:G101)</f>
        <v>#REF!</v>
      </c>
      <c r="H102" s="102" t="e">
        <f t="shared" si="108"/>
        <v>#REF!</v>
      </c>
      <c r="I102" s="150" t="e">
        <f t="shared" si="113"/>
        <v>#REF!</v>
      </c>
      <c r="J102" s="193" t="e">
        <f t="shared" si="114"/>
        <v>#REF!</v>
      </c>
      <c r="K102" s="40" t="e">
        <f>SUM(K95:K101)</f>
        <v>#REF!</v>
      </c>
      <c r="L102" s="102" t="e">
        <f t="shared" si="109"/>
        <v>#REF!</v>
      </c>
      <c r="M102" s="40" t="e">
        <f t="shared" ref="M102" si="117">SUM(M95:M101)</f>
        <v>#REF!</v>
      </c>
      <c r="N102" s="102" t="e">
        <f t="shared" si="110"/>
        <v>#REF!</v>
      </c>
      <c r="O102" s="40" t="e">
        <f t="shared" ref="O102" si="118">SUM(O95:O101)</f>
        <v>#REF!</v>
      </c>
      <c r="P102" s="102" t="e">
        <f t="shared" si="111"/>
        <v>#REF!</v>
      </c>
      <c r="Q102" s="150" t="e">
        <f t="shared" si="115"/>
        <v>#REF!</v>
      </c>
      <c r="R102" s="193" t="e">
        <f t="shared" si="116"/>
        <v>#REF!</v>
      </c>
      <c r="S102" s="40" t="e">
        <f t="shared" si="112"/>
        <v>#REF!</v>
      </c>
    </row>
  </sheetData>
  <sheetProtection sheet="1" objects="1" scenarios="1"/>
  <mergeCells count="30">
    <mergeCell ref="A93:S93"/>
    <mergeCell ref="A1:S1"/>
    <mergeCell ref="A2:S2"/>
    <mergeCell ref="S46:S49"/>
    <mergeCell ref="A74:S74"/>
    <mergeCell ref="A79:S79"/>
    <mergeCell ref="A52:S52"/>
    <mergeCell ref="A58:S58"/>
    <mergeCell ref="A63:S63"/>
    <mergeCell ref="M46:M49"/>
    <mergeCell ref="O46:O49"/>
    <mergeCell ref="P46:P49"/>
    <mergeCell ref="Q46:Q49"/>
    <mergeCell ref="R46:R49"/>
    <mergeCell ref="A4:S4"/>
    <mergeCell ref="A17:S17"/>
    <mergeCell ref="N46:N49"/>
    <mergeCell ref="A32:S32"/>
    <mergeCell ref="A44:S44"/>
    <mergeCell ref="B46:B49"/>
    <mergeCell ref="C46:C49"/>
    <mergeCell ref="D46:D49"/>
    <mergeCell ref="E46:E49"/>
    <mergeCell ref="F46:F49"/>
    <mergeCell ref="G46:G49"/>
    <mergeCell ref="H46:H49"/>
    <mergeCell ref="K46:K49"/>
    <mergeCell ref="L46:L49"/>
    <mergeCell ref="I46:I49"/>
    <mergeCell ref="J46:J49"/>
  </mergeCells>
  <conditionalFormatting sqref="D3:D4 F3:F4 H3:J4 L3:L4 N3:N4 P3:P4 R3:R4 D6:D17 F6:F17 H6:J17 L6:L17 N6:N17 P6:P17 R6:R17 D19:D31 F19:F31 H19:J31 L19:L31 N19:N31 P19:P31 R19:R31 D34:D43 F34:F43 H34:J43 L34:L43 N34:N43 P34:P43 R34:R43 D46:D51 F46:F51 H46:J51 L46:L51 N46:N51 P46:P51 R46:R51 D54:D57 F54:F57 H54:J57 L54:L57 N54:N57 P54:P57 R54:R57 D60:D62 F60:F62 H60:J62 L60:L62 N60:N62 P60:P62 R60:R62 D65:D73 F65:F73 H65:J73 L65:L73 N65:N73 P65:P73 R65:R73 D76:D78 F76:F78 H76:J78 L76:L78 N76:N78 P76:P78 R76:R78 D81:D93 F81:F93 H81:J93 L81:L93 N81:N93 P81:P93 R81:R93 D95:D1048576 F95:F1048576 H95:J1048576 L95:L1048576 N95:N1048576 P95:P1048576 R95:R1048576">
    <cfRule type="cellIs" dxfId="13" priority="14" operator="lessThan">
      <formula>0.84</formula>
    </cfRule>
  </conditionalFormatting>
  <conditionalFormatting sqref="D3:D4 F3:F4 H3:J4 L3:L4 N3:N4 P3:P4 R3:R4 D6:D17 F6:F17 H6:J17 L6:L17 N6:N17 P6:P17 R6:R17 D19:D31 F19:F31 H19:J31 L19:L31 N19:N31 P19:P31 R19:R31 D34:D43 F34:F43 H34:J43 L34:L43 N34:N43 P34:P43 R34:R43 D46:D51 F46:F51 H46:J51 L46:L51 N46:N51 P46:P51 R46:R51 D54:D57 F54:F57 H54:J57 L54:L57 N54:N57 P54:P57 R54:R57 D60:D62 F60:F62 H60:J62 L60:L62 N60:N62 P60:P62 R60:R62 D65:D73 F65:F73 H65:J73 L65:L73 N65:N73 P65:P73 R65:R73 D76:D78 F76:F78 H76:J78 L76:L78 N76:N78 P76:P78 R76:R78 D81:D93 F81:F93 H81:J93 L81:L93 N81:N93 P81:P93 R81:R93">
    <cfRule type="cellIs" dxfId="12" priority="15" operator="greaterThan">
      <formula>1</formula>
    </cfRule>
    <cfRule type="cellIs" dxfId="11" priority="16" operator="between">
      <formula>0.85</formula>
      <formula>1</formula>
    </cfRule>
  </conditionalFormatting>
  <conditionalFormatting sqref="D95:D102 F95:F102 H95:J102 L95:L102 N95:N102 P95:P102 R95:R102">
    <cfRule type="cellIs" dxfId="10" priority="1" operator="equal">
      <formula>0</formula>
    </cfRule>
    <cfRule type="cellIs" dxfId="9" priority="2" operator="lessThan">
      <formula>0.84</formula>
    </cfRule>
    <cfRule type="cellIs" dxfId="8" priority="5" operator="equal">
      <formula>0</formula>
    </cfRule>
    <cfRule type="cellIs" dxfId="7" priority="6" operator="lessThan">
      <formula>0.84</formula>
    </cfRule>
    <cfRule type="cellIs" dxfId="6" priority="9" operator="equal">
      <formula>0</formula>
    </cfRule>
    <cfRule type="cellIs" dxfId="5" priority="10" operator="lessThan">
      <formula>0.84</formula>
    </cfRule>
  </conditionalFormatting>
  <conditionalFormatting sqref="D95:D1048576 F95:F1048576 H95:J1048576 L95:L1048576 N95:N1048576 P95:P1048576 R95:R1048576 D3:D4 F3:F4 H3:J4 L3:L4 N3:N4 P3:P4 R3:R4 D6:D17 F6:F17 H6:J17 L6:L17 N6:N17 P6:P17 R6:R17 D19:D31 F19:F31 H19:J31 L19:L31 N19:N31 P19:P31 R19:R31 D34:D43 F34:F43 H34:J43 L34:L43 N34:N43 P34:P43 R34:R43 D46:D51 F46:F51 H46:J51 L46:L51 N46:N51 P46:P51 R46:R51 D54:D57 F54:F57 H54:J57 L54:L57 N54:N57 P54:P57 R54:R57 D60:D62 F60:F62 H60:J62 L60:L62 N60:N62 P60:P62 R60:R62 D65:D73 F65:F73 H65:J73 L65:L73 N65:N73 P65:P73 R65:R73 D76:D78 F76:F78 H76:J78 L76:L78 N76:N78 P76:P78 R76:R78 D81:D93 F81:F93 H81:J93 L81:L93 N81:N93 P81:P93 R81:R93">
    <cfRule type="cellIs" dxfId="4" priority="13" operator="equal">
      <formula>0</formula>
    </cfRule>
  </conditionalFormatting>
  <conditionalFormatting sqref="D95:D1048576 F95:F1048576 H95:J1048576 L95:L1048576 N95:N1048576 P95:P1048576 R95:R1048576">
    <cfRule type="cellIs" dxfId="3" priority="3" operator="greaterThan">
      <formula>1</formula>
    </cfRule>
    <cfRule type="cellIs" dxfId="2" priority="4" operator="between">
      <formula>0.85</formula>
      <formula>1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92D050"/>
  </sheetPr>
  <dimension ref="A1:Q303"/>
  <sheetViews>
    <sheetView showGridLines="0" workbookViewId="0">
      <selection sqref="A1:K1"/>
    </sheetView>
  </sheetViews>
  <sheetFormatPr defaultColWidth="8.85546875" defaultRowHeight="15" x14ac:dyDescent="0.25"/>
  <cols>
    <col min="1" max="1" width="43.28515625" customWidth="1"/>
    <col min="2" max="2" width="8.85546875" style="154"/>
    <col min="6" max="6" width="8.140625" bestFit="1" customWidth="1"/>
    <col min="15" max="17" width="8.85546875" style="154"/>
  </cols>
  <sheetData>
    <row r="1" spans="1:17" ht="18" x14ac:dyDescent="0.35">
      <c r="A1" s="1020" t="s">
        <v>187</v>
      </c>
      <c r="B1" s="1020"/>
      <c r="C1" s="1020"/>
      <c r="D1" s="1020"/>
      <c r="E1" s="1020"/>
      <c r="F1" s="1020"/>
      <c r="G1" s="1020"/>
      <c r="H1" s="1020"/>
      <c r="I1" s="1020"/>
      <c r="J1" s="1020"/>
      <c r="K1" s="1020"/>
      <c r="L1" s="1"/>
      <c r="M1" s="1"/>
    </row>
    <row r="2" spans="1:17" ht="18" x14ac:dyDescent="0.35">
      <c r="A2" s="1020" t="s">
        <v>188</v>
      </c>
      <c r="B2" s="1020"/>
      <c r="C2" s="1020"/>
      <c r="D2" s="1020"/>
      <c r="E2" s="1020"/>
      <c r="F2" s="1020"/>
      <c r="G2" s="1020"/>
      <c r="H2" s="1020"/>
      <c r="I2" s="1020"/>
      <c r="J2" s="1020"/>
      <c r="K2" s="1020"/>
      <c r="L2" s="1"/>
      <c r="M2" s="1"/>
    </row>
    <row r="3" spans="1:17" x14ac:dyDescent="0.25">
      <c r="A3" s="103" t="s">
        <v>192</v>
      </c>
    </row>
    <row r="4" spans="1:17" ht="15.75" x14ac:dyDescent="0.25">
      <c r="A4" s="1021" t="s">
        <v>266</v>
      </c>
      <c r="B4" s="1022"/>
      <c r="C4" s="1022"/>
      <c r="D4" s="1022"/>
      <c r="E4" s="1022"/>
      <c r="F4" s="1022"/>
      <c r="G4" s="1022"/>
      <c r="H4" s="1022"/>
      <c r="I4" s="1022"/>
      <c r="J4" s="1022"/>
      <c r="K4" s="1022"/>
      <c r="L4" s="1022"/>
      <c r="M4" s="1022"/>
      <c r="N4" s="1022"/>
      <c r="O4" s="1022"/>
      <c r="P4" s="1022"/>
      <c r="Q4" s="1022"/>
    </row>
    <row r="5" spans="1:17" ht="36.75" thickBot="1" x14ac:dyDescent="0.3">
      <c r="A5" s="85" t="s">
        <v>14</v>
      </c>
      <c r="B5" s="104" t="s">
        <v>165</v>
      </c>
      <c r="C5" s="221" t="s">
        <v>2</v>
      </c>
      <c r="D5" s="222" t="s">
        <v>1</v>
      </c>
      <c r="E5" s="221" t="s">
        <v>3</v>
      </c>
      <c r="F5" s="222" t="s">
        <v>1</v>
      </c>
      <c r="G5" s="221" t="s">
        <v>4</v>
      </c>
      <c r="H5" s="222" t="s">
        <v>1</v>
      </c>
      <c r="I5" s="221" t="s">
        <v>5</v>
      </c>
      <c r="J5" s="222" t="s">
        <v>1</v>
      </c>
      <c r="K5" s="223" t="s">
        <v>194</v>
      </c>
      <c r="L5" s="224" t="s">
        <v>1</v>
      </c>
      <c r="M5" s="223" t="s">
        <v>195</v>
      </c>
      <c r="N5" s="224" t="s">
        <v>1</v>
      </c>
      <c r="O5" s="251" t="s">
        <v>197</v>
      </c>
      <c r="P5" s="252" t="s">
        <v>196</v>
      </c>
      <c r="Q5" s="223" t="s">
        <v>6</v>
      </c>
    </row>
    <row r="6" spans="1:17" ht="15.75" thickTop="1" x14ac:dyDescent="0.25">
      <c r="A6" s="9" t="s">
        <v>16</v>
      </c>
      <c r="B6" s="10">
        <f>'Pque N Mundo I'!B41</f>
        <v>30</v>
      </c>
      <c r="C6" s="105">
        <f>'Pque N Mundo I'!C41</f>
        <v>30</v>
      </c>
      <c r="D6" s="53">
        <f t="shared" ref="D6:D18" si="0">C6/$B6</f>
        <v>1</v>
      </c>
      <c r="E6" s="105">
        <f>'Pque N Mundo I'!D41</f>
        <v>0</v>
      </c>
      <c r="F6" s="53">
        <f t="shared" ref="F6:F18" si="1">E6/$B6</f>
        <v>0</v>
      </c>
      <c r="G6" s="105">
        <f>'Pque N Mundo I'!E41</f>
        <v>0</v>
      </c>
      <c r="H6" s="53">
        <f t="shared" ref="H6:H18" si="2">G6/$B6</f>
        <v>0</v>
      </c>
      <c r="I6" s="105">
        <f>'Pque N Mundo I'!F41</f>
        <v>0</v>
      </c>
      <c r="J6" s="53">
        <f t="shared" ref="J6:J18" si="3">I6/$B6</f>
        <v>0</v>
      </c>
      <c r="K6" s="105">
        <f>'Pque N Mundo I'!G41</f>
        <v>0</v>
      </c>
      <c r="L6" s="53">
        <f t="shared" ref="L6:L18" si="4">K6/$B6</f>
        <v>0</v>
      </c>
      <c r="M6" s="105">
        <f>'Pque N Mundo I'!H41</f>
        <v>0</v>
      </c>
      <c r="N6" s="53">
        <f t="shared" ref="N6:N18" si="5">M6/$B6</f>
        <v>0</v>
      </c>
      <c r="O6" s="241">
        <f t="shared" ref="O6:O18" si="6">SUM(I6,K6,M6)</f>
        <v>0</v>
      </c>
      <c r="P6" s="116">
        <f t="shared" ref="P6:P18" si="7">O6/($B6*3)</f>
        <v>0</v>
      </c>
      <c r="Q6" s="244">
        <f t="shared" ref="Q6:Q18" si="8">SUM(C6,E6,G6,I6,K6,M6)</f>
        <v>30</v>
      </c>
    </row>
    <row r="7" spans="1:17" x14ac:dyDescent="0.25">
      <c r="A7" s="88" t="s">
        <v>17</v>
      </c>
      <c r="B7" s="83">
        <f>'Pque N Mundo I'!B42</f>
        <v>5</v>
      </c>
      <c r="C7" s="106">
        <f>'Pque N Mundo I'!C42</f>
        <v>5</v>
      </c>
      <c r="D7" s="107">
        <f>C7/$B7</f>
        <v>1</v>
      </c>
      <c r="E7" s="106">
        <f>'Pque N Mundo I'!D42</f>
        <v>0</v>
      </c>
      <c r="F7" s="107">
        <f t="shared" si="1"/>
        <v>0</v>
      </c>
      <c r="G7" s="106">
        <f>'Pque N Mundo I'!E42</f>
        <v>0</v>
      </c>
      <c r="H7" s="107">
        <f t="shared" si="2"/>
        <v>0</v>
      </c>
      <c r="I7" s="106">
        <f>'Pque N Mundo I'!F42</f>
        <v>0</v>
      </c>
      <c r="J7" s="107">
        <f t="shared" si="3"/>
        <v>0</v>
      </c>
      <c r="K7" s="106">
        <f>'Pque N Mundo I'!G42</f>
        <v>0</v>
      </c>
      <c r="L7" s="107">
        <f t="shared" si="4"/>
        <v>0</v>
      </c>
      <c r="M7" s="106">
        <f>'Pque N Mundo I'!H42</f>
        <v>0</v>
      </c>
      <c r="N7" s="107">
        <f t="shared" si="5"/>
        <v>0</v>
      </c>
      <c r="O7" s="253">
        <f t="shared" si="6"/>
        <v>0</v>
      </c>
      <c r="P7" s="118">
        <f t="shared" si="7"/>
        <v>0</v>
      </c>
      <c r="Q7" s="243">
        <f t="shared" si="8"/>
        <v>5</v>
      </c>
    </row>
    <row r="8" spans="1:17" x14ac:dyDescent="0.25">
      <c r="A8" s="88" t="s">
        <v>18</v>
      </c>
      <c r="B8" s="83">
        <f>'Pque N Mundo I'!B43</f>
        <v>5</v>
      </c>
      <c r="C8" s="106">
        <f>'Pque N Mundo I'!C43</f>
        <v>5</v>
      </c>
      <c r="D8" s="107">
        <f t="shared" si="0"/>
        <v>1</v>
      </c>
      <c r="E8" s="106">
        <f>'Pque N Mundo I'!D43</f>
        <v>0</v>
      </c>
      <c r="F8" s="107">
        <f t="shared" si="1"/>
        <v>0</v>
      </c>
      <c r="G8" s="106">
        <f>'Pque N Mundo I'!E43</f>
        <v>0</v>
      </c>
      <c r="H8" s="107">
        <f t="shared" si="2"/>
        <v>0</v>
      </c>
      <c r="I8" s="106">
        <f>'Pque N Mundo I'!F43</f>
        <v>0</v>
      </c>
      <c r="J8" s="107">
        <f t="shared" si="3"/>
        <v>0</v>
      </c>
      <c r="K8" s="106">
        <f>'Pque N Mundo I'!G43</f>
        <v>0</v>
      </c>
      <c r="L8" s="107">
        <f t="shared" si="4"/>
        <v>0</v>
      </c>
      <c r="M8" s="106">
        <f>'Pque N Mundo I'!H43</f>
        <v>0</v>
      </c>
      <c r="N8" s="107">
        <f t="shared" si="5"/>
        <v>0</v>
      </c>
      <c r="O8" s="253">
        <f t="shared" si="6"/>
        <v>0</v>
      </c>
      <c r="P8" s="118">
        <f t="shared" si="7"/>
        <v>0</v>
      </c>
      <c r="Q8" s="243">
        <f t="shared" si="8"/>
        <v>5</v>
      </c>
    </row>
    <row r="9" spans="1:17" x14ac:dyDescent="0.25">
      <c r="A9" s="88" t="s">
        <v>33</v>
      </c>
      <c r="B9" s="89">
        <f>'Pque N Mundo I'!B45</f>
        <v>3</v>
      </c>
      <c r="C9" s="106">
        <f>'Pque N Mundo I'!C45</f>
        <v>3</v>
      </c>
      <c r="D9" s="107">
        <f t="shared" si="0"/>
        <v>1</v>
      </c>
      <c r="E9" s="106">
        <f>'Pque N Mundo I'!D45</f>
        <v>0</v>
      </c>
      <c r="F9" s="107">
        <f t="shared" si="1"/>
        <v>0</v>
      </c>
      <c r="G9" s="106">
        <f>'Pque N Mundo I'!E45</f>
        <v>0</v>
      </c>
      <c r="H9" s="107">
        <f t="shared" si="2"/>
        <v>0</v>
      </c>
      <c r="I9" s="106">
        <f>'Pque N Mundo I'!F45</f>
        <v>0</v>
      </c>
      <c r="J9" s="107">
        <f t="shared" si="3"/>
        <v>0</v>
      </c>
      <c r="K9" s="106">
        <f>'Pque N Mundo I'!G45</f>
        <v>0</v>
      </c>
      <c r="L9" s="107">
        <f t="shared" si="4"/>
        <v>0</v>
      </c>
      <c r="M9" s="106">
        <f>'Pque N Mundo I'!H45</f>
        <v>0</v>
      </c>
      <c r="N9" s="107">
        <f t="shared" si="5"/>
        <v>0</v>
      </c>
      <c r="O9" s="253">
        <f t="shared" si="6"/>
        <v>0</v>
      </c>
      <c r="P9" s="118">
        <f t="shared" si="7"/>
        <v>0</v>
      </c>
      <c r="Q9" s="243">
        <f t="shared" si="8"/>
        <v>3</v>
      </c>
    </row>
    <row r="10" spans="1:17" x14ac:dyDescent="0.25">
      <c r="A10" s="88" t="s">
        <v>20</v>
      </c>
      <c r="B10" s="83">
        <f>'Pque N Mundo I'!B47</f>
        <v>2</v>
      </c>
      <c r="C10" s="106">
        <f>'Pque N Mundo I'!C47</f>
        <v>2</v>
      </c>
      <c r="D10" s="107">
        <f t="shared" si="0"/>
        <v>1</v>
      </c>
      <c r="E10" s="106">
        <f>'Pque N Mundo I'!D47</f>
        <v>0</v>
      </c>
      <c r="F10" s="107">
        <f t="shared" si="1"/>
        <v>0</v>
      </c>
      <c r="G10" s="106">
        <f>'Pque N Mundo I'!E47</f>
        <v>0</v>
      </c>
      <c r="H10" s="107">
        <f t="shared" si="2"/>
        <v>0</v>
      </c>
      <c r="I10" s="106">
        <f>'Pque N Mundo I'!F47</f>
        <v>0</v>
      </c>
      <c r="J10" s="107">
        <f t="shared" si="3"/>
        <v>0</v>
      </c>
      <c r="K10" s="106">
        <f>'Pque N Mundo I'!G47</f>
        <v>0</v>
      </c>
      <c r="L10" s="107">
        <f t="shared" si="4"/>
        <v>0</v>
      </c>
      <c r="M10" s="106">
        <f>'Pque N Mundo I'!H47</f>
        <v>0</v>
      </c>
      <c r="N10" s="107">
        <f t="shared" si="5"/>
        <v>0</v>
      </c>
      <c r="O10" s="253">
        <f t="shared" si="6"/>
        <v>0</v>
      </c>
      <c r="P10" s="118">
        <f t="shared" si="7"/>
        <v>0</v>
      </c>
      <c r="Q10" s="243">
        <f t="shared" si="8"/>
        <v>2</v>
      </c>
    </row>
    <row r="11" spans="1:17" x14ac:dyDescent="0.25">
      <c r="A11" s="88" t="s">
        <v>43</v>
      </c>
      <c r="B11" s="83">
        <f>'Pque N Mundo I'!B48</f>
        <v>1</v>
      </c>
      <c r="C11" s="106">
        <f>'Pque N Mundo I'!C48</f>
        <v>1</v>
      </c>
      <c r="D11" s="107">
        <f t="shared" si="0"/>
        <v>1</v>
      </c>
      <c r="E11" s="106">
        <f>'Pque N Mundo I'!D48</f>
        <v>0</v>
      </c>
      <c r="F11" s="107">
        <f t="shared" si="1"/>
        <v>0</v>
      </c>
      <c r="G11" s="106">
        <f>'Pque N Mundo I'!E48</f>
        <v>0</v>
      </c>
      <c r="H11" s="107">
        <f t="shared" si="2"/>
        <v>0</v>
      </c>
      <c r="I11" s="106">
        <f>'Pque N Mundo I'!F48</f>
        <v>0</v>
      </c>
      <c r="J11" s="107">
        <f t="shared" si="3"/>
        <v>0</v>
      </c>
      <c r="K11" s="106">
        <f>'Pque N Mundo I'!G48</f>
        <v>0</v>
      </c>
      <c r="L11" s="107">
        <f t="shared" si="4"/>
        <v>0</v>
      </c>
      <c r="M11" s="106">
        <f>'Pque N Mundo I'!H48</f>
        <v>0</v>
      </c>
      <c r="N11" s="107">
        <f t="shared" si="5"/>
        <v>0</v>
      </c>
      <c r="O11" s="253">
        <f t="shared" si="6"/>
        <v>0</v>
      </c>
      <c r="P11" s="118">
        <f t="shared" si="7"/>
        <v>0</v>
      </c>
      <c r="Q11" s="243">
        <f t="shared" si="8"/>
        <v>1</v>
      </c>
    </row>
    <row r="12" spans="1:17" x14ac:dyDescent="0.25">
      <c r="A12" s="88" t="s">
        <v>22</v>
      </c>
      <c r="B12" s="83">
        <f>'Pque N Mundo I'!B49</f>
        <v>1</v>
      </c>
      <c r="C12" s="106">
        <f>'Pque N Mundo I'!C49</f>
        <v>1</v>
      </c>
      <c r="D12" s="107">
        <f>C12/$B12</f>
        <v>1</v>
      </c>
      <c r="E12" s="106">
        <f>'Pque N Mundo I'!D49</f>
        <v>0</v>
      </c>
      <c r="F12" s="107">
        <f t="shared" si="1"/>
        <v>0</v>
      </c>
      <c r="G12" s="106">
        <f>'Pque N Mundo I'!E49</f>
        <v>0</v>
      </c>
      <c r="H12" s="107">
        <f t="shared" si="2"/>
        <v>0</v>
      </c>
      <c r="I12" s="106">
        <f>'Pque N Mundo I'!F49</f>
        <v>0</v>
      </c>
      <c r="J12" s="107">
        <f t="shared" si="3"/>
        <v>0</v>
      </c>
      <c r="K12" s="106">
        <f>'Pque N Mundo I'!G49</f>
        <v>0</v>
      </c>
      <c r="L12" s="107">
        <f t="shared" si="4"/>
        <v>0</v>
      </c>
      <c r="M12" s="106">
        <f>'Pque N Mundo I'!H49</f>
        <v>0</v>
      </c>
      <c r="N12" s="107">
        <f t="shared" si="5"/>
        <v>0</v>
      </c>
      <c r="O12" s="253">
        <f t="shared" si="6"/>
        <v>0</v>
      </c>
      <c r="P12" s="118">
        <f t="shared" si="7"/>
        <v>0</v>
      </c>
      <c r="Q12" s="243">
        <f t="shared" si="8"/>
        <v>1</v>
      </c>
    </row>
    <row r="13" spans="1:17" x14ac:dyDescent="0.25">
      <c r="A13" s="88" t="s">
        <v>23</v>
      </c>
      <c r="B13" s="83">
        <f>'Pque N Mundo I'!B50</f>
        <v>2</v>
      </c>
      <c r="C13" s="109">
        <f>'Pque N Mundo I'!C50</f>
        <v>1.5</v>
      </c>
      <c r="D13" s="107">
        <f t="shared" si="0"/>
        <v>0.75</v>
      </c>
      <c r="E13" s="109">
        <f>'Pque N Mundo I'!D50</f>
        <v>0</v>
      </c>
      <c r="F13" s="107">
        <f t="shared" si="1"/>
        <v>0</v>
      </c>
      <c r="G13" s="109">
        <f>'Pque N Mundo I'!E50</f>
        <v>0</v>
      </c>
      <c r="H13" s="107">
        <f t="shared" si="2"/>
        <v>0</v>
      </c>
      <c r="I13" s="106">
        <f>'Pque N Mundo I'!F50</f>
        <v>0</v>
      </c>
      <c r="J13" s="107">
        <f t="shared" si="3"/>
        <v>0</v>
      </c>
      <c r="K13" s="106">
        <f>'Pque N Mundo I'!G50</f>
        <v>0</v>
      </c>
      <c r="L13" s="107">
        <f t="shared" si="4"/>
        <v>0</v>
      </c>
      <c r="M13" s="106">
        <f>'Pque N Mundo I'!H50</f>
        <v>0</v>
      </c>
      <c r="N13" s="107">
        <f t="shared" si="5"/>
        <v>0</v>
      </c>
      <c r="O13" s="253">
        <f t="shared" si="6"/>
        <v>0</v>
      </c>
      <c r="P13" s="118">
        <f t="shared" si="7"/>
        <v>0</v>
      </c>
      <c r="Q13" s="243">
        <f t="shared" si="8"/>
        <v>1.5</v>
      </c>
    </row>
    <row r="14" spans="1:17" x14ac:dyDescent="0.25">
      <c r="A14" s="88" t="s">
        <v>24</v>
      </c>
      <c r="B14" s="83">
        <f>'Pque N Mundo I'!B51</f>
        <v>2</v>
      </c>
      <c r="C14" s="106">
        <f>'Pque N Mundo I'!C51</f>
        <v>2</v>
      </c>
      <c r="D14" s="107">
        <f t="shared" si="0"/>
        <v>1</v>
      </c>
      <c r="E14" s="106">
        <f>'Pque N Mundo I'!D51</f>
        <v>0</v>
      </c>
      <c r="F14" s="107">
        <f t="shared" si="1"/>
        <v>0</v>
      </c>
      <c r="G14" s="106">
        <f>'Pque N Mundo I'!E51</f>
        <v>0</v>
      </c>
      <c r="H14" s="107">
        <f t="shared" si="2"/>
        <v>0</v>
      </c>
      <c r="I14" s="106">
        <f>'Pque N Mundo I'!F51</f>
        <v>0</v>
      </c>
      <c r="J14" s="107">
        <f t="shared" si="3"/>
        <v>0</v>
      </c>
      <c r="K14" s="106">
        <f>'Pque N Mundo I'!G51</f>
        <v>0</v>
      </c>
      <c r="L14" s="107">
        <f t="shared" si="4"/>
        <v>0</v>
      </c>
      <c r="M14" s="106">
        <f>'Pque N Mundo I'!H51</f>
        <v>0</v>
      </c>
      <c r="N14" s="107">
        <f t="shared" si="5"/>
        <v>0</v>
      </c>
      <c r="O14" s="253">
        <f t="shared" si="6"/>
        <v>0</v>
      </c>
      <c r="P14" s="118">
        <f t="shared" si="7"/>
        <v>0</v>
      </c>
      <c r="Q14" s="243">
        <f t="shared" si="8"/>
        <v>2</v>
      </c>
    </row>
    <row r="15" spans="1:17" x14ac:dyDescent="0.25">
      <c r="A15" s="88" t="s">
        <v>25</v>
      </c>
      <c r="B15" s="83">
        <f>'Pque N Mundo I'!B52</f>
        <v>3</v>
      </c>
      <c r="C15" s="106">
        <f>'Pque N Mundo I'!C52</f>
        <v>3</v>
      </c>
      <c r="D15" s="107">
        <f t="shared" si="0"/>
        <v>1</v>
      </c>
      <c r="E15" s="106">
        <f>'Pque N Mundo I'!D52</f>
        <v>0</v>
      </c>
      <c r="F15" s="107">
        <f t="shared" si="1"/>
        <v>0</v>
      </c>
      <c r="G15" s="106">
        <f>'Pque N Mundo I'!E52</f>
        <v>0</v>
      </c>
      <c r="H15" s="107">
        <f t="shared" si="2"/>
        <v>0</v>
      </c>
      <c r="I15" s="106">
        <f>'Pque N Mundo I'!F52</f>
        <v>0</v>
      </c>
      <c r="J15" s="107">
        <f t="shared" si="3"/>
        <v>0</v>
      </c>
      <c r="K15" s="106">
        <f>'Pque N Mundo I'!G52</f>
        <v>0</v>
      </c>
      <c r="L15" s="107">
        <f t="shared" si="4"/>
        <v>0</v>
      </c>
      <c r="M15" s="106">
        <f>'Pque N Mundo I'!H52</f>
        <v>0</v>
      </c>
      <c r="N15" s="107">
        <f t="shared" si="5"/>
        <v>0</v>
      </c>
      <c r="O15" s="253">
        <f t="shared" si="6"/>
        <v>0</v>
      </c>
      <c r="P15" s="118">
        <f t="shared" si="7"/>
        <v>0</v>
      </c>
      <c r="Q15" s="243">
        <f t="shared" si="8"/>
        <v>3</v>
      </c>
    </row>
    <row r="16" spans="1:17" x14ac:dyDescent="0.25">
      <c r="A16" s="88" t="s">
        <v>26</v>
      </c>
      <c r="B16" s="83">
        <f>'Pque N Mundo I'!B54</f>
        <v>1</v>
      </c>
      <c r="C16" s="106">
        <f>'Pque N Mundo I'!C54</f>
        <v>0</v>
      </c>
      <c r="D16" s="107">
        <f t="shared" si="0"/>
        <v>0</v>
      </c>
      <c r="E16" s="106">
        <f>'Pque N Mundo I'!D54</f>
        <v>0</v>
      </c>
      <c r="F16" s="107">
        <f t="shared" si="1"/>
        <v>0</v>
      </c>
      <c r="G16" s="106">
        <f>'Pque N Mundo I'!E54</f>
        <v>0</v>
      </c>
      <c r="H16" s="107">
        <f t="shared" si="2"/>
        <v>0</v>
      </c>
      <c r="I16" s="106">
        <f>'Pque N Mundo I'!F54</f>
        <v>0</v>
      </c>
      <c r="J16" s="107">
        <f t="shared" si="3"/>
        <v>0</v>
      </c>
      <c r="K16" s="106">
        <f>'Pque N Mundo I'!G54</f>
        <v>0</v>
      </c>
      <c r="L16" s="107">
        <f t="shared" si="4"/>
        <v>0</v>
      </c>
      <c r="M16" s="106">
        <f>'Pque N Mundo I'!H54</f>
        <v>0</v>
      </c>
      <c r="N16" s="107">
        <f t="shared" si="5"/>
        <v>0</v>
      </c>
      <c r="O16" s="253">
        <f t="shared" si="6"/>
        <v>0</v>
      </c>
      <c r="P16" s="118">
        <f t="shared" si="7"/>
        <v>0</v>
      </c>
      <c r="Q16" s="243">
        <f t="shared" si="8"/>
        <v>0</v>
      </c>
    </row>
    <row r="17" spans="1:17" ht="15.75" thickBot="1" x14ac:dyDescent="0.3">
      <c r="A17" s="110" t="s">
        <v>34</v>
      </c>
      <c r="B17" s="92">
        <f>'Pque N Mundo I'!B56</f>
        <v>2</v>
      </c>
      <c r="C17" s="111">
        <f>'Pque N Mundo I'!C56</f>
        <v>2</v>
      </c>
      <c r="D17" s="112">
        <f t="shared" si="0"/>
        <v>1</v>
      </c>
      <c r="E17" s="111">
        <f>'Pque N Mundo I'!D56</f>
        <v>0</v>
      </c>
      <c r="F17" s="112">
        <f t="shared" si="1"/>
        <v>0</v>
      </c>
      <c r="G17" s="111">
        <f>'Pque N Mundo I'!E56</f>
        <v>0</v>
      </c>
      <c r="H17" s="112">
        <f t="shared" si="2"/>
        <v>0</v>
      </c>
      <c r="I17" s="111">
        <f>'Pque N Mundo I'!F56</f>
        <v>0</v>
      </c>
      <c r="J17" s="112">
        <f t="shared" si="3"/>
        <v>0</v>
      </c>
      <c r="K17" s="111">
        <f>'Pque N Mundo I'!G56</f>
        <v>0</v>
      </c>
      <c r="L17" s="112">
        <f t="shared" si="4"/>
        <v>0</v>
      </c>
      <c r="M17" s="111">
        <f>'Pque N Mundo I'!H56</f>
        <v>0</v>
      </c>
      <c r="N17" s="112">
        <f t="shared" si="5"/>
        <v>0</v>
      </c>
      <c r="O17" s="254">
        <f t="shared" si="6"/>
        <v>0</v>
      </c>
      <c r="P17" s="122">
        <f t="shared" si="7"/>
        <v>0</v>
      </c>
      <c r="Q17" s="245">
        <f t="shared" si="8"/>
        <v>2</v>
      </c>
    </row>
    <row r="18" spans="1:17" ht="15.75" thickBot="1" x14ac:dyDescent="0.3">
      <c r="A18" s="6" t="s">
        <v>7</v>
      </c>
      <c r="B18" s="7">
        <f>SUM(B6:B17)</f>
        <v>57</v>
      </c>
      <c r="C18" s="8">
        <f>SUM(C6:C17)</f>
        <v>55.5</v>
      </c>
      <c r="D18" s="22">
        <f t="shared" si="0"/>
        <v>0.97368421052631582</v>
      </c>
      <c r="E18" s="8">
        <f>SUM(E6:E17)</f>
        <v>0</v>
      </c>
      <c r="F18" s="22">
        <f t="shared" si="1"/>
        <v>0</v>
      </c>
      <c r="G18" s="8">
        <f>SUM(G6:G17)</f>
        <v>0</v>
      </c>
      <c r="H18" s="22">
        <f t="shared" si="2"/>
        <v>0</v>
      </c>
      <c r="I18" s="8">
        <f>SUM(I6:I17)</f>
        <v>0</v>
      </c>
      <c r="J18" s="22">
        <f t="shared" si="3"/>
        <v>0</v>
      </c>
      <c r="K18" s="8">
        <f t="shared" ref="K18" si="9">SUM(K6:K17)</f>
        <v>0</v>
      </c>
      <c r="L18" s="22">
        <f t="shared" si="4"/>
        <v>0</v>
      </c>
      <c r="M18" s="8">
        <f t="shared" ref="M18" si="10">SUM(M6:M17)</f>
        <v>0</v>
      </c>
      <c r="N18" s="22">
        <f t="shared" si="5"/>
        <v>0</v>
      </c>
      <c r="O18" s="80">
        <f t="shared" si="6"/>
        <v>0</v>
      </c>
      <c r="P18" s="81">
        <f t="shared" si="7"/>
        <v>0</v>
      </c>
      <c r="Q18" s="8">
        <f t="shared" si="8"/>
        <v>55.5</v>
      </c>
    </row>
    <row r="20" spans="1:17" ht="15.75" x14ac:dyDescent="0.25">
      <c r="A20" s="1021" t="s">
        <v>47</v>
      </c>
      <c r="B20" s="1022"/>
      <c r="C20" s="1022"/>
      <c r="D20" s="1022"/>
      <c r="E20" s="1022"/>
      <c r="F20" s="1022"/>
      <c r="G20" s="1022"/>
      <c r="H20" s="1022"/>
      <c r="I20" s="1022"/>
      <c r="J20" s="1022"/>
      <c r="K20" s="1022"/>
      <c r="L20" s="1022"/>
      <c r="M20" s="1022"/>
      <c r="N20" s="1022"/>
      <c r="O20" s="1022"/>
      <c r="P20" s="1022"/>
      <c r="Q20" s="1022"/>
    </row>
    <row r="21" spans="1:17" ht="36.75" thickBot="1" x14ac:dyDescent="0.3">
      <c r="A21" s="85" t="s">
        <v>14</v>
      </c>
      <c r="B21" s="104" t="s">
        <v>165</v>
      </c>
      <c r="C21" s="221" t="s">
        <v>2</v>
      </c>
      <c r="D21" s="222" t="s">
        <v>1</v>
      </c>
      <c r="E21" s="221" t="s">
        <v>3</v>
      </c>
      <c r="F21" s="222" t="s">
        <v>1</v>
      </c>
      <c r="G21" s="221" t="s">
        <v>4</v>
      </c>
      <c r="H21" s="222" t="s">
        <v>1</v>
      </c>
      <c r="I21" s="221" t="s">
        <v>5</v>
      </c>
      <c r="J21" s="222" t="s">
        <v>1</v>
      </c>
      <c r="K21" s="223" t="s">
        <v>194</v>
      </c>
      <c r="L21" s="224" t="s">
        <v>1</v>
      </c>
      <c r="M21" s="223" t="s">
        <v>195</v>
      </c>
      <c r="N21" s="224" t="s">
        <v>1</v>
      </c>
      <c r="O21" s="251" t="s">
        <v>197</v>
      </c>
      <c r="P21" s="252" t="s">
        <v>196</v>
      </c>
      <c r="Q21" s="223" t="s">
        <v>6</v>
      </c>
    </row>
    <row r="22" spans="1:17" ht="15.75" thickTop="1" x14ac:dyDescent="0.25">
      <c r="A22" s="58" t="s">
        <v>16</v>
      </c>
      <c r="B22" s="248">
        <f>'Pque N Mundo II'!B51</f>
        <v>24</v>
      </c>
      <c r="C22" s="114">
        <f>'Pque N Mundo II'!C51</f>
        <v>25</v>
      </c>
      <c r="D22" s="61">
        <f t="shared" ref="D22:D34" si="11">C22/$B22</f>
        <v>1.0416666666666667</v>
      </c>
      <c r="E22" s="114">
        <f>'Pque N Mundo II'!D51</f>
        <v>0</v>
      </c>
      <c r="F22" s="61">
        <f t="shared" ref="F22:F34" si="12">E22/$B22</f>
        <v>0</v>
      </c>
      <c r="G22" s="114">
        <f>'Pque N Mundo II'!E51</f>
        <v>0</v>
      </c>
      <c r="H22" s="61">
        <f t="shared" ref="H22:H34" si="13">G22/$B22</f>
        <v>0</v>
      </c>
      <c r="I22" s="114">
        <f>'Pque N Mundo II'!F51</f>
        <v>0</v>
      </c>
      <c r="J22" s="61">
        <f t="shared" ref="J22:J34" si="14">I22/$B22</f>
        <v>0</v>
      </c>
      <c r="K22" s="114">
        <f>'Pque N Mundo II'!G51</f>
        <v>0</v>
      </c>
      <c r="L22" s="61">
        <f t="shared" ref="L22:L34" si="15">K22/$B22</f>
        <v>0</v>
      </c>
      <c r="M22" s="114">
        <f>'Pque N Mundo II'!H51</f>
        <v>0</v>
      </c>
      <c r="N22" s="61">
        <f t="shared" ref="N22:N34" si="16">M22/$B22</f>
        <v>0</v>
      </c>
      <c r="O22" s="255">
        <f t="shared" ref="O22:O34" si="17">SUM(I22,K22,M22)</f>
        <v>0</v>
      </c>
      <c r="P22" s="247">
        <f t="shared" ref="P22:P34" si="18">O22/($B22*3)</f>
        <v>0</v>
      </c>
      <c r="Q22" s="265">
        <f t="shared" ref="Q22:Q34" si="19">SUM(C22,E22,G22,I22,K22,M22)</f>
        <v>25</v>
      </c>
    </row>
    <row r="23" spans="1:17" x14ac:dyDescent="0.25">
      <c r="A23" s="88" t="s">
        <v>17</v>
      </c>
      <c r="B23" s="83">
        <f>'Pque N Mundo II'!B52</f>
        <v>4</v>
      </c>
      <c r="C23" s="106">
        <f>'Pque N Mundo II'!C52</f>
        <v>4</v>
      </c>
      <c r="D23" s="107">
        <f t="shared" si="11"/>
        <v>1</v>
      </c>
      <c r="E23" s="106">
        <f>'Pque N Mundo II'!D52</f>
        <v>0</v>
      </c>
      <c r="F23" s="107">
        <f t="shared" si="12"/>
        <v>0</v>
      </c>
      <c r="G23" s="106">
        <f>'Pque N Mundo II'!E52</f>
        <v>0</v>
      </c>
      <c r="H23" s="107">
        <f t="shared" si="13"/>
        <v>0</v>
      </c>
      <c r="I23" s="106">
        <f>'Pque N Mundo II'!F52</f>
        <v>0</v>
      </c>
      <c r="J23" s="107">
        <f t="shared" si="14"/>
        <v>0</v>
      </c>
      <c r="K23" s="106">
        <f>'Pque N Mundo II'!G52</f>
        <v>0</v>
      </c>
      <c r="L23" s="107">
        <f t="shared" si="15"/>
        <v>0</v>
      </c>
      <c r="M23" s="106">
        <f>'Pque N Mundo II'!H52</f>
        <v>0</v>
      </c>
      <c r="N23" s="107">
        <f t="shared" si="16"/>
        <v>0</v>
      </c>
      <c r="O23" s="253">
        <f t="shared" si="17"/>
        <v>0</v>
      </c>
      <c r="P23" s="118">
        <f t="shared" si="18"/>
        <v>0</v>
      </c>
      <c r="Q23" s="243">
        <f t="shared" si="19"/>
        <v>4</v>
      </c>
    </row>
    <row r="24" spans="1:17" x14ac:dyDescent="0.25">
      <c r="A24" s="88" t="s">
        <v>18</v>
      </c>
      <c r="B24" s="83">
        <f>'Pque N Mundo II'!B53</f>
        <v>4</v>
      </c>
      <c r="C24" s="106">
        <f>'Pque N Mundo II'!C53</f>
        <v>4</v>
      </c>
      <c r="D24" s="107">
        <f t="shared" si="11"/>
        <v>1</v>
      </c>
      <c r="E24" s="106">
        <f>'Pque N Mundo II'!D53</f>
        <v>0</v>
      </c>
      <c r="F24" s="107">
        <f t="shared" si="12"/>
        <v>0</v>
      </c>
      <c r="G24" s="106">
        <f>'Pque N Mundo II'!E53</f>
        <v>0</v>
      </c>
      <c r="H24" s="107">
        <f t="shared" si="13"/>
        <v>0</v>
      </c>
      <c r="I24" s="106">
        <f>'Pque N Mundo II'!F53</f>
        <v>0</v>
      </c>
      <c r="J24" s="107">
        <f t="shared" si="14"/>
        <v>0</v>
      </c>
      <c r="K24" s="106">
        <f>'Pque N Mundo II'!G53</f>
        <v>0</v>
      </c>
      <c r="L24" s="107">
        <f t="shared" si="15"/>
        <v>0</v>
      </c>
      <c r="M24" s="106">
        <f>'Pque N Mundo II'!H53</f>
        <v>0</v>
      </c>
      <c r="N24" s="107">
        <f t="shared" si="16"/>
        <v>0</v>
      </c>
      <c r="O24" s="253">
        <f t="shared" si="17"/>
        <v>0</v>
      </c>
      <c r="P24" s="118">
        <f t="shared" si="18"/>
        <v>0</v>
      </c>
      <c r="Q24" s="243">
        <f t="shared" si="19"/>
        <v>4</v>
      </c>
    </row>
    <row r="25" spans="1:17" x14ac:dyDescent="0.25">
      <c r="A25" s="88" t="s">
        <v>32</v>
      </c>
      <c r="B25" s="83">
        <f>'Pque N Mundo II'!B54</f>
        <v>2</v>
      </c>
      <c r="C25" s="106">
        <f>'Pque N Mundo II'!C54</f>
        <v>2</v>
      </c>
      <c r="D25" s="107">
        <f t="shared" si="11"/>
        <v>1</v>
      </c>
      <c r="E25" s="106">
        <f>'Pque N Mundo II'!D54</f>
        <v>0</v>
      </c>
      <c r="F25" s="107">
        <f t="shared" si="12"/>
        <v>0</v>
      </c>
      <c r="G25" s="106">
        <f>'Pque N Mundo II'!E54</f>
        <v>0</v>
      </c>
      <c r="H25" s="107">
        <f t="shared" si="13"/>
        <v>0</v>
      </c>
      <c r="I25" s="106">
        <f>'Pque N Mundo II'!F54</f>
        <v>0</v>
      </c>
      <c r="J25" s="107">
        <f t="shared" si="14"/>
        <v>0</v>
      </c>
      <c r="K25" s="106">
        <f>'Pque N Mundo II'!G54</f>
        <v>0</v>
      </c>
      <c r="L25" s="107">
        <f t="shared" si="15"/>
        <v>0</v>
      </c>
      <c r="M25" s="106">
        <f>'Pque N Mundo II'!H54</f>
        <v>0</v>
      </c>
      <c r="N25" s="107">
        <f t="shared" si="16"/>
        <v>0</v>
      </c>
      <c r="O25" s="253">
        <f t="shared" si="17"/>
        <v>0</v>
      </c>
      <c r="P25" s="118">
        <f t="shared" si="18"/>
        <v>0</v>
      </c>
      <c r="Q25" s="243">
        <f t="shared" si="19"/>
        <v>2</v>
      </c>
    </row>
    <row r="26" spans="1:17" x14ac:dyDescent="0.25">
      <c r="A26" s="88" t="s">
        <v>33</v>
      </c>
      <c r="B26" s="83">
        <f>'Pque N Mundo II'!B55</f>
        <v>2</v>
      </c>
      <c r="C26" s="106">
        <f>'Pque N Mundo II'!C55</f>
        <v>3</v>
      </c>
      <c r="D26" s="107">
        <f t="shared" si="11"/>
        <v>1.5</v>
      </c>
      <c r="E26" s="106">
        <f>'Pque N Mundo II'!D55</f>
        <v>0</v>
      </c>
      <c r="F26" s="107">
        <f t="shared" si="12"/>
        <v>0</v>
      </c>
      <c r="G26" s="106">
        <f>'Pque N Mundo II'!E55</f>
        <v>0</v>
      </c>
      <c r="H26" s="107">
        <f t="shared" si="13"/>
        <v>0</v>
      </c>
      <c r="I26" s="106">
        <f>'Pque N Mundo II'!F55</f>
        <v>0</v>
      </c>
      <c r="J26" s="107">
        <f t="shared" si="14"/>
        <v>0</v>
      </c>
      <c r="K26" s="106">
        <f>'Pque N Mundo II'!G55</f>
        <v>0</v>
      </c>
      <c r="L26" s="107">
        <f t="shared" si="15"/>
        <v>0</v>
      </c>
      <c r="M26" s="106">
        <f>'Pque N Mundo II'!H55</f>
        <v>0</v>
      </c>
      <c r="N26" s="107">
        <f t="shared" si="16"/>
        <v>0</v>
      </c>
      <c r="O26" s="253">
        <f t="shared" si="17"/>
        <v>0</v>
      </c>
      <c r="P26" s="118">
        <f t="shared" si="18"/>
        <v>0</v>
      </c>
      <c r="Q26" s="243">
        <f t="shared" si="19"/>
        <v>3</v>
      </c>
    </row>
    <row r="27" spans="1:17" x14ac:dyDescent="0.25">
      <c r="A27" s="88" t="s">
        <v>20</v>
      </c>
      <c r="B27" s="83">
        <f>'Pque N Mundo II'!B56</f>
        <v>2</v>
      </c>
      <c r="C27" s="106">
        <f>'Pque N Mundo II'!C56</f>
        <v>2</v>
      </c>
      <c r="D27" s="107">
        <f t="shared" si="11"/>
        <v>1</v>
      </c>
      <c r="E27" s="106">
        <f>'Pque N Mundo II'!D56</f>
        <v>0</v>
      </c>
      <c r="F27" s="107">
        <f t="shared" si="12"/>
        <v>0</v>
      </c>
      <c r="G27" s="106">
        <f>'Pque N Mundo II'!E56</f>
        <v>0</v>
      </c>
      <c r="H27" s="107">
        <f t="shared" si="13"/>
        <v>0</v>
      </c>
      <c r="I27" s="106">
        <f>'Pque N Mundo II'!F56</f>
        <v>0</v>
      </c>
      <c r="J27" s="107">
        <f t="shared" si="14"/>
        <v>0</v>
      </c>
      <c r="K27" s="106">
        <f>'Pque N Mundo II'!G56</f>
        <v>0</v>
      </c>
      <c r="L27" s="107">
        <f t="shared" si="15"/>
        <v>0</v>
      </c>
      <c r="M27" s="106">
        <f>'Pque N Mundo II'!H56</f>
        <v>0</v>
      </c>
      <c r="N27" s="107">
        <f t="shared" si="16"/>
        <v>0</v>
      </c>
      <c r="O27" s="253">
        <f t="shared" si="17"/>
        <v>0</v>
      </c>
      <c r="P27" s="118">
        <f t="shared" si="18"/>
        <v>0</v>
      </c>
      <c r="Q27" s="243">
        <f t="shared" si="19"/>
        <v>2</v>
      </c>
    </row>
    <row r="28" spans="1:17" x14ac:dyDescent="0.25">
      <c r="A28" s="88" t="s">
        <v>43</v>
      </c>
      <c r="B28" s="83">
        <f>'Pque N Mundo II'!B57</f>
        <v>2</v>
      </c>
      <c r="C28" s="106">
        <f>'Pque N Mundo II'!C57</f>
        <v>1.9</v>
      </c>
      <c r="D28" s="107">
        <f t="shared" si="11"/>
        <v>0.95</v>
      </c>
      <c r="E28" s="106">
        <f>'Pque N Mundo II'!D57</f>
        <v>0</v>
      </c>
      <c r="F28" s="107">
        <f t="shared" si="12"/>
        <v>0</v>
      </c>
      <c r="G28" s="106">
        <f>'Pque N Mundo II'!E57</f>
        <v>0</v>
      </c>
      <c r="H28" s="107">
        <f t="shared" si="13"/>
        <v>0</v>
      </c>
      <c r="I28" s="106">
        <f>'Pque N Mundo II'!F57</f>
        <v>0</v>
      </c>
      <c r="J28" s="107">
        <f t="shared" si="14"/>
        <v>0</v>
      </c>
      <c r="K28" s="106">
        <f>'Pque N Mundo II'!G57</f>
        <v>0</v>
      </c>
      <c r="L28" s="107">
        <f t="shared" si="15"/>
        <v>0</v>
      </c>
      <c r="M28" s="106">
        <f>'Pque N Mundo II'!H57</f>
        <v>0</v>
      </c>
      <c r="N28" s="107">
        <f t="shared" si="16"/>
        <v>0</v>
      </c>
      <c r="O28" s="253">
        <f t="shared" si="17"/>
        <v>0</v>
      </c>
      <c r="P28" s="118">
        <f t="shared" si="18"/>
        <v>0</v>
      </c>
      <c r="Q28" s="243">
        <f t="shared" si="19"/>
        <v>1.9</v>
      </c>
    </row>
    <row r="29" spans="1:17" x14ac:dyDescent="0.25">
      <c r="A29" s="88" t="s">
        <v>23</v>
      </c>
      <c r="B29" s="83">
        <f>'Pque N Mundo II'!B58</f>
        <v>2</v>
      </c>
      <c r="C29" s="106">
        <f>'Pque N Mundo II'!C58</f>
        <v>2</v>
      </c>
      <c r="D29" s="107">
        <f t="shared" si="11"/>
        <v>1</v>
      </c>
      <c r="E29" s="106">
        <f>'Pque N Mundo II'!D58</f>
        <v>0</v>
      </c>
      <c r="F29" s="107">
        <f t="shared" si="12"/>
        <v>0</v>
      </c>
      <c r="G29" s="106">
        <f>'Pque N Mundo II'!E58</f>
        <v>0</v>
      </c>
      <c r="H29" s="107">
        <f t="shared" si="13"/>
        <v>0</v>
      </c>
      <c r="I29" s="106">
        <f>'Pque N Mundo II'!F58</f>
        <v>0</v>
      </c>
      <c r="J29" s="107">
        <f t="shared" si="14"/>
        <v>0</v>
      </c>
      <c r="K29" s="106">
        <f>'Pque N Mundo II'!G58</f>
        <v>0</v>
      </c>
      <c r="L29" s="107">
        <f t="shared" si="15"/>
        <v>0</v>
      </c>
      <c r="M29" s="106">
        <f>'Pque N Mundo II'!H58</f>
        <v>0</v>
      </c>
      <c r="N29" s="107">
        <f t="shared" si="16"/>
        <v>0</v>
      </c>
      <c r="O29" s="253">
        <f t="shared" si="17"/>
        <v>0</v>
      </c>
      <c r="P29" s="118">
        <f t="shared" si="18"/>
        <v>0</v>
      </c>
      <c r="Q29" s="243">
        <f t="shared" si="19"/>
        <v>2</v>
      </c>
    </row>
    <row r="30" spans="1:17" x14ac:dyDescent="0.25">
      <c r="A30" s="88" t="s">
        <v>24</v>
      </c>
      <c r="B30" s="83">
        <f>'Pque N Mundo II'!B59</f>
        <v>2</v>
      </c>
      <c r="C30" s="106">
        <f>'Pque N Mundo II'!C59</f>
        <v>2</v>
      </c>
      <c r="D30" s="107">
        <f t="shared" si="11"/>
        <v>1</v>
      </c>
      <c r="E30" s="106">
        <f>'Pque N Mundo II'!D59</f>
        <v>0</v>
      </c>
      <c r="F30" s="107">
        <f t="shared" si="12"/>
        <v>0</v>
      </c>
      <c r="G30" s="106">
        <f>'Pque N Mundo II'!E59</f>
        <v>0</v>
      </c>
      <c r="H30" s="107">
        <f t="shared" si="13"/>
        <v>0</v>
      </c>
      <c r="I30" s="106">
        <f>'Pque N Mundo II'!F59</f>
        <v>0</v>
      </c>
      <c r="J30" s="107">
        <f t="shared" si="14"/>
        <v>0</v>
      </c>
      <c r="K30" s="106">
        <f>'Pque N Mundo II'!G59</f>
        <v>0</v>
      </c>
      <c r="L30" s="107">
        <f t="shared" si="15"/>
        <v>0</v>
      </c>
      <c r="M30" s="106">
        <f>'Pque N Mundo II'!H59</f>
        <v>0</v>
      </c>
      <c r="N30" s="107">
        <f t="shared" si="16"/>
        <v>0</v>
      </c>
      <c r="O30" s="253">
        <f t="shared" si="17"/>
        <v>0</v>
      </c>
      <c r="P30" s="118">
        <f t="shared" si="18"/>
        <v>0</v>
      </c>
      <c r="Q30" s="243">
        <f t="shared" si="19"/>
        <v>2</v>
      </c>
    </row>
    <row r="31" spans="1:17" x14ac:dyDescent="0.25">
      <c r="A31" s="88" t="s">
        <v>25</v>
      </c>
      <c r="B31" s="83">
        <f>'Pque N Mundo II'!B60</f>
        <v>3</v>
      </c>
      <c r="C31" s="106">
        <f>'Pque N Mundo II'!C60</f>
        <v>3.3330000000000002</v>
      </c>
      <c r="D31" s="107">
        <f t="shared" si="11"/>
        <v>1.111</v>
      </c>
      <c r="E31" s="106">
        <f>'Pque N Mundo II'!D60</f>
        <v>0</v>
      </c>
      <c r="F31" s="107">
        <f t="shared" si="12"/>
        <v>0</v>
      </c>
      <c r="G31" s="106">
        <f>'Pque N Mundo II'!E60</f>
        <v>0</v>
      </c>
      <c r="H31" s="107">
        <f t="shared" si="13"/>
        <v>0</v>
      </c>
      <c r="I31" s="106">
        <f>'Pque N Mundo II'!F60</f>
        <v>0</v>
      </c>
      <c r="J31" s="107">
        <f t="shared" si="14"/>
        <v>0</v>
      </c>
      <c r="K31" s="106">
        <f>'Pque N Mundo II'!G60</f>
        <v>0</v>
      </c>
      <c r="L31" s="107">
        <f t="shared" si="15"/>
        <v>0</v>
      </c>
      <c r="M31" s="106">
        <f>'Pque N Mundo II'!H60</f>
        <v>0</v>
      </c>
      <c r="N31" s="107">
        <f t="shared" si="16"/>
        <v>0</v>
      </c>
      <c r="O31" s="253">
        <f t="shared" si="17"/>
        <v>0</v>
      </c>
      <c r="P31" s="118">
        <f t="shared" si="18"/>
        <v>0</v>
      </c>
      <c r="Q31" s="243">
        <f t="shared" si="19"/>
        <v>3.3330000000000002</v>
      </c>
    </row>
    <row r="32" spans="1:17" x14ac:dyDescent="0.25">
      <c r="A32" s="88" t="s">
        <v>26</v>
      </c>
      <c r="B32" s="83">
        <f>'Pque N Mundo II'!B61</f>
        <v>1</v>
      </c>
      <c r="C32" s="106">
        <f>'Pque N Mundo II'!C61</f>
        <v>1</v>
      </c>
      <c r="D32" s="107">
        <f t="shared" si="11"/>
        <v>1</v>
      </c>
      <c r="E32" s="106">
        <f>'Pque N Mundo II'!D61</f>
        <v>0</v>
      </c>
      <c r="F32" s="107">
        <f t="shared" si="12"/>
        <v>0</v>
      </c>
      <c r="G32" s="106">
        <f>'Pque N Mundo II'!E61</f>
        <v>0</v>
      </c>
      <c r="H32" s="107">
        <f t="shared" si="13"/>
        <v>0</v>
      </c>
      <c r="I32" s="106">
        <f>'Pque N Mundo II'!F61</f>
        <v>0</v>
      </c>
      <c r="J32" s="107">
        <f t="shared" si="14"/>
        <v>0</v>
      </c>
      <c r="K32" s="106">
        <f>'Pque N Mundo II'!G61</f>
        <v>0</v>
      </c>
      <c r="L32" s="107">
        <f t="shared" si="15"/>
        <v>0</v>
      </c>
      <c r="M32" s="106">
        <f>'Pque N Mundo II'!H61</f>
        <v>0</v>
      </c>
      <c r="N32" s="107">
        <f t="shared" si="16"/>
        <v>0</v>
      </c>
      <c r="O32" s="253">
        <f t="shared" si="17"/>
        <v>0</v>
      </c>
      <c r="P32" s="118">
        <f t="shared" si="18"/>
        <v>0</v>
      </c>
      <c r="Q32" s="243">
        <f t="shared" si="19"/>
        <v>1</v>
      </c>
    </row>
    <row r="33" spans="1:17" ht="15.75" thickBot="1" x14ac:dyDescent="0.3">
      <c r="A33" s="63" t="s">
        <v>34</v>
      </c>
      <c r="B33" s="90">
        <f>'Pque N Mundo II'!B62</f>
        <v>1</v>
      </c>
      <c r="C33" s="115">
        <f>'Pque N Mundo II'!C62</f>
        <v>1</v>
      </c>
      <c r="D33" s="129">
        <f t="shared" si="11"/>
        <v>1</v>
      </c>
      <c r="E33" s="115">
        <f>'Pque N Mundo II'!D62</f>
        <v>0</v>
      </c>
      <c r="F33" s="129">
        <f t="shared" si="12"/>
        <v>0</v>
      </c>
      <c r="G33" s="115">
        <f>'Pque N Mundo II'!E62</f>
        <v>0</v>
      </c>
      <c r="H33" s="129">
        <f t="shared" si="13"/>
        <v>0</v>
      </c>
      <c r="I33" s="115">
        <f>'Pque N Mundo II'!F62</f>
        <v>0</v>
      </c>
      <c r="J33" s="129">
        <f t="shared" si="14"/>
        <v>0</v>
      </c>
      <c r="K33" s="115">
        <f>'Pque N Mundo II'!G62</f>
        <v>0</v>
      </c>
      <c r="L33" s="129">
        <f t="shared" si="15"/>
        <v>0</v>
      </c>
      <c r="M33" s="115">
        <f>'Pque N Mundo II'!H62</f>
        <v>0</v>
      </c>
      <c r="N33" s="129">
        <f t="shared" si="16"/>
        <v>0</v>
      </c>
      <c r="O33" s="261">
        <f t="shared" si="17"/>
        <v>0</v>
      </c>
      <c r="P33" s="177">
        <f t="shared" si="18"/>
        <v>0</v>
      </c>
      <c r="Q33" s="270">
        <f t="shared" si="19"/>
        <v>1</v>
      </c>
    </row>
    <row r="34" spans="1:17" ht="15.75" thickBot="1" x14ac:dyDescent="0.3">
      <c r="A34" s="347" t="s">
        <v>7</v>
      </c>
      <c r="B34" s="349">
        <f>SUM(B22:B33)</f>
        <v>49</v>
      </c>
      <c r="C34" s="351">
        <f>SUM(C22:C33)</f>
        <v>51.232999999999997</v>
      </c>
      <c r="D34" s="375">
        <f t="shared" si="11"/>
        <v>1.0455714285714286</v>
      </c>
      <c r="E34" s="351">
        <f>SUM(E22:E33)</f>
        <v>0</v>
      </c>
      <c r="F34" s="375">
        <f t="shared" si="12"/>
        <v>0</v>
      </c>
      <c r="G34" s="351">
        <f>SUM(G22:G33)</f>
        <v>0</v>
      </c>
      <c r="H34" s="375">
        <f t="shared" si="13"/>
        <v>0</v>
      </c>
      <c r="I34" s="351">
        <f>SUM(I22:I33)</f>
        <v>0</v>
      </c>
      <c r="J34" s="375">
        <f t="shared" si="14"/>
        <v>0</v>
      </c>
      <c r="K34" s="351">
        <f t="shared" ref="K34" si="20">SUM(K22:K33)</f>
        <v>0</v>
      </c>
      <c r="L34" s="375">
        <f t="shared" si="15"/>
        <v>0</v>
      </c>
      <c r="M34" s="351">
        <f t="shared" ref="M34" si="21">SUM(M22:M33)</f>
        <v>0</v>
      </c>
      <c r="N34" s="375">
        <f t="shared" si="16"/>
        <v>0</v>
      </c>
      <c r="O34" s="353">
        <f t="shared" si="17"/>
        <v>0</v>
      </c>
      <c r="P34" s="376">
        <f t="shared" si="18"/>
        <v>0</v>
      </c>
      <c r="Q34" s="351">
        <f t="shared" si="19"/>
        <v>51.232999999999997</v>
      </c>
    </row>
    <row r="36" spans="1:17" ht="15.75" x14ac:dyDescent="0.25">
      <c r="A36" s="1021" t="s">
        <v>268</v>
      </c>
      <c r="B36" s="1022"/>
      <c r="C36" s="1022"/>
      <c r="D36" s="1022"/>
      <c r="E36" s="1022"/>
      <c r="F36" s="1022"/>
      <c r="G36" s="1022"/>
      <c r="H36" s="1022"/>
      <c r="I36" s="1022"/>
      <c r="J36" s="1022"/>
      <c r="K36" s="1022"/>
      <c r="L36" s="1022"/>
      <c r="M36" s="1022"/>
      <c r="N36" s="1022"/>
      <c r="O36" s="1022"/>
      <c r="P36" s="1022"/>
      <c r="Q36" s="1022"/>
    </row>
    <row r="37" spans="1:17" ht="36.75" thickBot="1" x14ac:dyDescent="0.3">
      <c r="A37" s="14" t="s">
        <v>14</v>
      </c>
      <c r="B37" s="12" t="s">
        <v>15</v>
      </c>
      <c r="C37" s="221" t="s">
        <v>2</v>
      </c>
      <c r="D37" s="222" t="s">
        <v>1</v>
      </c>
      <c r="E37" s="221" t="s">
        <v>3</v>
      </c>
      <c r="F37" s="222" t="s">
        <v>1</v>
      </c>
      <c r="G37" s="221" t="s">
        <v>4</v>
      </c>
      <c r="H37" s="222" t="s">
        <v>1</v>
      </c>
      <c r="I37" s="221" t="s">
        <v>5</v>
      </c>
      <c r="J37" s="222" t="s">
        <v>1</v>
      </c>
      <c r="K37" s="223" t="s">
        <v>194</v>
      </c>
      <c r="L37" s="224" t="s">
        <v>1</v>
      </c>
      <c r="M37" s="223" t="s">
        <v>195</v>
      </c>
      <c r="N37" s="224" t="s">
        <v>1</v>
      </c>
      <c r="O37" s="251" t="s">
        <v>197</v>
      </c>
      <c r="P37" s="252" t="s">
        <v>196</v>
      </c>
      <c r="Q37" s="223" t="s">
        <v>6</v>
      </c>
    </row>
    <row r="38" spans="1:17" ht="15.75" thickTop="1" x14ac:dyDescent="0.25">
      <c r="A38" s="2" t="s">
        <v>35</v>
      </c>
      <c r="B38" s="5">
        <f>'Pque N Mundo II'!B68</f>
        <v>1</v>
      </c>
      <c r="C38" s="185">
        <f>'Pque N Mundo II'!C68</f>
        <v>1</v>
      </c>
      <c r="D38" s="54">
        <f t="shared" ref="D38:D45" si="22">C38/$B38</f>
        <v>1</v>
      </c>
      <c r="E38" s="106">
        <f>'Pque N Mundo II'!D68</f>
        <v>1</v>
      </c>
      <c r="F38" s="54">
        <f t="shared" ref="F38:F45" si="23">E38/$B38</f>
        <v>1</v>
      </c>
      <c r="G38" s="106">
        <f>'Pque N Mundo II'!E68</f>
        <v>1</v>
      </c>
      <c r="H38" s="54">
        <f t="shared" ref="H38:H44" si="24">G38/$B38</f>
        <v>1</v>
      </c>
      <c r="I38" s="185">
        <f>'Pque N Mundo II'!F68</f>
        <v>1</v>
      </c>
      <c r="J38" s="54">
        <f t="shared" ref="J38:J45" si="25">I38/$B38</f>
        <v>1</v>
      </c>
      <c r="K38" s="185">
        <f>'Pque N Mundo II'!G68</f>
        <v>1</v>
      </c>
      <c r="L38" s="54">
        <f t="shared" ref="L38:L45" si="26">K38/$B38</f>
        <v>1</v>
      </c>
      <c r="M38" s="185">
        <f>'Pque N Mundo II'!H68</f>
        <v>1</v>
      </c>
      <c r="N38" s="54">
        <f t="shared" ref="N38:N45" si="27">M38/$B38</f>
        <v>1</v>
      </c>
      <c r="O38" s="256">
        <f t="shared" ref="O38:O44" si="28">SUM(I38,K38,M38)</f>
        <v>3</v>
      </c>
      <c r="P38" s="186">
        <f t="shared" ref="P38:P44" si="29">O38/($B38*3)</f>
        <v>1</v>
      </c>
      <c r="Q38" s="266">
        <f t="shared" ref="Q38:Q44" si="30">SUM(C38,E38,G38,I38,K38,M38)</f>
        <v>6</v>
      </c>
    </row>
    <row r="39" spans="1:17" x14ac:dyDescent="0.25">
      <c r="A39" s="2" t="s">
        <v>36</v>
      </c>
      <c r="B39" s="5">
        <f>'Pque N Mundo II'!B69</f>
        <v>1</v>
      </c>
      <c r="C39" s="185">
        <f>'Pque N Mundo II'!C69</f>
        <v>1</v>
      </c>
      <c r="D39" s="54">
        <f t="shared" si="22"/>
        <v>1</v>
      </c>
      <c r="E39" s="106">
        <f>'Pque N Mundo II'!D69</f>
        <v>1.5</v>
      </c>
      <c r="F39" s="54">
        <f t="shared" si="23"/>
        <v>1.5</v>
      </c>
      <c r="G39" s="106">
        <f>'Pque N Mundo II'!E69</f>
        <v>1</v>
      </c>
      <c r="H39" s="54">
        <f t="shared" si="24"/>
        <v>1</v>
      </c>
      <c r="I39" s="185">
        <f>'Pque N Mundo II'!F69</f>
        <v>1</v>
      </c>
      <c r="J39" s="54">
        <f t="shared" si="25"/>
        <v>1</v>
      </c>
      <c r="K39" s="185">
        <f>'Pque N Mundo II'!G69</f>
        <v>1</v>
      </c>
      <c r="L39" s="54">
        <f t="shared" si="26"/>
        <v>1</v>
      </c>
      <c r="M39" s="185">
        <f>'Pque N Mundo II'!H69</f>
        <v>1</v>
      </c>
      <c r="N39" s="54">
        <f t="shared" si="27"/>
        <v>1</v>
      </c>
      <c r="O39" s="256">
        <f t="shared" si="28"/>
        <v>3</v>
      </c>
      <c r="P39" s="186">
        <f t="shared" si="29"/>
        <v>1</v>
      </c>
      <c r="Q39" s="266">
        <f t="shared" si="30"/>
        <v>6.5</v>
      </c>
    </row>
    <row r="40" spans="1:17" x14ac:dyDescent="0.25">
      <c r="A40" s="2" t="s">
        <v>37</v>
      </c>
      <c r="B40" s="5">
        <f>'Pque N Mundo II'!B70</f>
        <v>1</v>
      </c>
      <c r="C40" s="185">
        <f>'Pque N Mundo II'!C70</f>
        <v>1</v>
      </c>
      <c r="D40" s="54">
        <f t="shared" si="22"/>
        <v>1</v>
      </c>
      <c r="E40" s="106">
        <f>'Pque N Mundo II'!D70</f>
        <v>1</v>
      </c>
      <c r="F40" s="54">
        <f t="shared" si="23"/>
        <v>1</v>
      </c>
      <c r="G40" s="106">
        <f>'Pque N Mundo II'!E70</f>
        <v>1</v>
      </c>
      <c r="H40" s="54">
        <f t="shared" si="24"/>
        <v>1</v>
      </c>
      <c r="I40" s="185">
        <f>'Pque N Mundo II'!F70</f>
        <v>1</v>
      </c>
      <c r="J40" s="54">
        <f t="shared" si="25"/>
        <v>1</v>
      </c>
      <c r="K40" s="185">
        <f>'Pque N Mundo II'!G70</f>
        <v>1</v>
      </c>
      <c r="L40" s="54">
        <f t="shared" si="26"/>
        <v>1</v>
      </c>
      <c r="M40" s="185">
        <f>'Pque N Mundo II'!H70</f>
        <v>1</v>
      </c>
      <c r="N40" s="54">
        <f t="shared" si="27"/>
        <v>1</v>
      </c>
      <c r="O40" s="256">
        <f t="shared" si="28"/>
        <v>3</v>
      </c>
      <c r="P40" s="186">
        <f t="shared" si="29"/>
        <v>1</v>
      </c>
      <c r="Q40" s="266">
        <f t="shared" si="30"/>
        <v>6</v>
      </c>
    </row>
    <row r="41" spans="1:17" x14ac:dyDescent="0.25">
      <c r="A41" s="2" t="s">
        <v>39</v>
      </c>
      <c r="B41" s="5">
        <f>'Pque N Mundo II'!B71</f>
        <v>1</v>
      </c>
      <c r="C41" s="185">
        <f>'Pque N Mundo II'!C71</f>
        <v>1</v>
      </c>
      <c r="D41" s="54">
        <f t="shared" si="22"/>
        <v>1</v>
      </c>
      <c r="E41" s="106">
        <f>'Pque N Mundo II'!D71</f>
        <v>1</v>
      </c>
      <c r="F41" s="54">
        <f t="shared" si="23"/>
        <v>1</v>
      </c>
      <c r="G41" s="106">
        <f>'Pque N Mundo II'!E71</f>
        <v>1</v>
      </c>
      <c r="H41" s="54">
        <f t="shared" si="24"/>
        <v>1</v>
      </c>
      <c r="I41" s="185">
        <f>'Pque N Mundo II'!F71</f>
        <v>1</v>
      </c>
      <c r="J41" s="54">
        <f t="shared" si="25"/>
        <v>1</v>
      </c>
      <c r="K41" s="185">
        <f>'Pque N Mundo II'!G71</f>
        <v>1</v>
      </c>
      <c r="L41" s="54">
        <f t="shared" si="26"/>
        <v>1</v>
      </c>
      <c r="M41" s="185">
        <f>'Pque N Mundo II'!H71</f>
        <v>1</v>
      </c>
      <c r="N41" s="54">
        <f t="shared" si="27"/>
        <v>1</v>
      </c>
      <c r="O41" s="256">
        <f t="shared" si="28"/>
        <v>3</v>
      </c>
      <c r="P41" s="186">
        <f t="shared" si="29"/>
        <v>1</v>
      </c>
      <c r="Q41" s="266">
        <f t="shared" si="30"/>
        <v>6</v>
      </c>
    </row>
    <row r="42" spans="1:17" x14ac:dyDescent="0.25">
      <c r="A42" s="2" t="s">
        <v>44</v>
      </c>
      <c r="B42" s="5">
        <f>'Pque N Mundo II'!B72</f>
        <v>1</v>
      </c>
      <c r="C42" s="185">
        <f>'Pque N Mundo II'!C72</f>
        <v>1</v>
      </c>
      <c r="D42" s="54">
        <f t="shared" si="22"/>
        <v>1</v>
      </c>
      <c r="E42" s="106">
        <f>'Pque N Mundo II'!D72</f>
        <v>1</v>
      </c>
      <c r="F42" s="54">
        <f t="shared" si="23"/>
        <v>1</v>
      </c>
      <c r="G42" s="106">
        <f>'Pque N Mundo II'!E72</f>
        <v>1</v>
      </c>
      <c r="H42" s="54">
        <f>G42/$B42</f>
        <v>1</v>
      </c>
      <c r="I42" s="185">
        <f>'Pque N Mundo II'!F72</f>
        <v>1</v>
      </c>
      <c r="J42" s="54">
        <f t="shared" si="25"/>
        <v>1</v>
      </c>
      <c r="K42" s="185">
        <f>'Pque N Mundo II'!G72</f>
        <v>1</v>
      </c>
      <c r="L42" s="54">
        <f t="shared" si="26"/>
        <v>1</v>
      </c>
      <c r="M42" s="185">
        <f>'Pque N Mundo II'!H72</f>
        <v>1</v>
      </c>
      <c r="N42" s="54">
        <f t="shared" si="27"/>
        <v>1</v>
      </c>
      <c r="O42" s="256">
        <f t="shared" si="28"/>
        <v>3</v>
      </c>
      <c r="P42" s="186">
        <f t="shared" si="29"/>
        <v>1</v>
      </c>
      <c r="Q42" s="266">
        <f t="shared" si="30"/>
        <v>6</v>
      </c>
    </row>
    <row r="43" spans="1:17" x14ac:dyDescent="0.25">
      <c r="A43" s="2" t="s">
        <v>38</v>
      </c>
      <c r="B43" s="5">
        <f>'Pque N Mundo II'!B73</f>
        <v>2</v>
      </c>
      <c r="C43" s="185">
        <f>'Pque N Mundo II'!C73</f>
        <v>2</v>
      </c>
      <c r="D43" s="54">
        <f t="shared" si="22"/>
        <v>1</v>
      </c>
      <c r="E43" s="106">
        <f>'Pque N Mundo II'!D73</f>
        <v>2</v>
      </c>
      <c r="F43" s="54">
        <f t="shared" si="23"/>
        <v>1</v>
      </c>
      <c r="G43" s="106">
        <f>'Pque N Mundo II'!E73</f>
        <v>1</v>
      </c>
      <c r="H43" s="54">
        <f t="shared" si="24"/>
        <v>0.5</v>
      </c>
      <c r="I43" s="185">
        <f>'Pque N Mundo II'!F73</f>
        <v>1</v>
      </c>
      <c r="J43" s="54">
        <f t="shared" si="25"/>
        <v>0.5</v>
      </c>
      <c r="K43" s="185">
        <f>'Pque N Mundo II'!G73</f>
        <v>2</v>
      </c>
      <c r="L43" s="54">
        <f t="shared" si="26"/>
        <v>1</v>
      </c>
      <c r="M43" s="185">
        <f>'Pque N Mundo II'!H73</f>
        <v>2</v>
      </c>
      <c r="N43" s="54">
        <f t="shared" si="27"/>
        <v>1</v>
      </c>
      <c r="O43" s="256">
        <f t="shared" si="28"/>
        <v>5</v>
      </c>
      <c r="P43" s="186">
        <f t="shared" si="29"/>
        <v>0.83333333333333337</v>
      </c>
      <c r="Q43" s="266">
        <f t="shared" si="30"/>
        <v>10</v>
      </c>
    </row>
    <row r="44" spans="1:17" ht="15.75" thickBot="1" x14ac:dyDescent="0.3">
      <c r="A44" s="63" t="s">
        <v>40</v>
      </c>
      <c r="B44" s="64">
        <f>'Pque N Mundo II'!B74</f>
        <v>1</v>
      </c>
      <c r="C44" s="115">
        <f>'Pque N Mundo II'!C74</f>
        <v>1</v>
      </c>
      <c r="D44" s="129">
        <f t="shared" si="22"/>
        <v>1</v>
      </c>
      <c r="E44" s="115">
        <f>'Pque N Mundo II'!D74</f>
        <v>1</v>
      </c>
      <c r="F44" s="129">
        <f t="shared" si="23"/>
        <v>1</v>
      </c>
      <c r="G44" s="115">
        <f>'Pque N Mundo II'!E74</f>
        <v>1</v>
      </c>
      <c r="H44" s="129">
        <f t="shared" si="24"/>
        <v>1</v>
      </c>
      <c r="I44" s="115">
        <f>'Pque N Mundo II'!F74</f>
        <v>1</v>
      </c>
      <c r="J44" s="129">
        <f t="shared" si="25"/>
        <v>1</v>
      </c>
      <c r="K44" s="115">
        <f>'Pque N Mundo II'!G74</f>
        <v>1</v>
      </c>
      <c r="L44" s="129">
        <f t="shared" si="26"/>
        <v>1</v>
      </c>
      <c r="M44" s="115">
        <f>'Pque N Mundo II'!H74</f>
        <v>1</v>
      </c>
      <c r="N44" s="129">
        <f t="shared" si="27"/>
        <v>1</v>
      </c>
      <c r="O44" s="261">
        <f t="shared" si="28"/>
        <v>3</v>
      </c>
      <c r="P44" s="177">
        <f t="shared" si="29"/>
        <v>1</v>
      </c>
      <c r="Q44" s="270">
        <f t="shared" si="30"/>
        <v>6</v>
      </c>
    </row>
    <row r="45" spans="1:17" ht="15.75" thickBot="1" x14ac:dyDescent="0.3">
      <c r="A45" s="347" t="s">
        <v>7</v>
      </c>
      <c r="B45" s="349">
        <f>SUM(B38:B44)</f>
        <v>8</v>
      </c>
      <c r="C45" s="351">
        <f>SUM(C38:C44)</f>
        <v>8</v>
      </c>
      <c r="D45" s="375">
        <f t="shared" si="22"/>
        <v>1</v>
      </c>
      <c r="E45" s="351">
        <f>SUM(E38:E44)</f>
        <v>8.5</v>
      </c>
      <c r="F45" s="375">
        <f t="shared" si="23"/>
        <v>1.0625</v>
      </c>
      <c r="G45" s="351">
        <f>SUM(G38:G44)</f>
        <v>7</v>
      </c>
      <c r="H45" s="375">
        <f>G45/$B45</f>
        <v>0.875</v>
      </c>
      <c r="I45" s="351">
        <f>SUM(I38:I44)</f>
        <v>7</v>
      </c>
      <c r="J45" s="375">
        <f t="shared" si="25"/>
        <v>0.875</v>
      </c>
      <c r="K45" s="351">
        <f>SUM(K38:K44)</f>
        <v>8</v>
      </c>
      <c r="L45" s="375">
        <f t="shared" si="26"/>
        <v>1</v>
      </c>
      <c r="M45" s="351">
        <f>SUM(M38:M44)</f>
        <v>8</v>
      </c>
      <c r="N45" s="375">
        <f t="shared" si="27"/>
        <v>1</v>
      </c>
      <c r="O45" s="353">
        <f>SUM(O38:O44)</f>
        <v>23</v>
      </c>
      <c r="P45" s="376">
        <f t="shared" ref="P45" si="31">O45/$B45</f>
        <v>2.875</v>
      </c>
      <c r="Q45" s="351">
        <f>SUM(Q38:Q44)</f>
        <v>46.5</v>
      </c>
    </row>
    <row r="47" spans="1:17" ht="15.75" x14ac:dyDescent="0.25">
      <c r="A47" s="1021" t="s">
        <v>270</v>
      </c>
      <c r="B47" s="1022"/>
      <c r="C47" s="1022"/>
      <c r="D47" s="1022"/>
      <c r="E47" s="1022"/>
      <c r="F47" s="1022"/>
      <c r="G47" s="1022"/>
      <c r="H47" s="1022"/>
      <c r="I47" s="1022"/>
      <c r="J47" s="1022"/>
      <c r="K47" s="1022"/>
      <c r="L47" s="1022"/>
      <c r="M47" s="1022"/>
      <c r="N47" s="1022"/>
      <c r="O47" s="1022"/>
      <c r="P47" s="1022"/>
      <c r="Q47" s="1022"/>
    </row>
    <row r="48" spans="1:17" ht="36.75" thickBot="1" x14ac:dyDescent="0.3">
      <c r="A48" s="85" t="s">
        <v>14</v>
      </c>
      <c r="B48" s="104" t="s">
        <v>165</v>
      </c>
      <c r="C48" s="221" t="s">
        <v>2</v>
      </c>
      <c r="D48" s="222" t="s">
        <v>1</v>
      </c>
      <c r="E48" s="221" t="s">
        <v>3</v>
      </c>
      <c r="F48" s="222" t="s">
        <v>1</v>
      </c>
      <c r="G48" s="221" t="s">
        <v>4</v>
      </c>
      <c r="H48" s="222" t="s">
        <v>1</v>
      </c>
      <c r="I48" s="221" t="s">
        <v>5</v>
      </c>
      <c r="J48" s="222" t="s">
        <v>1</v>
      </c>
      <c r="K48" s="223" t="s">
        <v>194</v>
      </c>
      <c r="L48" s="224" t="s">
        <v>1</v>
      </c>
      <c r="M48" s="223" t="s">
        <v>195</v>
      </c>
      <c r="N48" s="224" t="s">
        <v>1</v>
      </c>
      <c r="O48" s="251" t="s">
        <v>197</v>
      </c>
      <c r="P48" s="252" t="s">
        <v>196</v>
      </c>
      <c r="Q48" s="223" t="s">
        <v>6</v>
      </c>
    </row>
    <row r="49" spans="1:17" ht="15.75" thickTop="1" x14ac:dyDescent="0.25">
      <c r="A49" s="88" t="s">
        <v>33</v>
      </c>
      <c r="B49" s="87">
        <f>'AMA_UBS J Brasil'!$B$51</f>
        <v>6</v>
      </c>
      <c r="C49" s="105">
        <f>'AMA_UBS J Brasil'!$C$51</f>
        <v>6</v>
      </c>
      <c r="D49" s="19">
        <f t="shared" ref="D49:D59" si="32">C49/$B49</f>
        <v>1</v>
      </c>
      <c r="E49" s="105">
        <f>'AMA_UBS J Brasil'!$D$51</f>
        <v>0</v>
      </c>
      <c r="F49" s="19">
        <f t="shared" ref="F49:F59" si="33">E49/$B49</f>
        <v>0</v>
      </c>
      <c r="G49" s="105">
        <f>'AMA_UBS J Brasil'!$E$51</f>
        <v>0</v>
      </c>
      <c r="H49" s="19">
        <f t="shared" ref="H49:H59" si="34">G49/$B49</f>
        <v>0</v>
      </c>
      <c r="I49" s="105">
        <f>'AMA_UBS J Brasil'!$F$51</f>
        <v>0</v>
      </c>
      <c r="J49" s="19">
        <f t="shared" ref="J49:J59" si="35">I49/$B49</f>
        <v>0</v>
      </c>
      <c r="K49" s="105">
        <f>'AMA_UBS J Brasil'!$G$51</f>
        <v>0</v>
      </c>
      <c r="L49" s="19">
        <f t="shared" ref="L49:L59" si="36">K49/$B49</f>
        <v>0</v>
      </c>
      <c r="M49" s="105">
        <f>'AMA_UBS J Brasil'!$H$51</f>
        <v>0</v>
      </c>
      <c r="N49" s="19">
        <f t="shared" ref="N49:N59" si="37">M49/$B49</f>
        <v>0</v>
      </c>
      <c r="O49" s="241">
        <f t="shared" ref="O49:O59" si="38">SUM(I49,K49,M49)</f>
        <v>0</v>
      </c>
      <c r="P49" s="116">
        <f t="shared" ref="P49:P59" si="39">O49/($B49*3)</f>
        <v>0</v>
      </c>
      <c r="Q49" s="244">
        <f t="shared" ref="Q49:Q59" si="40">SUM(C49,E49,G49,I49,K49,M49)</f>
        <v>6</v>
      </c>
    </row>
    <row r="50" spans="1:17" x14ac:dyDescent="0.25">
      <c r="A50" s="88" t="s">
        <v>20</v>
      </c>
      <c r="B50" s="89">
        <f>'AMA_UBS J Brasil'!$B$54</f>
        <v>6</v>
      </c>
      <c r="C50" s="109">
        <f>'AMA_UBS J Brasil'!$C$54</f>
        <v>7</v>
      </c>
      <c r="D50" s="117">
        <f t="shared" si="32"/>
        <v>1.1666666666666667</v>
      </c>
      <c r="E50" s="106">
        <f>'AMA_UBS J Brasil'!$D$54</f>
        <v>0</v>
      </c>
      <c r="F50" s="117">
        <f t="shared" si="33"/>
        <v>0</v>
      </c>
      <c r="G50" s="106">
        <f>'AMA_UBS J Brasil'!$E$54</f>
        <v>0</v>
      </c>
      <c r="H50" s="117">
        <f t="shared" si="34"/>
        <v>0</v>
      </c>
      <c r="I50" s="106">
        <f>'AMA_UBS J Brasil'!$F$54</f>
        <v>0</v>
      </c>
      <c r="J50" s="117">
        <f t="shared" si="35"/>
        <v>0</v>
      </c>
      <c r="K50" s="106">
        <f>'AMA_UBS J Brasil'!$G$54</f>
        <v>0</v>
      </c>
      <c r="L50" s="117">
        <f t="shared" si="36"/>
        <v>0</v>
      </c>
      <c r="M50" s="106">
        <f>'AMA_UBS J Brasil'!$H$54</f>
        <v>0</v>
      </c>
      <c r="N50" s="117">
        <f t="shared" si="37"/>
        <v>0</v>
      </c>
      <c r="O50" s="253">
        <f t="shared" si="38"/>
        <v>0</v>
      </c>
      <c r="P50" s="118">
        <f t="shared" si="39"/>
        <v>0</v>
      </c>
      <c r="Q50" s="243">
        <f t="shared" si="40"/>
        <v>7</v>
      </c>
    </row>
    <row r="51" spans="1:17" x14ac:dyDescent="0.25">
      <c r="A51" s="88" t="s">
        <v>43</v>
      </c>
      <c r="B51" s="89">
        <f>'AMA_UBS J Brasil'!B56</f>
        <v>6</v>
      </c>
      <c r="C51" s="109">
        <f>'AMA_UBS J Brasil'!C56</f>
        <v>3</v>
      </c>
      <c r="D51" s="117">
        <f t="shared" si="32"/>
        <v>0.5</v>
      </c>
      <c r="E51" s="106">
        <f>'AMA_UBS J Brasil'!D56</f>
        <v>0</v>
      </c>
      <c r="F51" s="117">
        <f t="shared" si="33"/>
        <v>0</v>
      </c>
      <c r="G51" s="106">
        <f>'AMA_UBS J Brasil'!E56</f>
        <v>0</v>
      </c>
      <c r="H51" s="117">
        <f t="shared" si="34"/>
        <v>0</v>
      </c>
      <c r="I51" s="106">
        <f>'AMA_UBS J Brasil'!F56</f>
        <v>0</v>
      </c>
      <c r="J51" s="117">
        <f t="shared" si="35"/>
        <v>0</v>
      </c>
      <c r="K51" s="106">
        <f>'AMA_UBS J Brasil'!G56</f>
        <v>0</v>
      </c>
      <c r="L51" s="117">
        <f t="shared" si="36"/>
        <v>0</v>
      </c>
      <c r="M51" s="106">
        <f>'AMA_UBS J Brasil'!H56</f>
        <v>0</v>
      </c>
      <c r="N51" s="117">
        <f t="shared" si="37"/>
        <v>0</v>
      </c>
      <c r="O51" s="253">
        <f t="shared" si="38"/>
        <v>0</v>
      </c>
      <c r="P51" s="118">
        <f t="shared" si="39"/>
        <v>0</v>
      </c>
      <c r="Q51" s="243">
        <f t="shared" si="40"/>
        <v>3</v>
      </c>
    </row>
    <row r="52" spans="1:17" x14ac:dyDescent="0.25">
      <c r="A52" s="88" t="s">
        <v>22</v>
      </c>
      <c r="B52" s="89">
        <f>'AMA_UBS J Brasil'!B57</f>
        <v>1</v>
      </c>
      <c r="C52" s="106">
        <f>'AMA_UBS J Brasil'!C57</f>
        <v>1</v>
      </c>
      <c r="D52" s="117">
        <f t="shared" si="32"/>
        <v>1</v>
      </c>
      <c r="E52" s="106">
        <f>'AMA_UBS J Brasil'!D57</f>
        <v>0</v>
      </c>
      <c r="F52" s="117">
        <f t="shared" si="33"/>
        <v>0</v>
      </c>
      <c r="G52" s="106">
        <f>'AMA_UBS J Brasil'!E57</f>
        <v>0</v>
      </c>
      <c r="H52" s="117">
        <f t="shared" si="34"/>
        <v>0</v>
      </c>
      <c r="I52" s="106">
        <f>'AMA_UBS J Brasil'!F57</f>
        <v>0</v>
      </c>
      <c r="J52" s="117">
        <f t="shared" si="35"/>
        <v>0</v>
      </c>
      <c r="K52" s="106">
        <f>'AMA_UBS J Brasil'!G57</f>
        <v>0</v>
      </c>
      <c r="L52" s="117">
        <f t="shared" si="36"/>
        <v>0</v>
      </c>
      <c r="M52" s="106">
        <f>'AMA_UBS J Brasil'!H57</f>
        <v>0</v>
      </c>
      <c r="N52" s="117">
        <f t="shared" si="37"/>
        <v>0</v>
      </c>
      <c r="O52" s="253">
        <f t="shared" si="38"/>
        <v>0</v>
      </c>
      <c r="P52" s="118">
        <f t="shared" si="39"/>
        <v>0</v>
      </c>
      <c r="Q52" s="243">
        <f t="shared" si="40"/>
        <v>1</v>
      </c>
    </row>
    <row r="53" spans="1:17" x14ac:dyDescent="0.25">
      <c r="A53" s="88" t="s">
        <v>23</v>
      </c>
      <c r="B53" s="89">
        <f>'AMA_UBS J Brasil'!B58</f>
        <v>4</v>
      </c>
      <c r="C53" s="106">
        <f>'AMA_UBS J Brasil'!C58</f>
        <v>3</v>
      </c>
      <c r="D53" s="117">
        <f t="shared" si="32"/>
        <v>0.75</v>
      </c>
      <c r="E53" s="106">
        <f>'AMA_UBS J Brasil'!D58</f>
        <v>0</v>
      </c>
      <c r="F53" s="117">
        <f t="shared" si="33"/>
        <v>0</v>
      </c>
      <c r="G53" s="106">
        <f>'AMA_UBS J Brasil'!E58</f>
        <v>0</v>
      </c>
      <c r="H53" s="117">
        <f t="shared" si="34"/>
        <v>0</v>
      </c>
      <c r="I53" s="106">
        <f>'AMA_UBS J Brasil'!F58</f>
        <v>0</v>
      </c>
      <c r="J53" s="117">
        <f t="shared" si="35"/>
        <v>0</v>
      </c>
      <c r="K53" s="106">
        <f>'AMA_UBS J Brasil'!G58</f>
        <v>0</v>
      </c>
      <c r="L53" s="117">
        <f t="shared" si="36"/>
        <v>0</v>
      </c>
      <c r="M53" s="106">
        <f>'AMA_UBS J Brasil'!H58</f>
        <v>0</v>
      </c>
      <c r="N53" s="117">
        <f t="shared" si="37"/>
        <v>0</v>
      </c>
      <c r="O53" s="253">
        <f t="shared" si="38"/>
        <v>0</v>
      </c>
      <c r="P53" s="118">
        <f t="shared" si="39"/>
        <v>0</v>
      </c>
      <c r="Q53" s="243">
        <f t="shared" si="40"/>
        <v>3</v>
      </c>
    </row>
    <row r="54" spans="1:17" x14ac:dyDescent="0.25">
      <c r="A54" s="88" t="s">
        <v>24</v>
      </c>
      <c r="B54" s="89">
        <f>'AMA_UBS J Brasil'!B59</f>
        <v>3</v>
      </c>
      <c r="C54" s="106">
        <f>'AMA_UBS J Brasil'!C59</f>
        <v>3</v>
      </c>
      <c r="D54" s="117">
        <f t="shared" si="32"/>
        <v>1</v>
      </c>
      <c r="E54" s="106">
        <f>'AMA_UBS J Brasil'!D59</f>
        <v>0</v>
      </c>
      <c r="F54" s="117">
        <f t="shared" si="33"/>
        <v>0</v>
      </c>
      <c r="G54" s="106">
        <f>'AMA_UBS J Brasil'!E59</f>
        <v>0</v>
      </c>
      <c r="H54" s="117">
        <f t="shared" si="34"/>
        <v>0</v>
      </c>
      <c r="I54" s="106">
        <f>'AMA_UBS J Brasil'!F59</f>
        <v>0</v>
      </c>
      <c r="J54" s="117">
        <f t="shared" si="35"/>
        <v>0</v>
      </c>
      <c r="K54" s="106">
        <f>'AMA_UBS J Brasil'!G59</f>
        <v>0</v>
      </c>
      <c r="L54" s="117">
        <f t="shared" si="36"/>
        <v>0</v>
      </c>
      <c r="M54" s="106">
        <f>'AMA_UBS J Brasil'!H59</f>
        <v>0</v>
      </c>
      <c r="N54" s="117">
        <f t="shared" si="37"/>
        <v>0</v>
      </c>
      <c r="O54" s="253">
        <f t="shared" si="38"/>
        <v>0</v>
      </c>
      <c r="P54" s="118">
        <f t="shared" si="39"/>
        <v>0</v>
      </c>
      <c r="Q54" s="243">
        <f t="shared" si="40"/>
        <v>3</v>
      </c>
    </row>
    <row r="55" spans="1:17" x14ac:dyDescent="0.25">
      <c r="A55" s="88" t="s">
        <v>25</v>
      </c>
      <c r="B55" s="89">
        <f>'AMA_UBS J Brasil'!B61</f>
        <v>5</v>
      </c>
      <c r="C55" s="106">
        <f>'AMA_UBS J Brasil'!C61</f>
        <v>5</v>
      </c>
      <c r="D55" s="117">
        <f t="shared" si="32"/>
        <v>1</v>
      </c>
      <c r="E55" s="106">
        <f>'AMA_UBS J Brasil'!D61</f>
        <v>0</v>
      </c>
      <c r="F55" s="117">
        <f t="shared" si="33"/>
        <v>0</v>
      </c>
      <c r="G55" s="106">
        <f>'AMA_UBS J Brasil'!E61</f>
        <v>0</v>
      </c>
      <c r="H55" s="117">
        <f t="shared" si="34"/>
        <v>0</v>
      </c>
      <c r="I55" s="106">
        <f>'AMA_UBS J Brasil'!F61</f>
        <v>0</v>
      </c>
      <c r="J55" s="117">
        <f t="shared" si="35"/>
        <v>0</v>
      </c>
      <c r="K55" s="106">
        <f>'AMA_UBS J Brasil'!G61</f>
        <v>0</v>
      </c>
      <c r="L55" s="117">
        <f t="shared" si="36"/>
        <v>0</v>
      </c>
      <c r="M55" s="106">
        <f>'AMA_UBS J Brasil'!H61</f>
        <v>0</v>
      </c>
      <c r="N55" s="117">
        <f t="shared" si="37"/>
        <v>0</v>
      </c>
      <c r="O55" s="253">
        <f t="shared" si="38"/>
        <v>0</v>
      </c>
      <c r="P55" s="118">
        <f t="shared" si="39"/>
        <v>0</v>
      </c>
      <c r="Q55" s="243">
        <f t="shared" si="40"/>
        <v>5</v>
      </c>
    </row>
    <row r="56" spans="1:17" x14ac:dyDescent="0.25">
      <c r="A56" s="70" t="s">
        <v>167</v>
      </c>
      <c r="B56" s="73">
        <v>8</v>
      </c>
      <c r="C56" s="106">
        <f>'AMA_UBS J Brasil'!C60</f>
        <v>8</v>
      </c>
      <c r="D56" s="117">
        <f>C56/$B56</f>
        <v>1</v>
      </c>
      <c r="E56" s="106">
        <f>'AMA_UBS J Brasil'!D60</f>
        <v>0</v>
      </c>
      <c r="F56" s="117">
        <f>E56/$B56</f>
        <v>0</v>
      </c>
      <c r="G56" s="106">
        <f>'AMA_UBS J Brasil'!E60</f>
        <v>0</v>
      </c>
      <c r="H56" s="117">
        <f>G56/$B56</f>
        <v>0</v>
      </c>
      <c r="I56" s="106">
        <f>'AMA_UBS J Brasil'!F60</f>
        <v>0</v>
      </c>
      <c r="J56" s="117">
        <f>I56/$B56</f>
        <v>0</v>
      </c>
      <c r="K56" s="106">
        <f>'AMA_UBS J Brasil'!G60</f>
        <v>0</v>
      </c>
      <c r="L56" s="117">
        <f>K56/$B56</f>
        <v>0</v>
      </c>
      <c r="M56" s="106">
        <f>'AMA_UBS J Brasil'!H60</f>
        <v>0</v>
      </c>
      <c r="N56" s="117">
        <f>M56/$B56</f>
        <v>0</v>
      </c>
      <c r="O56" s="253">
        <f t="shared" ref="O56" si="41">SUM(I56,K56,M56)</f>
        <v>0</v>
      </c>
      <c r="P56" s="118">
        <f>O56/($B56*3)</f>
        <v>0</v>
      </c>
      <c r="Q56" s="243">
        <f t="shared" ref="Q56" si="42">SUM(C56,E56,G56,I56,K56,M56)</f>
        <v>8</v>
      </c>
    </row>
    <row r="57" spans="1:17" hidden="1" x14ac:dyDescent="0.25">
      <c r="A57" s="75" t="s">
        <v>45</v>
      </c>
      <c r="B57" s="73">
        <f>'AMA_UBS J Brasil'!B62</f>
        <v>1</v>
      </c>
      <c r="C57" s="106">
        <f>'AMA_UBS J Brasil'!C62</f>
        <v>1</v>
      </c>
      <c r="D57" s="117">
        <f t="shared" si="32"/>
        <v>1</v>
      </c>
      <c r="E57" s="106">
        <f>'AMA_UBS J Brasil'!D62</f>
        <v>0</v>
      </c>
      <c r="F57" s="117">
        <f t="shared" si="33"/>
        <v>0</v>
      </c>
      <c r="G57" s="106">
        <f>'AMA_UBS J Brasil'!E62</f>
        <v>0</v>
      </c>
      <c r="H57" s="117">
        <f t="shared" si="34"/>
        <v>0</v>
      </c>
      <c r="I57" s="106">
        <f>'AMA_UBS J Brasil'!F62</f>
        <v>0</v>
      </c>
      <c r="J57" s="117">
        <f t="shared" si="35"/>
        <v>0</v>
      </c>
      <c r="K57" s="106">
        <f>'AMA_UBS J Brasil'!G62</f>
        <v>0</v>
      </c>
      <c r="L57" s="117">
        <f t="shared" si="36"/>
        <v>0</v>
      </c>
      <c r="M57" s="106">
        <f>'AMA_UBS J Brasil'!H62</f>
        <v>0</v>
      </c>
      <c r="N57" s="117">
        <f t="shared" si="37"/>
        <v>0</v>
      </c>
      <c r="O57" s="253">
        <f t="shared" si="38"/>
        <v>0</v>
      </c>
      <c r="P57" s="118">
        <f t="shared" si="39"/>
        <v>0</v>
      </c>
      <c r="Q57" s="243">
        <f t="shared" si="40"/>
        <v>1</v>
      </c>
    </row>
    <row r="58" spans="1:17" ht="15.75" thickBot="1" x14ac:dyDescent="0.3">
      <c r="A58" s="63" t="s">
        <v>34</v>
      </c>
      <c r="B58" s="90">
        <f>'AMA_UBS J Brasil'!$B$65</f>
        <v>3</v>
      </c>
      <c r="C58" s="115">
        <f>'AMA_UBS J Brasil'!$C$65</f>
        <v>3</v>
      </c>
      <c r="D58" s="66">
        <f t="shared" si="32"/>
        <v>1</v>
      </c>
      <c r="E58" s="115">
        <f>'AMA_UBS J Brasil'!$D$65</f>
        <v>0</v>
      </c>
      <c r="F58" s="66">
        <f t="shared" si="33"/>
        <v>0</v>
      </c>
      <c r="G58" s="115">
        <f>'AMA_UBS J Brasil'!$E$65</f>
        <v>0</v>
      </c>
      <c r="H58" s="66">
        <f t="shared" si="34"/>
        <v>0</v>
      </c>
      <c r="I58" s="115">
        <f>'AMA_UBS J Brasil'!$F$65</f>
        <v>0</v>
      </c>
      <c r="J58" s="66">
        <f t="shared" si="35"/>
        <v>0</v>
      </c>
      <c r="K58" s="115">
        <f>'AMA_UBS J Brasil'!$G$65</f>
        <v>0</v>
      </c>
      <c r="L58" s="66">
        <f t="shared" si="36"/>
        <v>0</v>
      </c>
      <c r="M58" s="115">
        <f>'AMA_UBS J Brasil'!$H$65</f>
        <v>0</v>
      </c>
      <c r="N58" s="66">
        <f t="shared" si="37"/>
        <v>0</v>
      </c>
      <c r="O58" s="261">
        <f t="shared" si="38"/>
        <v>0</v>
      </c>
      <c r="P58" s="177">
        <f t="shared" si="39"/>
        <v>0</v>
      </c>
      <c r="Q58" s="270">
        <f t="shared" si="40"/>
        <v>3</v>
      </c>
    </row>
    <row r="59" spans="1:17" ht="15.75" thickBot="1" x14ac:dyDescent="0.3">
      <c r="A59" s="347" t="s">
        <v>7</v>
      </c>
      <c r="B59" s="380">
        <f>SUM(B49:B58)</f>
        <v>43</v>
      </c>
      <c r="C59" s="351">
        <f>SUM(C49:C58)</f>
        <v>40</v>
      </c>
      <c r="D59" s="375">
        <f t="shared" si="32"/>
        <v>0.93023255813953487</v>
      </c>
      <c r="E59" s="351">
        <f>SUM(E49:E58)</f>
        <v>0</v>
      </c>
      <c r="F59" s="375">
        <f t="shared" si="33"/>
        <v>0</v>
      </c>
      <c r="G59" s="351">
        <f>SUM(G49:G58)</f>
        <v>0</v>
      </c>
      <c r="H59" s="375">
        <f t="shared" si="34"/>
        <v>0</v>
      </c>
      <c r="I59" s="351">
        <f>SUM(I49:I58)</f>
        <v>0</v>
      </c>
      <c r="J59" s="375">
        <f t="shared" si="35"/>
        <v>0</v>
      </c>
      <c r="K59" s="351">
        <f>SUM(K49:K58)</f>
        <v>0</v>
      </c>
      <c r="L59" s="375">
        <f t="shared" si="36"/>
        <v>0</v>
      </c>
      <c r="M59" s="351">
        <f>SUM(M49:M58)</f>
        <v>0</v>
      </c>
      <c r="N59" s="375">
        <f t="shared" si="37"/>
        <v>0</v>
      </c>
      <c r="O59" s="353">
        <f t="shared" si="38"/>
        <v>0</v>
      </c>
      <c r="P59" s="376">
        <f t="shared" si="39"/>
        <v>0</v>
      </c>
      <c r="Q59" s="351">
        <f t="shared" si="40"/>
        <v>40</v>
      </c>
    </row>
    <row r="61" spans="1:17" ht="15.75" x14ac:dyDescent="0.25">
      <c r="A61" s="1021" t="s">
        <v>272</v>
      </c>
      <c r="B61" s="1022"/>
      <c r="C61" s="1022"/>
      <c r="D61" s="1022"/>
      <c r="E61" s="1022"/>
      <c r="F61" s="1022"/>
      <c r="G61" s="1022"/>
      <c r="H61" s="1022"/>
      <c r="I61" s="1022"/>
      <c r="J61" s="1022"/>
      <c r="K61" s="1022"/>
      <c r="L61" s="1022"/>
      <c r="M61" s="1022"/>
      <c r="N61" s="1022"/>
      <c r="O61" s="1022"/>
      <c r="P61" s="1022"/>
      <c r="Q61" s="1022"/>
    </row>
    <row r="62" spans="1:17" ht="36.75" thickBot="1" x14ac:dyDescent="0.3">
      <c r="A62" s="85" t="s">
        <v>14</v>
      </c>
      <c r="B62" s="104" t="s">
        <v>165</v>
      </c>
      <c r="C62" s="221" t="s">
        <v>2</v>
      </c>
      <c r="D62" s="222" t="s">
        <v>1</v>
      </c>
      <c r="E62" s="221" t="s">
        <v>3</v>
      </c>
      <c r="F62" s="222" t="s">
        <v>1</v>
      </c>
      <c r="G62" s="221" t="s">
        <v>4</v>
      </c>
      <c r="H62" s="222" t="s">
        <v>1</v>
      </c>
      <c r="I62" s="221" t="s">
        <v>5</v>
      </c>
      <c r="J62" s="222" t="s">
        <v>1</v>
      </c>
      <c r="K62" s="223" t="s">
        <v>194</v>
      </c>
      <c r="L62" s="224" t="s">
        <v>1</v>
      </c>
      <c r="M62" s="223" t="s">
        <v>195</v>
      </c>
      <c r="N62" s="224" t="s">
        <v>1</v>
      </c>
      <c r="O62" s="251" t="s">
        <v>197</v>
      </c>
      <c r="P62" s="252" t="s">
        <v>196</v>
      </c>
      <c r="Q62" s="223" t="s">
        <v>6</v>
      </c>
    </row>
    <row r="63" spans="1:17" ht="15.75" thickTop="1" x14ac:dyDescent="0.25">
      <c r="A63" s="88" t="s">
        <v>20</v>
      </c>
      <c r="B63" s="89">
        <f>'UBS V Guilherme'!$B$39</f>
        <v>8</v>
      </c>
      <c r="C63" s="106">
        <f>'UBS V Guilherme'!$C$39</f>
        <v>2</v>
      </c>
      <c r="D63" s="117">
        <f t="shared" ref="D63:D72" si="43">C63/$B63</f>
        <v>0.25</v>
      </c>
      <c r="E63" s="106">
        <f>'UBS V Guilherme'!$D$39</f>
        <v>0</v>
      </c>
      <c r="F63" s="117">
        <f t="shared" ref="F63:F72" si="44">E63/$B63</f>
        <v>0</v>
      </c>
      <c r="G63" s="106">
        <f>'UBS V Guilherme'!$E$39</f>
        <v>0</v>
      </c>
      <c r="H63" s="117">
        <f t="shared" ref="H63:H72" si="45">G63/$B63</f>
        <v>0</v>
      </c>
      <c r="I63" s="106">
        <f>'UBS V Guilherme'!$F$39</f>
        <v>0</v>
      </c>
      <c r="J63" s="117">
        <f t="shared" ref="J63:J72" si="46">I63/$B63</f>
        <v>0</v>
      </c>
      <c r="K63" s="106">
        <f>'UBS V Guilherme'!$G$39</f>
        <v>0</v>
      </c>
      <c r="L63" s="117">
        <f t="shared" ref="L63:L72" si="47">K63/$B63</f>
        <v>0</v>
      </c>
      <c r="M63" s="106">
        <f>'UBS V Guilherme'!$H$39</f>
        <v>0</v>
      </c>
      <c r="N63" s="117">
        <f t="shared" ref="N63:N72" si="48">M63/$B63</f>
        <v>0</v>
      </c>
      <c r="O63" s="253">
        <f t="shared" ref="O63:O72" si="49">SUM(I63,K63,M63)</f>
        <v>0</v>
      </c>
      <c r="P63" s="118">
        <f t="shared" ref="P63:P72" si="50">O63/($B63*3)</f>
        <v>0</v>
      </c>
      <c r="Q63" s="243">
        <f t="shared" ref="Q63:Q72" si="51">SUM(C63,E63,G63,I63,K63,M63)</f>
        <v>2</v>
      </c>
    </row>
    <row r="64" spans="1:17" x14ac:dyDescent="0.25">
      <c r="A64" s="88" t="s">
        <v>43</v>
      </c>
      <c r="B64" s="89">
        <f>'UBS V Guilherme'!B41</f>
        <v>3</v>
      </c>
      <c r="C64" s="109">
        <f>'UBS V Guilherme'!C41</f>
        <v>2</v>
      </c>
      <c r="D64" s="117">
        <f t="shared" si="43"/>
        <v>0.66666666666666663</v>
      </c>
      <c r="E64" s="106">
        <f>'UBS V Guilherme'!D41</f>
        <v>0</v>
      </c>
      <c r="F64" s="117">
        <f t="shared" si="44"/>
        <v>0</v>
      </c>
      <c r="G64" s="106">
        <f>'UBS V Guilherme'!E41</f>
        <v>0</v>
      </c>
      <c r="H64" s="117">
        <f t="shared" si="45"/>
        <v>0</v>
      </c>
      <c r="I64" s="106">
        <f>'UBS V Guilherme'!F41</f>
        <v>0</v>
      </c>
      <c r="J64" s="117">
        <f t="shared" si="46"/>
        <v>0</v>
      </c>
      <c r="K64" s="106">
        <f>'UBS V Guilherme'!G41</f>
        <v>0</v>
      </c>
      <c r="L64" s="117">
        <f t="shared" si="47"/>
        <v>0</v>
      </c>
      <c r="M64" s="106">
        <f>'UBS V Guilherme'!H41</f>
        <v>0</v>
      </c>
      <c r="N64" s="117">
        <f t="shared" si="48"/>
        <v>0</v>
      </c>
      <c r="O64" s="253">
        <f t="shared" si="49"/>
        <v>0</v>
      </c>
      <c r="P64" s="118">
        <f t="shared" si="50"/>
        <v>0</v>
      </c>
      <c r="Q64" s="243">
        <f t="shared" si="51"/>
        <v>2</v>
      </c>
    </row>
    <row r="65" spans="1:17" x14ac:dyDescent="0.25">
      <c r="A65" s="88" t="s">
        <v>22</v>
      </c>
      <c r="B65" s="89">
        <f>'UBS V Guilherme'!B42</f>
        <v>1</v>
      </c>
      <c r="C65" s="106">
        <f>'UBS V Guilherme'!C42</f>
        <v>2.8</v>
      </c>
      <c r="D65" s="117">
        <f t="shared" si="43"/>
        <v>2.8</v>
      </c>
      <c r="E65" s="106">
        <f>'UBS V Guilherme'!D42</f>
        <v>0</v>
      </c>
      <c r="F65" s="117">
        <f t="shared" si="44"/>
        <v>0</v>
      </c>
      <c r="G65" s="106">
        <f>'UBS V Guilherme'!E42</f>
        <v>0</v>
      </c>
      <c r="H65" s="117">
        <f t="shared" si="45"/>
        <v>0</v>
      </c>
      <c r="I65" s="106">
        <f>'UBS V Guilherme'!F42</f>
        <v>0</v>
      </c>
      <c r="J65" s="117">
        <f t="shared" si="46"/>
        <v>0</v>
      </c>
      <c r="K65" s="106">
        <f>'UBS V Guilherme'!G42</f>
        <v>0</v>
      </c>
      <c r="L65" s="117">
        <f t="shared" si="47"/>
        <v>0</v>
      </c>
      <c r="M65" s="106">
        <f>'UBS V Guilherme'!H42</f>
        <v>0</v>
      </c>
      <c r="N65" s="117">
        <f t="shared" si="48"/>
        <v>0</v>
      </c>
      <c r="O65" s="253">
        <f t="shared" si="49"/>
        <v>0</v>
      </c>
      <c r="P65" s="118">
        <f t="shared" si="50"/>
        <v>0</v>
      </c>
      <c r="Q65" s="243">
        <f t="shared" si="51"/>
        <v>2.8</v>
      </c>
    </row>
    <row r="66" spans="1:17" x14ac:dyDescent="0.25">
      <c r="A66" s="88" t="s">
        <v>23</v>
      </c>
      <c r="B66" s="89">
        <f>'UBS V Guilherme'!B43</f>
        <v>5</v>
      </c>
      <c r="C66" s="106">
        <f>'UBS V Guilherme'!C43</f>
        <v>2.7</v>
      </c>
      <c r="D66" s="117">
        <f t="shared" si="43"/>
        <v>0.54</v>
      </c>
      <c r="E66" s="109">
        <f>'UBS V Guilherme'!D43</f>
        <v>0</v>
      </c>
      <c r="F66" s="117">
        <f t="shared" si="44"/>
        <v>0</v>
      </c>
      <c r="G66" s="109">
        <f>'UBS V Guilherme'!E43</f>
        <v>0</v>
      </c>
      <c r="H66" s="117">
        <f t="shared" si="45"/>
        <v>0</v>
      </c>
      <c r="I66" s="106">
        <f>'UBS V Guilherme'!F43</f>
        <v>0</v>
      </c>
      <c r="J66" s="117">
        <f t="shared" si="46"/>
        <v>0</v>
      </c>
      <c r="K66" s="106">
        <f>'UBS V Guilherme'!G43</f>
        <v>0</v>
      </c>
      <c r="L66" s="117">
        <f t="shared" si="47"/>
        <v>0</v>
      </c>
      <c r="M66" s="106">
        <f>'UBS V Guilherme'!H43</f>
        <v>0</v>
      </c>
      <c r="N66" s="117">
        <f t="shared" si="48"/>
        <v>0</v>
      </c>
      <c r="O66" s="253">
        <f t="shared" si="49"/>
        <v>0</v>
      </c>
      <c r="P66" s="118">
        <f t="shared" si="50"/>
        <v>0</v>
      </c>
      <c r="Q66" s="243">
        <f t="shared" si="51"/>
        <v>2.7</v>
      </c>
    </row>
    <row r="67" spans="1:17" x14ac:dyDescent="0.25">
      <c r="A67" s="88" t="s">
        <v>24</v>
      </c>
      <c r="B67" s="89">
        <f>'UBS V Guilherme'!B48</f>
        <v>3</v>
      </c>
      <c r="C67" s="106">
        <f>'UBS V Guilherme'!C48</f>
        <v>3</v>
      </c>
      <c r="D67" s="117">
        <f t="shared" si="43"/>
        <v>1</v>
      </c>
      <c r="E67" s="106">
        <f>'UBS V Guilherme'!D48</f>
        <v>0</v>
      </c>
      <c r="F67" s="117">
        <f t="shared" si="44"/>
        <v>0</v>
      </c>
      <c r="G67" s="106">
        <f>'UBS V Guilherme'!E48</f>
        <v>0</v>
      </c>
      <c r="H67" s="117">
        <f t="shared" si="45"/>
        <v>0</v>
      </c>
      <c r="I67" s="106">
        <f>'UBS V Guilherme'!F48</f>
        <v>0</v>
      </c>
      <c r="J67" s="117">
        <f t="shared" si="46"/>
        <v>0</v>
      </c>
      <c r="K67" s="106">
        <f>'UBS V Guilherme'!G48</f>
        <v>0</v>
      </c>
      <c r="L67" s="117">
        <f t="shared" si="47"/>
        <v>0</v>
      </c>
      <c r="M67" s="106">
        <f>'UBS V Guilherme'!H48</f>
        <v>0</v>
      </c>
      <c r="N67" s="117">
        <f t="shared" si="48"/>
        <v>0</v>
      </c>
      <c r="O67" s="253">
        <f t="shared" si="49"/>
        <v>0</v>
      </c>
      <c r="P67" s="118">
        <f t="shared" si="50"/>
        <v>0</v>
      </c>
      <c r="Q67" s="243">
        <f t="shared" si="51"/>
        <v>3</v>
      </c>
    </row>
    <row r="68" spans="1:17" x14ac:dyDescent="0.25">
      <c r="A68" s="88" t="s">
        <v>25</v>
      </c>
      <c r="B68" s="89">
        <f>'UBS V Guilherme'!B49</f>
        <v>5</v>
      </c>
      <c r="C68" s="106">
        <f>'UBS V Guilherme'!C49</f>
        <v>1</v>
      </c>
      <c r="D68" s="117">
        <f t="shared" si="43"/>
        <v>0.2</v>
      </c>
      <c r="E68" s="106">
        <f>'UBS V Guilherme'!D49</f>
        <v>0</v>
      </c>
      <c r="F68" s="117">
        <f t="shared" si="44"/>
        <v>0</v>
      </c>
      <c r="G68" s="106">
        <f>'UBS V Guilherme'!E49</f>
        <v>0</v>
      </c>
      <c r="H68" s="117">
        <f t="shared" si="45"/>
        <v>0</v>
      </c>
      <c r="I68" s="106">
        <f>'UBS V Guilherme'!F49</f>
        <v>0</v>
      </c>
      <c r="J68" s="117">
        <f t="shared" si="46"/>
        <v>0</v>
      </c>
      <c r="K68" s="106">
        <f>'UBS V Guilherme'!G49</f>
        <v>0</v>
      </c>
      <c r="L68" s="117">
        <f t="shared" si="47"/>
        <v>0</v>
      </c>
      <c r="M68" s="106">
        <f>'UBS V Guilherme'!H49</f>
        <v>0</v>
      </c>
      <c r="N68" s="117">
        <f t="shared" si="48"/>
        <v>0</v>
      </c>
      <c r="O68" s="253">
        <f t="shared" si="49"/>
        <v>0</v>
      </c>
      <c r="P68" s="118">
        <f t="shared" si="50"/>
        <v>0</v>
      </c>
      <c r="Q68" s="243">
        <f t="shared" si="51"/>
        <v>1</v>
      </c>
    </row>
    <row r="69" spans="1:17" x14ac:dyDescent="0.25">
      <c r="A69" s="70" t="s">
        <v>167</v>
      </c>
      <c r="B69" s="73">
        <v>3</v>
      </c>
      <c r="C69" s="106">
        <f>'UBS V Guilherme'!C50</f>
        <v>7</v>
      </c>
      <c r="D69" s="20">
        <f t="shared" si="43"/>
        <v>2.3333333333333335</v>
      </c>
      <c r="E69" s="106">
        <f>'UBS V Guilherme'!D50</f>
        <v>0</v>
      </c>
      <c r="F69" s="20">
        <f t="shared" si="44"/>
        <v>0</v>
      </c>
      <c r="G69" s="106">
        <f>'UBS V Guilherme'!E50</f>
        <v>0</v>
      </c>
      <c r="H69" s="20">
        <f t="shared" si="45"/>
        <v>0</v>
      </c>
      <c r="I69" s="106">
        <f>'UBS V Guilherme'!F50</f>
        <v>0</v>
      </c>
      <c r="J69" s="20">
        <f t="shared" si="46"/>
        <v>0</v>
      </c>
      <c r="K69" s="106">
        <f>'UBS V Guilherme'!G50</f>
        <v>0</v>
      </c>
      <c r="L69" s="20">
        <f t="shared" si="47"/>
        <v>0</v>
      </c>
      <c r="M69" s="106">
        <f>'UBS V Guilherme'!H50</f>
        <v>0</v>
      </c>
      <c r="N69" s="20">
        <f t="shared" si="48"/>
        <v>0</v>
      </c>
      <c r="O69" s="78">
        <f t="shared" si="49"/>
        <v>0</v>
      </c>
      <c r="P69" s="186">
        <f t="shared" si="50"/>
        <v>0</v>
      </c>
      <c r="Q69" s="185">
        <f t="shared" si="51"/>
        <v>7</v>
      </c>
    </row>
    <row r="70" spans="1:17" x14ac:dyDescent="0.25">
      <c r="A70" s="75" t="s">
        <v>45</v>
      </c>
      <c r="B70" s="73">
        <v>1</v>
      </c>
      <c r="C70" s="106">
        <f>'UBS V Guilherme'!C51</f>
        <v>2</v>
      </c>
      <c r="D70" s="20">
        <f t="shared" si="43"/>
        <v>2</v>
      </c>
      <c r="E70" s="106">
        <f>'UBS V Guilherme'!D51</f>
        <v>0</v>
      </c>
      <c r="F70" s="20">
        <f t="shared" si="44"/>
        <v>0</v>
      </c>
      <c r="G70" s="106">
        <f>'UBS V Guilherme'!E51</f>
        <v>0</v>
      </c>
      <c r="H70" s="20">
        <f t="shared" si="45"/>
        <v>0</v>
      </c>
      <c r="I70" s="106">
        <f>'UBS V Guilherme'!F51</f>
        <v>0</v>
      </c>
      <c r="J70" s="20">
        <f t="shared" si="46"/>
        <v>0</v>
      </c>
      <c r="K70" s="106">
        <f>'UBS V Guilherme'!G51</f>
        <v>0</v>
      </c>
      <c r="L70" s="20">
        <f t="shared" si="47"/>
        <v>0</v>
      </c>
      <c r="M70" s="106">
        <f>'UBS V Guilherme'!H51</f>
        <v>0</v>
      </c>
      <c r="N70" s="20">
        <f t="shared" si="48"/>
        <v>0</v>
      </c>
      <c r="O70" s="78">
        <f t="shared" si="49"/>
        <v>0</v>
      </c>
      <c r="P70" s="186">
        <f t="shared" si="50"/>
        <v>0</v>
      </c>
      <c r="Q70" s="185">
        <f t="shared" si="51"/>
        <v>2</v>
      </c>
    </row>
    <row r="71" spans="1:17" ht="15.75" thickBot="1" x14ac:dyDescent="0.3">
      <c r="A71" s="63" t="s">
        <v>34</v>
      </c>
      <c r="B71" s="90">
        <f>'UBS V Guilherme'!$B$52</f>
        <v>2</v>
      </c>
      <c r="C71" s="115">
        <f>'UBS V Guilherme'!$C$52</f>
        <v>2</v>
      </c>
      <c r="D71" s="66">
        <f t="shared" si="43"/>
        <v>1</v>
      </c>
      <c r="E71" s="115">
        <f>'UBS V Guilherme'!$D$52</f>
        <v>0</v>
      </c>
      <c r="F71" s="66">
        <f t="shared" si="44"/>
        <v>0</v>
      </c>
      <c r="G71" s="115">
        <f>'UBS V Guilherme'!$E$52</f>
        <v>0</v>
      </c>
      <c r="H71" s="66">
        <f t="shared" si="45"/>
        <v>0</v>
      </c>
      <c r="I71" s="115">
        <f>'UBS V Guilherme'!$F$52</f>
        <v>0</v>
      </c>
      <c r="J71" s="66">
        <f t="shared" si="46"/>
        <v>0</v>
      </c>
      <c r="K71" s="115">
        <f>'UBS V Guilherme'!$G$52</f>
        <v>0</v>
      </c>
      <c r="L71" s="66">
        <f t="shared" si="47"/>
        <v>0</v>
      </c>
      <c r="M71" s="115">
        <f>'UBS V Guilherme'!$H$52</f>
        <v>0</v>
      </c>
      <c r="N71" s="66">
        <f t="shared" si="48"/>
        <v>0</v>
      </c>
      <c r="O71" s="261">
        <f t="shared" si="49"/>
        <v>0</v>
      </c>
      <c r="P71" s="177">
        <f t="shared" si="50"/>
        <v>0</v>
      </c>
      <c r="Q71" s="270">
        <f t="shared" si="51"/>
        <v>2</v>
      </c>
    </row>
    <row r="72" spans="1:17" ht="15.75" thickBot="1" x14ac:dyDescent="0.3">
      <c r="A72" s="347" t="s">
        <v>7</v>
      </c>
      <c r="B72" s="349">
        <f>SUM(B63:B71)</f>
        <v>31</v>
      </c>
      <c r="C72" s="351">
        <f>SUM(C63:C71)</f>
        <v>24.5</v>
      </c>
      <c r="D72" s="375">
        <f t="shared" si="43"/>
        <v>0.79032258064516125</v>
      </c>
      <c r="E72" s="351">
        <f>SUM(E63:E71)</f>
        <v>0</v>
      </c>
      <c r="F72" s="375">
        <f t="shared" si="44"/>
        <v>0</v>
      </c>
      <c r="G72" s="351">
        <f>SUM(G63:G71)</f>
        <v>0</v>
      </c>
      <c r="H72" s="375">
        <f t="shared" si="45"/>
        <v>0</v>
      </c>
      <c r="I72" s="351">
        <f>SUM(I63:I71)</f>
        <v>0</v>
      </c>
      <c r="J72" s="375">
        <f t="shared" si="46"/>
        <v>0</v>
      </c>
      <c r="K72" s="351">
        <f t="shared" ref="K72" si="52">SUM(K63:K71)</f>
        <v>0</v>
      </c>
      <c r="L72" s="375">
        <f t="shared" si="47"/>
        <v>0</v>
      </c>
      <c r="M72" s="351">
        <f t="shared" ref="M72" si="53">SUM(M63:M71)</f>
        <v>0</v>
      </c>
      <c r="N72" s="375">
        <f t="shared" si="48"/>
        <v>0</v>
      </c>
      <c r="O72" s="353">
        <f t="shared" si="49"/>
        <v>0</v>
      </c>
      <c r="P72" s="376">
        <f t="shared" si="50"/>
        <v>0</v>
      </c>
      <c r="Q72" s="351">
        <f t="shared" si="51"/>
        <v>24.5</v>
      </c>
    </row>
    <row r="74" spans="1:17" ht="15.75" x14ac:dyDescent="0.25">
      <c r="A74" s="1021" t="s">
        <v>274</v>
      </c>
      <c r="B74" s="1022"/>
      <c r="C74" s="1022"/>
      <c r="D74" s="1022"/>
      <c r="E74" s="1022"/>
      <c r="F74" s="1022"/>
      <c r="G74" s="1022"/>
      <c r="H74" s="1022"/>
      <c r="I74" s="1022"/>
      <c r="J74" s="1022"/>
      <c r="K74" s="1022"/>
      <c r="L74" s="1022"/>
      <c r="M74" s="1022"/>
      <c r="N74" s="1022"/>
      <c r="O74" s="1022"/>
      <c r="P74" s="1022"/>
      <c r="Q74" s="1022"/>
    </row>
    <row r="75" spans="1:17" ht="36.75" thickBot="1" x14ac:dyDescent="0.3">
      <c r="A75" s="85" t="s">
        <v>14</v>
      </c>
      <c r="B75" s="104" t="s">
        <v>165</v>
      </c>
      <c r="C75" s="221" t="s">
        <v>2</v>
      </c>
      <c r="D75" s="222" t="s">
        <v>1</v>
      </c>
      <c r="E75" s="221" t="s">
        <v>3</v>
      </c>
      <c r="F75" s="222" t="s">
        <v>1</v>
      </c>
      <c r="G75" s="221" t="s">
        <v>4</v>
      </c>
      <c r="H75" s="222" t="s">
        <v>1</v>
      </c>
      <c r="I75" s="221" t="s">
        <v>5</v>
      </c>
      <c r="J75" s="222" t="s">
        <v>1</v>
      </c>
      <c r="K75" s="223" t="s">
        <v>194</v>
      </c>
      <c r="L75" s="224" t="s">
        <v>1</v>
      </c>
      <c r="M75" s="223" t="s">
        <v>195</v>
      </c>
      <c r="N75" s="224" t="s">
        <v>1</v>
      </c>
      <c r="O75" s="251" t="s">
        <v>197</v>
      </c>
      <c r="P75" s="252" t="s">
        <v>196</v>
      </c>
      <c r="Q75" s="223" t="s">
        <v>6</v>
      </c>
    </row>
    <row r="76" spans="1:17" ht="15.75" thickTop="1" x14ac:dyDescent="0.25">
      <c r="A76" s="27" t="s">
        <v>91</v>
      </c>
      <c r="B76" s="87">
        <f>'CEO II VG'!B22</f>
        <v>2</v>
      </c>
      <c r="C76" s="105">
        <f>'CEO II VG'!C22</f>
        <v>2</v>
      </c>
      <c r="D76" s="19">
        <f>C76/$B76</f>
        <v>1</v>
      </c>
      <c r="E76" s="105">
        <f>'CEO II VG'!D22</f>
        <v>0</v>
      </c>
      <c r="F76" s="19">
        <f>E76/$B76</f>
        <v>0</v>
      </c>
      <c r="G76" s="105">
        <f>'CEO II VG'!E22</f>
        <v>0</v>
      </c>
      <c r="H76" s="19">
        <f t="shared" ref="H76:H84" si="54">G76/$B76</f>
        <v>0</v>
      </c>
      <c r="I76" s="105">
        <f>'CEO II VG'!F22</f>
        <v>0</v>
      </c>
      <c r="J76" s="19">
        <f t="shared" ref="J76:J84" si="55">I76/$B76</f>
        <v>0</v>
      </c>
      <c r="K76" s="105">
        <f>'CEO II VG'!G22</f>
        <v>0</v>
      </c>
      <c r="L76" s="19">
        <f t="shared" ref="L76:L84" si="56">K76/$B76</f>
        <v>0</v>
      </c>
      <c r="M76" s="105">
        <f>'CEO II VG'!H22</f>
        <v>0</v>
      </c>
      <c r="N76" s="19">
        <f t="shared" ref="N76:N84" si="57">M76/$B76</f>
        <v>0</v>
      </c>
      <c r="O76" s="241">
        <f t="shared" ref="O76:O84" si="58">SUM(I76,K76,M76)</f>
        <v>0</v>
      </c>
      <c r="P76" s="116">
        <f t="shared" ref="P76:P84" si="59">O76/($B76*3)</f>
        <v>0</v>
      </c>
      <c r="Q76" s="244">
        <f t="shared" ref="Q76:Q84" si="60">SUM(C76,E76,G76,I76,K76,M76)</f>
        <v>2</v>
      </c>
    </row>
    <row r="77" spans="1:17" ht="24" x14ac:dyDescent="0.25">
      <c r="A77" s="119" t="s">
        <v>163</v>
      </c>
      <c r="B77" s="89">
        <f>'CEO II VG'!B23</f>
        <v>1</v>
      </c>
      <c r="C77" s="106">
        <f>'CEO II VG'!C23</f>
        <v>1</v>
      </c>
      <c r="D77" s="117">
        <f t="shared" ref="D77:D84" si="61">C77/$B77</f>
        <v>1</v>
      </c>
      <c r="E77" s="106">
        <f>'CEO II VG'!D23</f>
        <v>0</v>
      </c>
      <c r="F77" s="117">
        <f t="shared" ref="F77:F84" si="62">E77/$B77</f>
        <v>0</v>
      </c>
      <c r="G77" s="106">
        <f>'CEO II VG'!E23</f>
        <v>0</v>
      </c>
      <c r="H77" s="117">
        <f t="shared" si="54"/>
        <v>0</v>
      </c>
      <c r="I77" s="106">
        <f>'CEO II VG'!F23</f>
        <v>0</v>
      </c>
      <c r="J77" s="117">
        <f t="shared" si="55"/>
        <v>0</v>
      </c>
      <c r="K77" s="106">
        <f>'CEO II VG'!G23</f>
        <v>0</v>
      </c>
      <c r="L77" s="117">
        <f t="shared" si="56"/>
        <v>0</v>
      </c>
      <c r="M77" s="106">
        <f>'CEO II VG'!H23</f>
        <v>0</v>
      </c>
      <c r="N77" s="117">
        <f t="shared" si="57"/>
        <v>0</v>
      </c>
      <c r="O77" s="253">
        <f t="shared" si="58"/>
        <v>0</v>
      </c>
      <c r="P77" s="118">
        <f t="shared" si="59"/>
        <v>0</v>
      </c>
      <c r="Q77" s="243">
        <f t="shared" si="60"/>
        <v>1</v>
      </c>
    </row>
    <row r="78" spans="1:17" x14ac:dyDescent="0.25">
      <c r="A78" s="119" t="s">
        <v>92</v>
      </c>
      <c r="B78" s="89">
        <f>'CEO II VG'!B24</f>
        <v>1</v>
      </c>
      <c r="C78" s="106">
        <f>'CEO II VG'!C24</f>
        <v>1</v>
      </c>
      <c r="D78" s="117">
        <f t="shared" si="61"/>
        <v>1</v>
      </c>
      <c r="E78" s="106">
        <f>'CEO II VG'!D24</f>
        <v>0</v>
      </c>
      <c r="F78" s="117">
        <f t="shared" si="62"/>
        <v>0</v>
      </c>
      <c r="G78" s="106">
        <f>'CEO II VG'!E24</f>
        <v>0</v>
      </c>
      <c r="H78" s="117">
        <f t="shared" si="54"/>
        <v>0</v>
      </c>
      <c r="I78" s="106">
        <f>'CEO II VG'!F24</f>
        <v>0</v>
      </c>
      <c r="J78" s="117">
        <f t="shared" si="55"/>
        <v>0</v>
      </c>
      <c r="K78" s="106">
        <f>'CEO II VG'!G24</f>
        <v>0</v>
      </c>
      <c r="L78" s="117">
        <f t="shared" si="56"/>
        <v>0</v>
      </c>
      <c r="M78" s="106">
        <f>'CEO II VG'!H24</f>
        <v>0</v>
      </c>
      <c r="N78" s="117">
        <f t="shared" si="57"/>
        <v>0</v>
      </c>
      <c r="O78" s="253">
        <f t="shared" si="58"/>
        <v>0</v>
      </c>
      <c r="P78" s="118">
        <f t="shared" si="59"/>
        <v>0</v>
      </c>
      <c r="Q78" s="243">
        <f t="shared" si="60"/>
        <v>1</v>
      </c>
    </row>
    <row r="79" spans="1:17" x14ac:dyDescent="0.25">
      <c r="A79" s="119" t="s">
        <v>93</v>
      </c>
      <c r="B79" s="89">
        <f>'CEO II VG'!B25</f>
        <v>3</v>
      </c>
      <c r="C79" s="106">
        <f>'CEO II VG'!C25</f>
        <v>3</v>
      </c>
      <c r="D79" s="117">
        <f t="shared" si="61"/>
        <v>1</v>
      </c>
      <c r="E79" s="106">
        <f>'CEO II VG'!D25</f>
        <v>0</v>
      </c>
      <c r="F79" s="117">
        <f t="shared" si="62"/>
        <v>0</v>
      </c>
      <c r="G79" s="106">
        <f>'CEO II VG'!E25</f>
        <v>0</v>
      </c>
      <c r="H79" s="117">
        <f t="shared" si="54"/>
        <v>0</v>
      </c>
      <c r="I79" s="106">
        <f>'CEO II VG'!F25</f>
        <v>0</v>
      </c>
      <c r="J79" s="117">
        <f t="shared" si="55"/>
        <v>0</v>
      </c>
      <c r="K79" s="106">
        <f>'CEO II VG'!G25</f>
        <v>0</v>
      </c>
      <c r="L79" s="117">
        <f t="shared" si="56"/>
        <v>0</v>
      </c>
      <c r="M79" s="106">
        <f>'CEO II VG'!H25</f>
        <v>0</v>
      </c>
      <c r="N79" s="117">
        <f t="shared" si="57"/>
        <v>0</v>
      </c>
      <c r="O79" s="253">
        <f t="shared" si="58"/>
        <v>0</v>
      </c>
      <c r="P79" s="118">
        <f t="shared" si="59"/>
        <v>0</v>
      </c>
      <c r="Q79" s="243">
        <f t="shared" si="60"/>
        <v>3</v>
      </c>
    </row>
    <row r="80" spans="1:17" x14ac:dyDescent="0.25">
      <c r="A80" s="119" t="s">
        <v>60</v>
      </c>
      <c r="B80" s="89">
        <f>'CEO II VG'!B26</f>
        <v>2</v>
      </c>
      <c r="C80" s="106">
        <f>'CEO II VG'!C26</f>
        <v>2</v>
      </c>
      <c r="D80" s="117">
        <f t="shared" si="61"/>
        <v>1</v>
      </c>
      <c r="E80" s="106">
        <f>'CEO II VG'!D26</f>
        <v>0</v>
      </c>
      <c r="F80" s="117">
        <f t="shared" si="62"/>
        <v>0</v>
      </c>
      <c r="G80" s="106">
        <f>'CEO II VG'!E26</f>
        <v>0</v>
      </c>
      <c r="H80" s="117">
        <f t="shared" si="54"/>
        <v>0</v>
      </c>
      <c r="I80" s="106">
        <f>'CEO II VG'!F26</f>
        <v>0</v>
      </c>
      <c r="J80" s="117">
        <f t="shared" si="55"/>
        <v>0</v>
      </c>
      <c r="K80" s="106">
        <f>'CEO II VG'!G26</f>
        <v>0</v>
      </c>
      <c r="L80" s="117">
        <f t="shared" si="56"/>
        <v>0</v>
      </c>
      <c r="M80" s="106">
        <f>'CEO II VG'!H26</f>
        <v>0</v>
      </c>
      <c r="N80" s="117">
        <f t="shared" si="57"/>
        <v>0</v>
      </c>
      <c r="O80" s="253">
        <f t="shared" si="58"/>
        <v>0</v>
      </c>
      <c r="P80" s="118">
        <f t="shared" si="59"/>
        <v>0</v>
      </c>
      <c r="Q80" s="243">
        <f t="shared" si="60"/>
        <v>2</v>
      </c>
    </row>
    <row r="81" spans="1:17" x14ac:dyDescent="0.25">
      <c r="A81" s="119" t="s">
        <v>94</v>
      </c>
      <c r="B81" s="89">
        <f>'CEO II VG'!B27</f>
        <v>2</v>
      </c>
      <c r="C81" s="106">
        <f>'CEO II VG'!C27</f>
        <v>3</v>
      </c>
      <c r="D81" s="117">
        <f t="shared" si="61"/>
        <v>1.5</v>
      </c>
      <c r="E81" s="106">
        <f>'CEO II VG'!D27</f>
        <v>0</v>
      </c>
      <c r="F81" s="117">
        <f t="shared" si="62"/>
        <v>0</v>
      </c>
      <c r="G81" s="106">
        <f>'CEO II VG'!E27</f>
        <v>0</v>
      </c>
      <c r="H81" s="117">
        <f t="shared" si="54"/>
        <v>0</v>
      </c>
      <c r="I81" s="106">
        <f>'CEO II VG'!F27</f>
        <v>0</v>
      </c>
      <c r="J81" s="117">
        <f t="shared" si="55"/>
        <v>0</v>
      </c>
      <c r="K81" s="106">
        <f>'CEO II VG'!G27</f>
        <v>0</v>
      </c>
      <c r="L81" s="117">
        <f t="shared" si="56"/>
        <v>0</v>
      </c>
      <c r="M81" s="106">
        <f>'CEO II VG'!H27</f>
        <v>0</v>
      </c>
      <c r="N81" s="117">
        <f t="shared" si="57"/>
        <v>0</v>
      </c>
      <c r="O81" s="253">
        <f t="shared" si="58"/>
        <v>0</v>
      </c>
      <c r="P81" s="118">
        <f t="shared" si="59"/>
        <v>0</v>
      </c>
      <c r="Q81" s="243">
        <f t="shared" si="60"/>
        <v>3</v>
      </c>
    </row>
    <row r="82" spans="1:17" ht="24" x14ac:dyDescent="0.25">
      <c r="A82" s="119" t="s">
        <v>95</v>
      </c>
      <c r="B82" s="89">
        <f>'CEO II VG'!B28</f>
        <v>1</v>
      </c>
      <c r="C82" s="106">
        <f>'CEO II VG'!C28</f>
        <v>1</v>
      </c>
      <c r="D82" s="117">
        <f t="shared" si="61"/>
        <v>1</v>
      </c>
      <c r="E82" s="106">
        <f>'CEO II VG'!D28</f>
        <v>0</v>
      </c>
      <c r="F82" s="117">
        <f t="shared" si="62"/>
        <v>0</v>
      </c>
      <c r="G82" s="106">
        <f>'CEO II VG'!E28</f>
        <v>0</v>
      </c>
      <c r="H82" s="117">
        <f t="shared" si="54"/>
        <v>0</v>
      </c>
      <c r="I82" s="106">
        <f>'CEO II VG'!F28</f>
        <v>0</v>
      </c>
      <c r="J82" s="117">
        <f t="shared" si="55"/>
        <v>0</v>
      </c>
      <c r="K82" s="106">
        <f>'CEO II VG'!G28</f>
        <v>0</v>
      </c>
      <c r="L82" s="117">
        <f t="shared" si="56"/>
        <v>0</v>
      </c>
      <c r="M82" s="106">
        <f>'CEO II VG'!H28</f>
        <v>0</v>
      </c>
      <c r="N82" s="117">
        <f t="shared" si="57"/>
        <v>0</v>
      </c>
      <c r="O82" s="253">
        <f t="shared" si="58"/>
        <v>0</v>
      </c>
      <c r="P82" s="118">
        <f t="shared" si="59"/>
        <v>0</v>
      </c>
      <c r="Q82" s="243">
        <f t="shared" si="60"/>
        <v>1</v>
      </c>
    </row>
    <row r="83" spans="1:17" ht="24.75" thickBot="1" x14ac:dyDescent="0.3">
      <c r="A83" s="120" t="s">
        <v>59</v>
      </c>
      <c r="B83" s="159">
        <f>'CEO II VG'!B29</f>
        <v>80</v>
      </c>
      <c r="C83" s="111">
        <f>'CEO II VG'!C29</f>
        <v>77</v>
      </c>
      <c r="D83" s="121">
        <f t="shared" si="61"/>
        <v>0.96250000000000002</v>
      </c>
      <c r="E83" s="111">
        <f>'CEO II VG'!D29</f>
        <v>0</v>
      </c>
      <c r="F83" s="121">
        <f t="shared" si="62"/>
        <v>0</v>
      </c>
      <c r="G83" s="111">
        <f>'CEO II VG'!E29</f>
        <v>0</v>
      </c>
      <c r="H83" s="121">
        <f t="shared" si="54"/>
        <v>0</v>
      </c>
      <c r="I83" s="111">
        <f>'CEO II VG'!F29</f>
        <v>0</v>
      </c>
      <c r="J83" s="121">
        <f t="shared" si="55"/>
        <v>0</v>
      </c>
      <c r="K83" s="111">
        <f>'CEO II VG'!G29</f>
        <v>0</v>
      </c>
      <c r="L83" s="121">
        <f t="shared" si="56"/>
        <v>0</v>
      </c>
      <c r="M83" s="111">
        <f>'CEO II VG'!H29</f>
        <v>0</v>
      </c>
      <c r="N83" s="121">
        <f t="shared" si="57"/>
        <v>0</v>
      </c>
      <c r="O83" s="254">
        <f t="shared" si="58"/>
        <v>0</v>
      </c>
      <c r="P83" s="122">
        <f t="shared" si="59"/>
        <v>0</v>
      </c>
      <c r="Q83" s="245">
        <f t="shared" si="60"/>
        <v>77</v>
      </c>
    </row>
    <row r="84" spans="1:17" ht="15.75" thickBot="1" x14ac:dyDescent="0.3">
      <c r="A84" s="6" t="s">
        <v>7</v>
      </c>
      <c r="B84" s="7">
        <f>SUM(B76:B83)</f>
        <v>92</v>
      </c>
      <c r="C84" s="8">
        <f>SUM(C76:C83)</f>
        <v>90</v>
      </c>
      <c r="D84" s="22">
        <f t="shared" si="61"/>
        <v>0.97826086956521741</v>
      </c>
      <c r="E84" s="8">
        <f>SUM(E76:E83)</f>
        <v>0</v>
      </c>
      <c r="F84" s="22">
        <f t="shared" si="62"/>
        <v>0</v>
      </c>
      <c r="G84" s="8">
        <f>SUM(G76:G83)</f>
        <v>0</v>
      </c>
      <c r="H84" s="22">
        <f t="shared" si="54"/>
        <v>0</v>
      </c>
      <c r="I84" s="8">
        <f>SUM(I76:I83)</f>
        <v>0</v>
      </c>
      <c r="J84" s="22">
        <f t="shared" si="55"/>
        <v>0</v>
      </c>
      <c r="K84" s="8">
        <f t="shared" ref="K84" si="63">SUM(K76:K83)</f>
        <v>0</v>
      </c>
      <c r="L84" s="22">
        <f t="shared" si="56"/>
        <v>0</v>
      </c>
      <c r="M84" s="8">
        <f t="shared" ref="M84" si="64">SUM(M76:M83)</f>
        <v>0</v>
      </c>
      <c r="N84" s="22">
        <f t="shared" si="57"/>
        <v>0</v>
      </c>
      <c r="O84" s="80">
        <f t="shared" si="58"/>
        <v>0</v>
      </c>
      <c r="P84" s="81">
        <f t="shared" si="59"/>
        <v>0</v>
      </c>
      <c r="Q84" s="8">
        <f t="shared" si="60"/>
        <v>90</v>
      </c>
    </row>
    <row r="86" spans="1:17" ht="15.75" x14ac:dyDescent="0.25">
      <c r="A86" s="1021" t="s">
        <v>276</v>
      </c>
      <c r="B86" s="1022"/>
      <c r="C86" s="1022"/>
      <c r="D86" s="1022"/>
      <c r="E86" s="1022"/>
      <c r="F86" s="1022"/>
      <c r="G86" s="1022"/>
      <c r="H86" s="1022"/>
      <c r="I86" s="1022"/>
      <c r="J86" s="1022"/>
      <c r="K86" s="1022"/>
      <c r="L86" s="1022"/>
      <c r="M86" s="1022"/>
      <c r="N86" s="1022"/>
      <c r="O86" s="1022"/>
      <c r="P86" s="1022"/>
      <c r="Q86" s="1022"/>
    </row>
    <row r="87" spans="1:17" ht="36.75" thickBot="1" x14ac:dyDescent="0.3">
      <c r="A87" s="85" t="s">
        <v>14</v>
      </c>
      <c r="B87" s="104" t="s">
        <v>165</v>
      </c>
      <c r="C87" s="221" t="s">
        <v>2</v>
      </c>
      <c r="D87" s="222" t="s">
        <v>1</v>
      </c>
      <c r="E87" s="221" t="s">
        <v>3</v>
      </c>
      <c r="F87" s="222" t="s">
        <v>1</v>
      </c>
      <c r="G87" s="221" t="s">
        <v>4</v>
      </c>
      <c r="H87" s="222" t="s">
        <v>1</v>
      </c>
      <c r="I87" s="221" t="s">
        <v>5</v>
      </c>
      <c r="J87" s="222" t="s">
        <v>1</v>
      </c>
      <c r="K87" s="223" t="s">
        <v>194</v>
      </c>
      <c r="L87" s="224" t="s">
        <v>1</v>
      </c>
      <c r="M87" s="223" t="s">
        <v>195</v>
      </c>
      <c r="N87" s="224" t="s">
        <v>1</v>
      </c>
      <c r="O87" s="251" t="s">
        <v>197</v>
      </c>
      <c r="P87" s="252" t="s">
        <v>196</v>
      </c>
      <c r="Q87" s="223" t="s">
        <v>6</v>
      </c>
    </row>
    <row r="88" spans="1:17" ht="15.75" thickTop="1" x14ac:dyDescent="0.25">
      <c r="A88" s="88" t="s">
        <v>33</v>
      </c>
      <c r="B88" s="72">
        <f>'AMA_UBS V Medeiros'!B37</f>
        <v>6</v>
      </c>
      <c r="C88" s="105">
        <f>'AMA_UBS V Medeiros'!C37</f>
        <v>6</v>
      </c>
      <c r="D88" s="19">
        <f t="shared" ref="D88:D99" si="65">C88/$B88</f>
        <v>1</v>
      </c>
      <c r="E88" s="105">
        <f>'AMA_UBS V Medeiros'!D37</f>
        <v>0</v>
      </c>
      <c r="F88" s="19">
        <f t="shared" ref="F88:F99" si="66">E88/$B88</f>
        <v>0</v>
      </c>
      <c r="G88" s="105">
        <f>'AMA_UBS V Medeiros'!E37</f>
        <v>0</v>
      </c>
      <c r="H88" s="19">
        <f t="shared" ref="H88:H99" si="67">G88/$B88</f>
        <v>0</v>
      </c>
      <c r="I88" s="105">
        <f>'AMA_UBS V Medeiros'!F37</f>
        <v>0</v>
      </c>
      <c r="J88" s="19">
        <f t="shared" ref="J88:J99" si="68">I88/$B88</f>
        <v>0</v>
      </c>
      <c r="K88" s="105">
        <f>'AMA_UBS V Medeiros'!G37</f>
        <v>0</v>
      </c>
      <c r="L88" s="19">
        <f t="shared" ref="L88:L99" si="69">K88/$B88</f>
        <v>0</v>
      </c>
      <c r="M88" s="105">
        <f>'AMA_UBS V Medeiros'!H37</f>
        <v>0</v>
      </c>
      <c r="N88" s="19">
        <f t="shared" ref="N88:N99" si="70">M88/$B88</f>
        <v>0</v>
      </c>
      <c r="O88" s="241">
        <f t="shared" ref="O88:O99" si="71">SUM(I88,K88,M88)</f>
        <v>0</v>
      </c>
      <c r="P88" s="116">
        <f t="shared" ref="P88:P99" si="72">O88/($B88*3)</f>
        <v>0</v>
      </c>
      <c r="Q88" s="244">
        <f t="shared" ref="Q88:Q99" si="73">SUM(C88,E88,G88,I88,K88,M88)</f>
        <v>6</v>
      </c>
    </row>
    <row r="89" spans="1:17" x14ac:dyDescent="0.25">
      <c r="A89" s="88" t="s">
        <v>20</v>
      </c>
      <c r="B89" s="123">
        <f>'AMA_UBS V Medeiros'!B40</f>
        <v>4</v>
      </c>
      <c r="C89" s="106">
        <f>'AMA_UBS V Medeiros'!C40</f>
        <v>3.5</v>
      </c>
      <c r="D89" s="117">
        <f t="shared" si="65"/>
        <v>0.875</v>
      </c>
      <c r="E89" s="106">
        <f>'AMA_UBS V Medeiros'!D40</f>
        <v>0</v>
      </c>
      <c r="F89" s="117">
        <f t="shared" si="66"/>
        <v>0</v>
      </c>
      <c r="G89" s="106">
        <f>'AMA_UBS V Medeiros'!E40</f>
        <v>0</v>
      </c>
      <c r="H89" s="117">
        <f t="shared" si="67"/>
        <v>0</v>
      </c>
      <c r="I89" s="106">
        <f>'AMA_UBS V Medeiros'!F40</f>
        <v>0</v>
      </c>
      <c r="J89" s="117">
        <f t="shared" si="68"/>
        <v>0</v>
      </c>
      <c r="K89" s="106">
        <f>'AMA_UBS V Medeiros'!G40</f>
        <v>0</v>
      </c>
      <c r="L89" s="117">
        <f t="shared" si="69"/>
        <v>0</v>
      </c>
      <c r="M89" s="106">
        <f>'AMA_UBS V Medeiros'!H40</f>
        <v>0</v>
      </c>
      <c r="N89" s="117">
        <f t="shared" si="70"/>
        <v>0</v>
      </c>
      <c r="O89" s="253">
        <f t="shared" si="71"/>
        <v>0</v>
      </c>
      <c r="P89" s="118">
        <f t="shared" si="72"/>
        <v>0</v>
      </c>
      <c r="Q89" s="243">
        <f t="shared" si="73"/>
        <v>3.5</v>
      </c>
    </row>
    <row r="90" spans="1:17" x14ac:dyDescent="0.25">
      <c r="A90" s="88" t="s">
        <v>21</v>
      </c>
      <c r="B90" s="73">
        <f>'AMA_UBS V Medeiros'!B42</f>
        <v>2</v>
      </c>
      <c r="C90" s="106">
        <f>'AMA_UBS V Medeiros'!C42</f>
        <v>2</v>
      </c>
      <c r="D90" s="117">
        <f t="shared" si="65"/>
        <v>1</v>
      </c>
      <c r="E90" s="106">
        <f>'AMA_UBS V Medeiros'!D42</f>
        <v>0</v>
      </c>
      <c r="F90" s="117">
        <f t="shared" si="66"/>
        <v>0</v>
      </c>
      <c r="G90" s="106">
        <f>'AMA_UBS V Medeiros'!E42</f>
        <v>0</v>
      </c>
      <c r="H90" s="117">
        <f t="shared" si="67"/>
        <v>0</v>
      </c>
      <c r="I90" s="106">
        <f>'AMA_UBS V Medeiros'!F42</f>
        <v>0</v>
      </c>
      <c r="J90" s="117">
        <f t="shared" si="68"/>
        <v>0</v>
      </c>
      <c r="K90" s="106">
        <f>'AMA_UBS V Medeiros'!G42</f>
        <v>0</v>
      </c>
      <c r="L90" s="117">
        <f t="shared" si="69"/>
        <v>0</v>
      </c>
      <c r="M90" s="106">
        <f>'AMA_UBS V Medeiros'!H42</f>
        <v>0</v>
      </c>
      <c r="N90" s="117">
        <f t="shared" si="70"/>
        <v>0</v>
      </c>
      <c r="O90" s="253">
        <f t="shared" si="71"/>
        <v>0</v>
      </c>
      <c r="P90" s="118">
        <f t="shared" si="72"/>
        <v>0</v>
      </c>
      <c r="Q90" s="243">
        <f t="shared" si="73"/>
        <v>2</v>
      </c>
    </row>
    <row r="91" spans="1:17" x14ac:dyDescent="0.25">
      <c r="A91" s="88" t="s">
        <v>22</v>
      </c>
      <c r="B91" s="83">
        <f>'AMA_UBS V Medeiros'!B43</f>
        <v>2</v>
      </c>
      <c r="C91" s="106">
        <f>'AMA_UBS V Medeiros'!C43</f>
        <v>1.75</v>
      </c>
      <c r="D91" s="117">
        <f t="shared" si="65"/>
        <v>0.875</v>
      </c>
      <c r="E91" s="106">
        <f>'AMA_UBS V Medeiros'!D43</f>
        <v>0</v>
      </c>
      <c r="F91" s="117">
        <f t="shared" si="66"/>
        <v>0</v>
      </c>
      <c r="G91" s="106">
        <f>'AMA_UBS V Medeiros'!E43</f>
        <v>0</v>
      </c>
      <c r="H91" s="117">
        <f t="shared" si="67"/>
        <v>0</v>
      </c>
      <c r="I91" s="106">
        <f>'AMA_UBS V Medeiros'!F43</f>
        <v>0</v>
      </c>
      <c r="J91" s="117">
        <f t="shared" si="68"/>
        <v>0</v>
      </c>
      <c r="K91" s="106">
        <f>'AMA_UBS V Medeiros'!G43</f>
        <v>0</v>
      </c>
      <c r="L91" s="117">
        <f t="shared" si="69"/>
        <v>0</v>
      </c>
      <c r="M91" s="106">
        <f>'AMA_UBS V Medeiros'!H43</f>
        <v>0</v>
      </c>
      <c r="N91" s="117">
        <f t="shared" si="70"/>
        <v>0</v>
      </c>
      <c r="O91" s="253">
        <f t="shared" si="71"/>
        <v>0</v>
      </c>
      <c r="P91" s="118">
        <f t="shared" si="72"/>
        <v>0</v>
      </c>
      <c r="Q91" s="243">
        <f t="shared" si="73"/>
        <v>1.75</v>
      </c>
    </row>
    <row r="92" spans="1:17" x14ac:dyDescent="0.25">
      <c r="A92" s="88" t="s">
        <v>23</v>
      </c>
      <c r="B92" s="73">
        <f>'AMA_UBS V Medeiros'!B44</f>
        <v>3</v>
      </c>
      <c r="C92" s="106">
        <f>'AMA_UBS V Medeiros'!C44</f>
        <v>3</v>
      </c>
      <c r="D92" s="117">
        <f t="shared" si="65"/>
        <v>1</v>
      </c>
      <c r="E92" s="106">
        <f>'AMA_UBS V Medeiros'!D44</f>
        <v>0</v>
      </c>
      <c r="F92" s="117">
        <f t="shared" si="66"/>
        <v>0</v>
      </c>
      <c r="G92" s="106">
        <f>'AMA_UBS V Medeiros'!E44</f>
        <v>0</v>
      </c>
      <c r="H92" s="117">
        <f t="shared" si="67"/>
        <v>0</v>
      </c>
      <c r="I92" s="106">
        <f>'AMA_UBS V Medeiros'!F44</f>
        <v>0</v>
      </c>
      <c r="J92" s="117">
        <f t="shared" si="68"/>
        <v>0</v>
      </c>
      <c r="K92" s="106">
        <f>'AMA_UBS V Medeiros'!G44</f>
        <v>0</v>
      </c>
      <c r="L92" s="117">
        <f t="shared" si="69"/>
        <v>0</v>
      </c>
      <c r="M92" s="106">
        <f>'AMA_UBS V Medeiros'!H44</f>
        <v>0</v>
      </c>
      <c r="N92" s="117">
        <f t="shared" si="70"/>
        <v>0</v>
      </c>
      <c r="O92" s="253">
        <f t="shared" si="71"/>
        <v>0</v>
      </c>
      <c r="P92" s="118">
        <f t="shared" si="72"/>
        <v>0</v>
      </c>
      <c r="Q92" s="243">
        <f t="shared" si="73"/>
        <v>3</v>
      </c>
    </row>
    <row r="93" spans="1:17" x14ac:dyDescent="0.25">
      <c r="A93" s="88" t="s">
        <v>24</v>
      </c>
      <c r="B93" s="83">
        <f>'AMA_UBS V Medeiros'!B45</f>
        <v>2</v>
      </c>
      <c r="C93" s="106">
        <f>'AMA_UBS V Medeiros'!C45</f>
        <v>2</v>
      </c>
      <c r="D93" s="117">
        <f t="shared" si="65"/>
        <v>1</v>
      </c>
      <c r="E93" s="106">
        <f>'AMA_UBS V Medeiros'!D45</f>
        <v>0</v>
      </c>
      <c r="F93" s="117">
        <f t="shared" si="66"/>
        <v>0</v>
      </c>
      <c r="G93" s="106">
        <f>'AMA_UBS V Medeiros'!E45</f>
        <v>0</v>
      </c>
      <c r="H93" s="117">
        <f t="shared" si="67"/>
        <v>0</v>
      </c>
      <c r="I93" s="106">
        <f>'AMA_UBS V Medeiros'!F45</f>
        <v>0</v>
      </c>
      <c r="J93" s="117">
        <f t="shared" si="68"/>
        <v>0</v>
      </c>
      <c r="K93" s="106">
        <f>'AMA_UBS V Medeiros'!G45</f>
        <v>0</v>
      </c>
      <c r="L93" s="117">
        <f t="shared" si="69"/>
        <v>0</v>
      </c>
      <c r="M93" s="106">
        <f>'AMA_UBS V Medeiros'!H45</f>
        <v>0</v>
      </c>
      <c r="N93" s="117">
        <f t="shared" si="70"/>
        <v>0</v>
      </c>
      <c r="O93" s="253">
        <f t="shared" si="71"/>
        <v>0</v>
      </c>
      <c r="P93" s="118">
        <f t="shared" si="72"/>
        <v>0</v>
      </c>
      <c r="Q93" s="243">
        <f t="shared" si="73"/>
        <v>2</v>
      </c>
    </row>
    <row r="94" spans="1:17" x14ac:dyDescent="0.25">
      <c r="A94" s="75" t="s">
        <v>45</v>
      </c>
      <c r="B94" s="73">
        <f>'AMA_UBS V Medeiros'!B46</f>
        <v>1</v>
      </c>
      <c r="C94" s="105">
        <f>'AMA_UBS V Medeiros'!C46</f>
        <v>1</v>
      </c>
      <c r="D94" s="19">
        <f t="shared" si="65"/>
        <v>1</v>
      </c>
      <c r="E94" s="105">
        <f>'AMA_UBS V Medeiros'!D46</f>
        <v>0</v>
      </c>
      <c r="F94" s="19">
        <f t="shared" si="66"/>
        <v>0</v>
      </c>
      <c r="G94" s="105">
        <f>'AMA_UBS V Medeiros'!E46</f>
        <v>0</v>
      </c>
      <c r="H94" s="19">
        <f t="shared" si="67"/>
        <v>0</v>
      </c>
      <c r="I94" s="105">
        <f>'AMA_UBS V Medeiros'!F46</f>
        <v>0</v>
      </c>
      <c r="J94" s="19">
        <f t="shared" si="68"/>
        <v>0</v>
      </c>
      <c r="K94" s="105">
        <f>'AMA_UBS V Medeiros'!G46</f>
        <v>0</v>
      </c>
      <c r="L94" s="19">
        <f t="shared" si="69"/>
        <v>0</v>
      </c>
      <c r="M94" s="105">
        <f>'AMA_UBS V Medeiros'!H46</f>
        <v>0</v>
      </c>
      <c r="N94" s="19">
        <f t="shared" si="70"/>
        <v>0</v>
      </c>
      <c r="O94" s="241">
        <f t="shared" si="71"/>
        <v>0</v>
      </c>
      <c r="P94" s="116">
        <f t="shared" si="72"/>
        <v>0</v>
      </c>
      <c r="Q94" s="244">
        <f t="shared" si="73"/>
        <v>1</v>
      </c>
    </row>
    <row r="95" spans="1:17" x14ac:dyDescent="0.25">
      <c r="A95" s="75" t="s">
        <v>167</v>
      </c>
      <c r="B95" s="73">
        <f>'AMA_UBS V Medeiros'!B47</f>
        <v>6</v>
      </c>
      <c r="C95" s="105">
        <f>'AMA_UBS V Medeiros'!C47</f>
        <v>5</v>
      </c>
      <c r="D95" s="19">
        <f t="shared" si="65"/>
        <v>0.83333333333333337</v>
      </c>
      <c r="E95" s="105">
        <f>'AMA_UBS V Medeiros'!D47</f>
        <v>0</v>
      </c>
      <c r="F95" s="19">
        <f t="shared" si="66"/>
        <v>0</v>
      </c>
      <c r="G95" s="105">
        <f>'AMA_UBS V Medeiros'!E47</f>
        <v>0</v>
      </c>
      <c r="H95" s="19">
        <f t="shared" si="67"/>
        <v>0</v>
      </c>
      <c r="I95" s="105">
        <f>'AMA_UBS V Medeiros'!F47</f>
        <v>0</v>
      </c>
      <c r="J95" s="19">
        <f t="shared" si="68"/>
        <v>0</v>
      </c>
      <c r="K95" s="105">
        <f>'AMA_UBS V Medeiros'!G47</f>
        <v>0</v>
      </c>
      <c r="L95" s="19">
        <f t="shared" si="69"/>
        <v>0</v>
      </c>
      <c r="M95" s="105">
        <f>'AMA_UBS V Medeiros'!H47</f>
        <v>0</v>
      </c>
      <c r="N95" s="19">
        <f t="shared" si="70"/>
        <v>0</v>
      </c>
      <c r="O95" s="241">
        <f t="shared" si="71"/>
        <v>0</v>
      </c>
      <c r="P95" s="116">
        <f t="shared" si="72"/>
        <v>0</v>
      </c>
      <c r="Q95" s="244">
        <f t="shared" si="73"/>
        <v>5</v>
      </c>
    </row>
    <row r="96" spans="1:17" x14ac:dyDescent="0.25">
      <c r="A96" s="88" t="s">
        <v>25</v>
      </c>
      <c r="B96" s="83">
        <f>'AMA_UBS V Medeiros'!B48</f>
        <v>4</v>
      </c>
      <c r="C96" s="106">
        <f>'AMA_UBS V Medeiros'!C48</f>
        <v>4</v>
      </c>
      <c r="D96" s="117">
        <f t="shared" si="65"/>
        <v>1</v>
      </c>
      <c r="E96" s="106">
        <f>'AMA_UBS V Medeiros'!D48</f>
        <v>0</v>
      </c>
      <c r="F96" s="117">
        <f t="shared" si="66"/>
        <v>0</v>
      </c>
      <c r="G96" s="106">
        <f>'AMA_UBS V Medeiros'!E48</f>
        <v>0</v>
      </c>
      <c r="H96" s="117">
        <f t="shared" si="67"/>
        <v>0</v>
      </c>
      <c r="I96" s="106">
        <f>'AMA_UBS V Medeiros'!F48</f>
        <v>0</v>
      </c>
      <c r="J96" s="117">
        <f t="shared" si="68"/>
        <v>0</v>
      </c>
      <c r="K96" s="106">
        <f>'AMA_UBS V Medeiros'!G48</f>
        <v>0</v>
      </c>
      <c r="L96" s="117">
        <f t="shared" si="69"/>
        <v>0</v>
      </c>
      <c r="M96" s="106">
        <f>'AMA_UBS V Medeiros'!H48</f>
        <v>0</v>
      </c>
      <c r="N96" s="117">
        <f t="shared" si="70"/>
        <v>0</v>
      </c>
      <c r="O96" s="253">
        <f t="shared" si="71"/>
        <v>0</v>
      </c>
      <c r="P96" s="118">
        <f t="shared" si="72"/>
        <v>0</v>
      </c>
      <c r="Q96" s="243">
        <f t="shared" si="73"/>
        <v>4</v>
      </c>
    </row>
    <row r="97" spans="1:17" x14ac:dyDescent="0.25">
      <c r="A97" s="88" t="s">
        <v>26</v>
      </c>
      <c r="B97" s="83">
        <f>'AMA_UBS V Medeiros'!B49</f>
        <v>1</v>
      </c>
      <c r="C97" s="106">
        <f>'AMA_UBS V Medeiros'!C49</f>
        <v>1</v>
      </c>
      <c r="D97" s="117">
        <f t="shared" si="65"/>
        <v>1</v>
      </c>
      <c r="E97" s="106">
        <f>'AMA_UBS V Medeiros'!D49</f>
        <v>0</v>
      </c>
      <c r="F97" s="117">
        <f t="shared" si="66"/>
        <v>0</v>
      </c>
      <c r="G97" s="106">
        <f>'AMA_UBS V Medeiros'!E49</f>
        <v>0</v>
      </c>
      <c r="H97" s="117">
        <f t="shared" si="67"/>
        <v>0</v>
      </c>
      <c r="I97" s="106">
        <f>'AMA_UBS V Medeiros'!F49</f>
        <v>0</v>
      </c>
      <c r="J97" s="117">
        <f t="shared" si="68"/>
        <v>0</v>
      </c>
      <c r="K97" s="106">
        <f>'AMA_UBS V Medeiros'!G49</f>
        <v>0</v>
      </c>
      <c r="L97" s="117">
        <f t="shared" si="69"/>
        <v>0</v>
      </c>
      <c r="M97" s="106">
        <f>'AMA_UBS V Medeiros'!H49</f>
        <v>0</v>
      </c>
      <c r="N97" s="117">
        <f t="shared" si="70"/>
        <v>0</v>
      </c>
      <c r="O97" s="253">
        <f t="shared" si="71"/>
        <v>0</v>
      </c>
      <c r="P97" s="118">
        <f t="shared" si="72"/>
        <v>0</v>
      </c>
      <c r="Q97" s="243">
        <f t="shared" si="73"/>
        <v>1</v>
      </c>
    </row>
    <row r="98" spans="1:17" x14ac:dyDescent="0.25">
      <c r="A98" s="88" t="s">
        <v>34</v>
      </c>
      <c r="B98" s="83">
        <f>'AMA_UBS V Medeiros'!B52</f>
        <v>1</v>
      </c>
      <c r="C98" s="106">
        <f>'AMA_UBS V Medeiros'!C52</f>
        <v>1</v>
      </c>
      <c r="D98" s="117">
        <f t="shared" si="65"/>
        <v>1</v>
      </c>
      <c r="E98" s="106">
        <f>'AMA_UBS V Medeiros'!D52</f>
        <v>0</v>
      </c>
      <c r="F98" s="117">
        <f t="shared" si="66"/>
        <v>0</v>
      </c>
      <c r="G98" s="106">
        <f>'AMA_UBS V Medeiros'!E52</f>
        <v>0</v>
      </c>
      <c r="H98" s="117">
        <f t="shared" si="67"/>
        <v>0</v>
      </c>
      <c r="I98" s="106">
        <f>'AMA_UBS V Medeiros'!F52</f>
        <v>0</v>
      </c>
      <c r="J98" s="117">
        <f t="shared" si="68"/>
        <v>0</v>
      </c>
      <c r="K98" s="106">
        <f>'AMA_UBS V Medeiros'!G52</f>
        <v>0</v>
      </c>
      <c r="L98" s="117">
        <f t="shared" si="69"/>
        <v>0</v>
      </c>
      <c r="M98" s="106">
        <f>'AMA_UBS V Medeiros'!H52</f>
        <v>0</v>
      </c>
      <c r="N98" s="117">
        <f t="shared" si="70"/>
        <v>0</v>
      </c>
      <c r="O98" s="253">
        <f t="shared" si="71"/>
        <v>0</v>
      </c>
      <c r="P98" s="118">
        <f t="shared" si="72"/>
        <v>0</v>
      </c>
      <c r="Q98" s="243">
        <f t="shared" si="73"/>
        <v>1</v>
      </c>
    </row>
    <row r="99" spans="1:17" ht="15.75" thickBot="1" x14ac:dyDescent="0.3">
      <c r="A99" s="6" t="s">
        <v>7</v>
      </c>
      <c r="B99" s="7">
        <f>SUM(B88:B98)</f>
        <v>32</v>
      </c>
      <c r="C99" s="8">
        <f>SUM(C88:C98)</f>
        <v>30.25</v>
      </c>
      <c r="D99" s="22">
        <f t="shared" si="65"/>
        <v>0.9453125</v>
      </c>
      <c r="E99" s="8">
        <f>SUM(E88:E98)</f>
        <v>0</v>
      </c>
      <c r="F99" s="22">
        <f t="shared" si="66"/>
        <v>0</v>
      </c>
      <c r="G99" s="8">
        <f>SUM(G88:G98)</f>
        <v>0</v>
      </c>
      <c r="H99" s="22">
        <f t="shared" si="67"/>
        <v>0</v>
      </c>
      <c r="I99" s="8">
        <f>SUM(I88:I98)</f>
        <v>0</v>
      </c>
      <c r="J99" s="22">
        <f t="shared" si="68"/>
        <v>0</v>
      </c>
      <c r="K99" s="8">
        <f>SUM(K88:K98)</f>
        <v>0</v>
      </c>
      <c r="L99" s="22">
        <f t="shared" si="69"/>
        <v>0</v>
      </c>
      <c r="M99" s="8">
        <f>SUM(M88:M98)</f>
        <v>0</v>
      </c>
      <c r="N99" s="22">
        <f t="shared" si="70"/>
        <v>0</v>
      </c>
      <c r="O99" s="80">
        <f t="shared" si="71"/>
        <v>0</v>
      </c>
      <c r="P99" s="81">
        <f t="shared" si="72"/>
        <v>0</v>
      </c>
      <c r="Q99" s="8">
        <f t="shared" si="73"/>
        <v>30.25</v>
      </c>
    </row>
    <row r="101" spans="1:17" ht="15.75" x14ac:dyDescent="0.25">
      <c r="A101" s="1021" t="s">
        <v>278</v>
      </c>
      <c r="B101" s="1022"/>
      <c r="C101" s="1022"/>
      <c r="D101" s="1022"/>
      <c r="E101" s="1022"/>
      <c r="F101" s="1022"/>
      <c r="G101" s="1022"/>
      <c r="H101" s="1022"/>
      <c r="I101" s="1022"/>
      <c r="J101" s="1022"/>
      <c r="K101" s="1022"/>
      <c r="L101" s="1022"/>
      <c r="M101" s="1022"/>
      <c r="N101" s="1022"/>
      <c r="O101" s="1022"/>
      <c r="P101" s="1022"/>
      <c r="Q101" s="1022"/>
    </row>
    <row r="102" spans="1:17" ht="36.75" thickBot="1" x14ac:dyDescent="0.3">
      <c r="A102" s="85" t="s">
        <v>14</v>
      </c>
      <c r="B102" s="104" t="s">
        <v>165</v>
      </c>
      <c r="C102" s="221" t="s">
        <v>2</v>
      </c>
      <c r="D102" s="222" t="s">
        <v>1</v>
      </c>
      <c r="E102" s="221" t="s">
        <v>3</v>
      </c>
      <c r="F102" s="222" t="s">
        <v>1</v>
      </c>
      <c r="G102" s="221" t="s">
        <v>4</v>
      </c>
      <c r="H102" s="222" t="s">
        <v>1</v>
      </c>
      <c r="I102" s="221" t="s">
        <v>5</v>
      </c>
      <c r="J102" s="222" t="s">
        <v>1</v>
      </c>
      <c r="K102" s="223" t="s">
        <v>194</v>
      </c>
      <c r="L102" s="224" t="s">
        <v>1</v>
      </c>
      <c r="M102" s="223" t="s">
        <v>195</v>
      </c>
      <c r="N102" s="224" t="s">
        <v>1</v>
      </c>
      <c r="O102" s="251" t="s">
        <v>197</v>
      </c>
      <c r="P102" s="252" t="s">
        <v>196</v>
      </c>
      <c r="Q102" s="223" t="s">
        <v>6</v>
      </c>
    </row>
    <row r="103" spans="1:17" ht="15.75" thickTop="1" x14ac:dyDescent="0.25">
      <c r="A103" s="88" t="s">
        <v>33</v>
      </c>
      <c r="B103" s="10">
        <f>'UBS Izolina Mazzei'!B53</f>
        <v>9</v>
      </c>
      <c r="C103" s="105">
        <f>'UBS Izolina Mazzei'!C53</f>
        <v>9</v>
      </c>
      <c r="D103" s="19">
        <f t="shared" ref="D103:D114" si="74">C103/$B103</f>
        <v>1</v>
      </c>
      <c r="E103" s="105">
        <f>'UBS Izolina Mazzei'!D53</f>
        <v>0</v>
      </c>
      <c r="F103" s="19">
        <f t="shared" ref="F103:F114" si="75">E103/$B103</f>
        <v>0</v>
      </c>
      <c r="G103" s="105">
        <f>'UBS Izolina Mazzei'!E53</f>
        <v>0</v>
      </c>
      <c r="H103" s="19">
        <f t="shared" ref="H103:H114" si="76">G103/$B103</f>
        <v>0</v>
      </c>
      <c r="I103" s="105">
        <f>'UBS Izolina Mazzei'!F53</f>
        <v>0</v>
      </c>
      <c r="J103" s="19">
        <f t="shared" ref="J103:J114" si="77">I103/$B103</f>
        <v>0</v>
      </c>
      <c r="K103" s="105">
        <f>'UBS Izolina Mazzei'!G53</f>
        <v>0</v>
      </c>
      <c r="L103" s="19">
        <f t="shared" ref="L103:L114" si="78">K103/$B103</f>
        <v>0</v>
      </c>
      <c r="M103" s="105">
        <f>'UBS Izolina Mazzei'!H53</f>
        <v>0</v>
      </c>
      <c r="N103" s="19">
        <f t="shared" ref="N103:N114" si="79">M103/$B103</f>
        <v>0</v>
      </c>
      <c r="O103" s="241">
        <f t="shared" ref="O103:O114" si="80">SUM(I103,K103,M103)</f>
        <v>0</v>
      </c>
      <c r="P103" s="116">
        <f t="shared" ref="P103:P114" si="81">O103/($B103*3)</f>
        <v>0</v>
      </c>
      <c r="Q103" s="244">
        <f t="shared" ref="Q103:Q114" si="82">SUM(C103,E103,G103,I103,K103,M103)</f>
        <v>9</v>
      </c>
    </row>
    <row r="104" spans="1:17" x14ac:dyDescent="0.25">
      <c r="A104" s="88" t="s">
        <v>20</v>
      </c>
      <c r="B104" s="83">
        <f>'UBS Izolina Mazzei'!B55</f>
        <v>3</v>
      </c>
      <c r="C104" s="106">
        <f>'UBS Izolina Mazzei'!C55</f>
        <v>3</v>
      </c>
      <c r="D104" s="117">
        <f t="shared" si="74"/>
        <v>1</v>
      </c>
      <c r="E104" s="106">
        <f>'UBS Izolina Mazzei'!D55</f>
        <v>0</v>
      </c>
      <c r="F104" s="117">
        <f>E104/$B104</f>
        <v>0</v>
      </c>
      <c r="G104" s="106">
        <f>'UBS Izolina Mazzei'!E55</f>
        <v>0</v>
      </c>
      <c r="H104" s="117">
        <f t="shared" si="76"/>
        <v>0</v>
      </c>
      <c r="I104" s="106">
        <f>'UBS Izolina Mazzei'!F55</f>
        <v>0</v>
      </c>
      <c r="J104" s="117">
        <f t="shared" si="77"/>
        <v>0</v>
      </c>
      <c r="K104" s="106">
        <f>'UBS Izolina Mazzei'!G55</f>
        <v>0</v>
      </c>
      <c r="L104" s="117">
        <f t="shared" si="78"/>
        <v>0</v>
      </c>
      <c r="M104" s="106">
        <f>'UBS Izolina Mazzei'!H55</f>
        <v>0</v>
      </c>
      <c r="N104" s="117">
        <f t="shared" si="79"/>
        <v>0</v>
      </c>
      <c r="O104" s="253">
        <f t="shared" si="80"/>
        <v>0</v>
      </c>
      <c r="P104" s="118">
        <f t="shared" si="81"/>
        <v>0</v>
      </c>
      <c r="Q104" s="243">
        <f t="shared" si="82"/>
        <v>3</v>
      </c>
    </row>
    <row r="105" spans="1:17" x14ac:dyDescent="0.25">
      <c r="A105" s="88" t="s">
        <v>43</v>
      </c>
      <c r="B105" s="83">
        <f>'UBS Izolina Mazzei'!B56</f>
        <v>2</v>
      </c>
      <c r="C105" s="106">
        <f>'UBS Izolina Mazzei'!C56</f>
        <v>2</v>
      </c>
      <c r="D105" s="117">
        <f t="shared" si="74"/>
        <v>1</v>
      </c>
      <c r="E105" s="106">
        <f>'UBS Izolina Mazzei'!D56</f>
        <v>0</v>
      </c>
      <c r="F105" s="117">
        <f t="shared" si="75"/>
        <v>0</v>
      </c>
      <c r="G105" s="106">
        <f>'UBS Izolina Mazzei'!E56</f>
        <v>0</v>
      </c>
      <c r="H105" s="117">
        <f t="shared" si="76"/>
        <v>0</v>
      </c>
      <c r="I105" s="106">
        <f>'UBS Izolina Mazzei'!F56</f>
        <v>0</v>
      </c>
      <c r="J105" s="117">
        <f t="shared" si="77"/>
        <v>0</v>
      </c>
      <c r="K105" s="106">
        <f>'UBS Izolina Mazzei'!G56</f>
        <v>0</v>
      </c>
      <c r="L105" s="117">
        <f t="shared" si="78"/>
        <v>0</v>
      </c>
      <c r="M105" s="106">
        <f>'UBS Izolina Mazzei'!H56</f>
        <v>0</v>
      </c>
      <c r="N105" s="117">
        <f t="shared" si="79"/>
        <v>0</v>
      </c>
      <c r="O105" s="253">
        <f t="shared" si="80"/>
        <v>0</v>
      </c>
      <c r="P105" s="118">
        <f t="shared" si="81"/>
        <v>0</v>
      </c>
      <c r="Q105" s="243">
        <f t="shared" si="82"/>
        <v>2</v>
      </c>
    </row>
    <row r="106" spans="1:17" x14ac:dyDescent="0.25">
      <c r="A106" s="88" t="s">
        <v>184</v>
      </c>
      <c r="B106" s="83">
        <f>'UBS Izolina Mazzei'!B57</f>
        <v>1</v>
      </c>
      <c r="C106" s="106">
        <f>'UBS Izolina Mazzei'!C57</f>
        <v>1</v>
      </c>
      <c r="D106" s="117">
        <f t="shared" si="74"/>
        <v>1</v>
      </c>
      <c r="E106" s="106">
        <f>'UBS Izolina Mazzei'!D57</f>
        <v>0</v>
      </c>
      <c r="F106" s="117">
        <f t="shared" si="75"/>
        <v>0</v>
      </c>
      <c r="G106" s="106">
        <f>'UBS Izolina Mazzei'!E57</f>
        <v>0</v>
      </c>
      <c r="H106" s="117">
        <f t="shared" si="76"/>
        <v>0</v>
      </c>
      <c r="I106" s="106">
        <f>'UBS Izolina Mazzei'!F57</f>
        <v>0</v>
      </c>
      <c r="J106" s="117">
        <f t="shared" si="77"/>
        <v>0</v>
      </c>
      <c r="K106" s="106">
        <f>'UBS Izolina Mazzei'!G57</f>
        <v>0</v>
      </c>
      <c r="L106" s="117">
        <f t="shared" si="78"/>
        <v>0</v>
      </c>
      <c r="M106" s="106">
        <f>'UBS Izolina Mazzei'!H57</f>
        <v>0</v>
      </c>
      <c r="N106" s="117">
        <f t="shared" si="79"/>
        <v>0</v>
      </c>
      <c r="O106" s="253">
        <f t="shared" si="80"/>
        <v>0</v>
      </c>
      <c r="P106" s="118">
        <f t="shared" si="81"/>
        <v>0</v>
      </c>
      <c r="Q106" s="243">
        <f t="shared" si="82"/>
        <v>1</v>
      </c>
    </row>
    <row r="107" spans="1:17" x14ac:dyDescent="0.25">
      <c r="A107" s="88" t="s">
        <v>23</v>
      </c>
      <c r="B107" s="83">
        <f>'UBS Izolina Mazzei'!B58</f>
        <v>2</v>
      </c>
      <c r="C107" s="106">
        <f>'UBS Izolina Mazzei'!C58</f>
        <v>2</v>
      </c>
      <c r="D107" s="117">
        <f t="shared" si="74"/>
        <v>1</v>
      </c>
      <c r="E107" s="106">
        <f>'UBS Izolina Mazzei'!D58</f>
        <v>0</v>
      </c>
      <c r="F107" s="117">
        <f t="shared" si="75"/>
        <v>0</v>
      </c>
      <c r="G107" s="106">
        <f>'UBS Izolina Mazzei'!E58</f>
        <v>0</v>
      </c>
      <c r="H107" s="117">
        <f t="shared" si="76"/>
        <v>0</v>
      </c>
      <c r="I107" s="106">
        <f>'UBS Izolina Mazzei'!F58</f>
        <v>0</v>
      </c>
      <c r="J107" s="117">
        <f t="shared" si="77"/>
        <v>0</v>
      </c>
      <c r="K107" s="106">
        <f>'UBS Izolina Mazzei'!G58</f>
        <v>0</v>
      </c>
      <c r="L107" s="117">
        <f t="shared" si="78"/>
        <v>0</v>
      </c>
      <c r="M107" s="106">
        <f>'UBS Izolina Mazzei'!H58</f>
        <v>0</v>
      </c>
      <c r="N107" s="117">
        <f t="shared" si="79"/>
        <v>0</v>
      </c>
      <c r="O107" s="253">
        <f t="shared" si="80"/>
        <v>0</v>
      </c>
      <c r="P107" s="118">
        <f t="shared" si="81"/>
        <v>0</v>
      </c>
      <c r="Q107" s="243">
        <f t="shared" si="82"/>
        <v>2</v>
      </c>
    </row>
    <row r="108" spans="1:17" x14ac:dyDescent="0.25">
      <c r="A108" s="88" t="s">
        <v>24</v>
      </c>
      <c r="B108" s="83">
        <f>'UBS Izolina Mazzei'!B62</f>
        <v>2</v>
      </c>
      <c r="C108" s="106">
        <f>'UBS Izolina Mazzei'!C62</f>
        <v>2</v>
      </c>
      <c r="D108" s="117">
        <f t="shared" si="74"/>
        <v>1</v>
      </c>
      <c r="E108" s="106">
        <f>'UBS Izolina Mazzei'!D62</f>
        <v>0</v>
      </c>
      <c r="F108" s="117">
        <f t="shared" si="75"/>
        <v>0</v>
      </c>
      <c r="G108" s="106">
        <f>'UBS Izolina Mazzei'!E62</f>
        <v>0</v>
      </c>
      <c r="H108" s="117">
        <f t="shared" si="76"/>
        <v>0</v>
      </c>
      <c r="I108" s="106">
        <f>'UBS Izolina Mazzei'!F62</f>
        <v>0</v>
      </c>
      <c r="J108" s="117">
        <f t="shared" si="77"/>
        <v>0</v>
      </c>
      <c r="K108" s="106">
        <f>'UBS Izolina Mazzei'!G62</f>
        <v>0</v>
      </c>
      <c r="L108" s="117">
        <f t="shared" si="78"/>
        <v>0</v>
      </c>
      <c r="M108" s="106">
        <f>'UBS Izolina Mazzei'!H62</f>
        <v>0</v>
      </c>
      <c r="N108" s="117">
        <f t="shared" si="79"/>
        <v>0</v>
      </c>
      <c r="O108" s="253">
        <f t="shared" si="80"/>
        <v>0</v>
      </c>
      <c r="P108" s="118">
        <f t="shared" si="81"/>
        <v>0</v>
      </c>
      <c r="Q108" s="243">
        <f t="shared" si="82"/>
        <v>2</v>
      </c>
    </row>
    <row r="109" spans="1:17" x14ac:dyDescent="0.25">
      <c r="A109" s="88" t="s">
        <v>25</v>
      </c>
      <c r="B109" s="73">
        <f>'UBS Izolina Mazzei'!B63</f>
        <v>4</v>
      </c>
      <c r="C109" s="106">
        <f>'UBS Izolina Mazzei'!C63</f>
        <v>4</v>
      </c>
      <c r="D109" s="117">
        <f t="shared" si="74"/>
        <v>1</v>
      </c>
      <c r="E109" s="106">
        <f>'UBS Izolina Mazzei'!D63</f>
        <v>0</v>
      </c>
      <c r="F109" s="117">
        <f t="shared" si="75"/>
        <v>0</v>
      </c>
      <c r="G109" s="106">
        <f>'UBS Izolina Mazzei'!E63</f>
        <v>0</v>
      </c>
      <c r="H109" s="117">
        <f t="shared" si="76"/>
        <v>0</v>
      </c>
      <c r="I109" s="106">
        <f>'UBS Izolina Mazzei'!F63</f>
        <v>0</v>
      </c>
      <c r="J109" s="117">
        <f t="shared" si="77"/>
        <v>0</v>
      </c>
      <c r="K109" s="106">
        <f>'UBS Izolina Mazzei'!G63</f>
        <v>0</v>
      </c>
      <c r="L109" s="117">
        <f t="shared" si="78"/>
        <v>0</v>
      </c>
      <c r="M109" s="106">
        <f>'UBS Izolina Mazzei'!H63</f>
        <v>0</v>
      </c>
      <c r="N109" s="117">
        <f t="shared" si="79"/>
        <v>0</v>
      </c>
      <c r="O109" s="253">
        <f t="shared" si="80"/>
        <v>0</v>
      </c>
      <c r="P109" s="118">
        <f t="shared" si="81"/>
        <v>0</v>
      </c>
      <c r="Q109" s="243">
        <f t="shared" si="82"/>
        <v>4</v>
      </c>
    </row>
    <row r="110" spans="1:17" x14ac:dyDescent="0.25">
      <c r="A110" s="75" t="s">
        <v>45</v>
      </c>
      <c r="B110" s="73">
        <f>'UBS Izolina Mazzei'!B64</f>
        <v>1</v>
      </c>
      <c r="C110" s="105">
        <f>'UBS Izolina Mazzei'!C64</f>
        <v>1</v>
      </c>
      <c r="D110" s="19">
        <f t="shared" si="74"/>
        <v>1</v>
      </c>
      <c r="E110" s="105">
        <f>'UBS Izolina Mazzei'!D64</f>
        <v>0</v>
      </c>
      <c r="F110" s="19">
        <f t="shared" si="75"/>
        <v>0</v>
      </c>
      <c r="G110" s="105">
        <f>'UBS Izolina Mazzei'!E64</f>
        <v>0</v>
      </c>
      <c r="H110" s="19">
        <f t="shared" si="76"/>
        <v>0</v>
      </c>
      <c r="I110" s="105">
        <f>'UBS Izolina Mazzei'!F64</f>
        <v>0</v>
      </c>
      <c r="J110" s="19">
        <f t="shared" si="77"/>
        <v>0</v>
      </c>
      <c r="K110" s="105">
        <f>'UBS Izolina Mazzei'!G64</f>
        <v>0</v>
      </c>
      <c r="L110" s="19">
        <f t="shared" si="78"/>
        <v>0</v>
      </c>
      <c r="M110" s="105">
        <f>'UBS Izolina Mazzei'!H64</f>
        <v>0</v>
      </c>
      <c r="N110" s="19">
        <f t="shared" si="79"/>
        <v>0</v>
      </c>
      <c r="O110" s="241">
        <f t="shared" si="80"/>
        <v>0</v>
      </c>
      <c r="P110" s="116">
        <f t="shared" si="81"/>
        <v>0</v>
      </c>
      <c r="Q110" s="244">
        <f t="shared" si="82"/>
        <v>1</v>
      </c>
    </row>
    <row r="111" spans="1:17" x14ac:dyDescent="0.25">
      <c r="A111" s="88" t="s">
        <v>26</v>
      </c>
      <c r="B111" s="83">
        <f>'UBS Izolina Mazzei'!B65</f>
        <v>1</v>
      </c>
      <c r="C111" s="106">
        <f>'UBS Izolina Mazzei'!C65</f>
        <v>1</v>
      </c>
      <c r="D111" s="117">
        <f t="shared" si="74"/>
        <v>1</v>
      </c>
      <c r="E111" s="106">
        <f>'UBS Izolina Mazzei'!D65</f>
        <v>0</v>
      </c>
      <c r="F111" s="117">
        <f t="shared" si="75"/>
        <v>0</v>
      </c>
      <c r="G111" s="106">
        <f>'UBS Izolina Mazzei'!E65</f>
        <v>0</v>
      </c>
      <c r="H111" s="117">
        <f t="shared" si="76"/>
        <v>0</v>
      </c>
      <c r="I111" s="106">
        <f>'UBS Izolina Mazzei'!F65</f>
        <v>0</v>
      </c>
      <c r="J111" s="117">
        <f t="shared" si="77"/>
        <v>0</v>
      </c>
      <c r="K111" s="106">
        <f>'UBS Izolina Mazzei'!G65</f>
        <v>0</v>
      </c>
      <c r="L111" s="117">
        <f t="shared" si="78"/>
        <v>0</v>
      </c>
      <c r="M111" s="106">
        <f>'UBS Izolina Mazzei'!H65</f>
        <v>0</v>
      </c>
      <c r="N111" s="117">
        <f t="shared" si="79"/>
        <v>0</v>
      </c>
      <c r="O111" s="253">
        <f t="shared" si="80"/>
        <v>0</v>
      </c>
      <c r="P111" s="118">
        <f t="shared" si="81"/>
        <v>0</v>
      </c>
      <c r="Q111" s="243">
        <f t="shared" si="82"/>
        <v>1</v>
      </c>
    </row>
    <row r="112" spans="1:17" x14ac:dyDescent="0.25">
      <c r="A112" s="88" t="s">
        <v>34</v>
      </c>
      <c r="B112" s="73">
        <f>'UBS Izolina Mazzei'!B66</f>
        <v>1</v>
      </c>
      <c r="C112" s="106">
        <f>'UBS Izolina Mazzei'!C66</f>
        <v>1</v>
      </c>
      <c r="D112" s="117">
        <f t="shared" si="74"/>
        <v>1</v>
      </c>
      <c r="E112" s="106">
        <f>'UBS Izolina Mazzei'!D66</f>
        <v>0</v>
      </c>
      <c r="F112" s="117">
        <f t="shared" si="75"/>
        <v>0</v>
      </c>
      <c r="G112" s="106">
        <f>'UBS Izolina Mazzei'!E66</f>
        <v>0</v>
      </c>
      <c r="H112" s="117">
        <f t="shared" si="76"/>
        <v>0</v>
      </c>
      <c r="I112" s="106">
        <f>'UBS Izolina Mazzei'!F66</f>
        <v>0</v>
      </c>
      <c r="J112" s="117">
        <f t="shared" si="77"/>
        <v>0</v>
      </c>
      <c r="K112" s="106">
        <f>'UBS Izolina Mazzei'!G66</f>
        <v>0</v>
      </c>
      <c r="L112" s="117">
        <f t="shared" si="78"/>
        <v>0</v>
      </c>
      <c r="M112" s="106">
        <f>'UBS Izolina Mazzei'!H66</f>
        <v>0</v>
      </c>
      <c r="N112" s="117">
        <f t="shared" si="79"/>
        <v>0</v>
      </c>
      <c r="O112" s="253">
        <f t="shared" si="80"/>
        <v>0</v>
      </c>
      <c r="P112" s="118">
        <f t="shared" si="81"/>
        <v>0</v>
      </c>
      <c r="Q112" s="243">
        <f t="shared" si="82"/>
        <v>1</v>
      </c>
    </row>
    <row r="113" spans="1:17" ht="15.75" thickBot="1" x14ac:dyDescent="0.3">
      <c r="A113" s="110" t="s">
        <v>41</v>
      </c>
      <c r="B113" s="92">
        <f>'UBS Izolina Mazzei'!B67</f>
        <v>1</v>
      </c>
      <c r="C113" s="111">
        <f>'UBS Izolina Mazzei'!C67</f>
        <v>1</v>
      </c>
      <c r="D113" s="121">
        <f t="shared" si="74"/>
        <v>1</v>
      </c>
      <c r="E113" s="111">
        <f>'UBS Izolina Mazzei'!D67</f>
        <v>0</v>
      </c>
      <c r="F113" s="121">
        <f t="shared" si="75"/>
        <v>0</v>
      </c>
      <c r="G113" s="111">
        <f>'UBS Izolina Mazzei'!E67</f>
        <v>0</v>
      </c>
      <c r="H113" s="121">
        <f t="shared" si="76"/>
        <v>0</v>
      </c>
      <c r="I113" s="111">
        <f>'UBS Izolina Mazzei'!F67</f>
        <v>0</v>
      </c>
      <c r="J113" s="121">
        <f t="shared" si="77"/>
        <v>0</v>
      </c>
      <c r="K113" s="111">
        <f>'UBS Izolina Mazzei'!G67</f>
        <v>0</v>
      </c>
      <c r="L113" s="121">
        <f t="shared" si="78"/>
        <v>0</v>
      </c>
      <c r="M113" s="111">
        <f>'UBS Izolina Mazzei'!H67</f>
        <v>0</v>
      </c>
      <c r="N113" s="121">
        <f t="shared" si="79"/>
        <v>0</v>
      </c>
      <c r="O113" s="254">
        <f t="shared" si="80"/>
        <v>0</v>
      </c>
      <c r="P113" s="122">
        <f t="shared" si="81"/>
        <v>0</v>
      </c>
      <c r="Q113" s="245">
        <f t="shared" si="82"/>
        <v>1</v>
      </c>
    </row>
    <row r="114" spans="1:17" ht="15.75" thickBot="1" x14ac:dyDescent="0.3">
      <c r="A114" s="6" t="s">
        <v>7</v>
      </c>
      <c r="B114" s="7">
        <f>SUM(B103:B113)</f>
        <v>27</v>
      </c>
      <c r="C114" s="8">
        <f>SUM(C103:C113)</f>
        <v>27</v>
      </c>
      <c r="D114" s="22">
        <f t="shared" si="74"/>
        <v>1</v>
      </c>
      <c r="E114" s="8">
        <f>SUM(E103:E113)</f>
        <v>0</v>
      </c>
      <c r="F114" s="22">
        <f t="shared" si="75"/>
        <v>0</v>
      </c>
      <c r="G114" s="8">
        <f>SUM(G103:G113)</f>
        <v>0</v>
      </c>
      <c r="H114" s="22">
        <f t="shared" si="76"/>
        <v>0</v>
      </c>
      <c r="I114" s="8">
        <f>SUM(I103:I113)</f>
        <v>0</v>
      </c>
      <c r="J114" s="22">
        <f t="shared" si="77"/>
        <v>0</v>
      </c>
      <c r="K114" s="8">
        <f t="shared" ref="K114" si="83">SUM(K103:K113)</f>
        <v>0</v>
      </c>
      <c r="L114" s="22">
        <f t="shared" si="78"/>
        <v>0</v>
      </c>
      <c r="M114" s="8">
        <f t="shared" ref="M114" si="84">SUM(M103:M113)</f>
        <v>0</v>
      </c>
      <c r="N114" s="22">
        <f t="shared" si="79"/>
        <v>0</v>
      </c>
      <c r="O114" s="80">
        <f t="shared" si="80"/>
        <v>0</v>
      </c>
      <c r="P114" s="81">
        <f t="shared" si="81"/>
        <v>0</v>
      </c>
      <c r="Q114" s="8">
        <f t="shared" si="82"/>
        <v>27</v>
      </c>
    </row>
    <row r="116" spans="1:17" ht="15.75" x14ac:dyDescent="0.25">
      <c r="A116" s="1021" t="s">
        <v>280</v>
      </c>
      <c r="B116" s="1022"/>
      <c r="C116" s="1022"/>
      <c r="D116" s="1022"/>
      <c r="E116" s="1022"/>
      <c r="F116" s="1022"/>
      <c r="G116" s="1022"/>
      <c r="H116" s="1022"/>
      <c r="I116" s="1022"/>
      <c r="J116" s="1022"/>
      <c r="K116" s="1022"/>
      <c r="L116" s="1022"/>
      <c r="M116" s="1022"/>
      <c r="N116" s="1022"/>
      <c r="O116" s="1022"/>
      <c r="P116" s="1022"/>
      <c r="Q116" s="1022"/>
    </row>
    <row r="117" spans="1:17" ht="36.75" thickBot="1" x14ac:dyDescent="0.3">
      <c r="A117" s="85" t="s">
        <v>14</v>
      </c>
      <c r="B117" s="104" t="s">
        <v>165</v>
      </c>
      <c r="C117" s="221" t="s">
        <v>2</v>
      </c>
      <c r="D117" s="222" t="s">
        <v>1</v>
      </c>
      <c r="E117" s="221" t="s">
        <v>3</v>
      </c>
      <c r="F117" s="222" t="s">
        <v>1</v>
      </c>
      <c r="G117" s="221" t="s">
        <v>4</v>
      </c>
      <c r="H117" s="222" t="s">
        <v>1</v>
      </c>
      <c r="I117" s="221" t="s">
        <v>5</v>
      </c>
      <c r="J117" s="222" t="s">
        <v>1</v>
      </c>
      <c r="K117" s="223" t="s">
        <v>194</v>
      </c>
      <c r="L117" s="224" t="s">
        <v>1</v>
      </c>
      <c r="M117" s="223" t="s">
        <v>195</v>
      </c>
      <c r="N117" s="224" t="s">
        <v>1</v>
      </c>
      <c r="O117" s="251" t="s">
        <v>197</v>
      </c>
      <c r="P117" s="252" t="s">
        <v>196</v>
      </c>
      <c r="Q117" s="223" t="s">
        <v>6</v>
      </c>
    </row>
    <row r="118" spans="1:17" ht="15.75" thickTop="1" x14ac:dyDescent="0.25">
      <c r="A118" s="88" t="s">
        <v>33</v>
      </c>
      <c r="B118" s="10">
        <f>'UBS Jardim Japão'!B38</f>
        <v>6</v>
      </c>
      <c r="C118" s="105">
        <f>'UBS Jardim Japão'!C38</f>
        <v>5</v>
      </c>
      <c r="D118" s="19">
        <f t="shared" ref="D118:D128" si="85">C118/$B118</f>
        <v>0.83333333333333337</v>
      </c>
      <c r="E118" s="105">
        <f>'UBS Jardim Japão'!D38</f>
        <v>0</v>
      </c>
      <c r="F118" s="19">
        <f t="shared" ref="F118:F128" si="86">E118/$B118</f>
        <v>0</v>
      </c>
      <c r="G118" s="105">
        <f>'UBS Jardim Japão'!E38</f>
        <v>0</v>
      </c>
      <c r="H118" s="19">
        <f t="shared" ref="H118:H128" si="87">G118/$B118</f>
        <v>0</v>
      </c>
      <c r="I118" s="105">
        <f>'UBS Jardim Japão'!F38</f>
        <v>0</v>
      </c>
      <c r="J118" s="19">
        <f t="shared" ref="J118:J128" si="88">I118/$B118</f>
        <v>0</v>
      </c>
      <c r="K118" s="105">
        <f>'UBS Jardim Japão'!G38</f>
        <v>0</v>
      </c>
      <c r="L118" s="19">
        <f t="shared" ref="L118:L128" si="89">K118/$B118</f>
        <v>0</v>
      </c>
      <c r="M118" s="105">
        <f>'UBS Jardim Japão'!H38</f>
        <v>0</v>
      </c>
      <c r="N118" s="19">
        <f t="shared" ref="N118:N128" si="90">M118/$B118</f>
        <v>0</v>
      </c>
      <c r="O118" s="241">
        <f t="shared" ref="O118:O128" si="91">SUM(I118,K118,M118)</f>
        <v>0</v>
      </c>
      <c r="P118" s="116">
        <f t="shared" ref="P118:P128" si="92">O118/($B118*3)</f>
        <v>0</v>
      </c>
      <c r="Q118" s="244">
        <f t="shared" ref="Q118:Q128" si="93">SUM(C118,E118,G118,I118,K118,M118)</f>
        <v>5</v>
      </c>
    </row>
    <row r="119" spans="1:17" x14ac:dyDescent="0.25">
      <c r="A119" s="88" t="s">
        <v>20</v>
      </c>
      <c r="B119" s="83">
        <f>'UBS Jardim Japão'!B39</f>
        <v>3</v>
      </c>
      <c r="C119" s="109">
        <f>'UBS Jardim Japão'!C39</f>
        <v>3</v>
      </c>
      <c r="D119" s="117">
        <f t="shared" si="85"/>
        <v>1</v>
      </c>
      <c r="E119" s="109">
        <f>'UBS Jardim Japão'!D39</f>
        <v>0</v>
      </c>
      <c r="F119" s="117">
        <f t="shared" si="86"/>
        <v>0</v>
      </c>
      <c r="G119" s="109">
        <f>'UBS Jardim Japão'!E39</f>
        <v>0</v>
      </c>
      <c r="H119" s="117">
        <f t="shared" si="87"/>
        <v>0</v>
      </c>
      <c r="I119" s="106">
        <f>'UBS Jardim Japão'!F39</f>
        <v>0</v>
      </c>
      <c r="J119" s="117">
        <f t="shared" si="88"/>
        <v>0</v>
      </c>
      <c r="K119" s="106">
        <f>'UBS Jardim Japão'!G39</f>
        <v>0</v>
      </c>
      <c r="L119" s="117">
        <f t="shared" si="89"/>
        <v>0</v>
      </c>
      <c r="M119" s="106">
        <f>'UBS Jardim Japão'!H39</f>
        <v>0</v>
      </c>
      <c r="N119" s="117">
        <f t="shared" si="90"/>
        <v>0</v>
      </c>
      <c r="O119" s="253">
        <f t="shared" si="91"/>
        <v>0</v>
      </c>
      <c r="P119" s="118">
        <f t="shared" si="92"/>
        <v>0</v>
      </c>
      <c r="Q119" s="243">
        <f t="shared" si="93"/>
        <v>3</v>
      </c>
    </row>
    <row r="120" spans="1:17" x14ac:dyDescent="0.25">
      <c r="A120" s="88" t="s">
        <v>43</v>
      </c>
      <c r="B120" s="83">
        <f>'UBS Jardim Japão'!B40</f>
        <v>3</v>
      </c>
      <c r="C120" s="106">
        <f>'UBS Jardim Japão'!C40</f>
        <v>2.5</v>
      </c>
      <c r="D120" s="117">
        <f t="shared" si="85"/>
        <v>0.83333333333333337</v>
      </c>
      <c r="E120" s="106">
        <f>'UBS Jardim Japão'!D40</f>
        <v>0</v>
      </c>
      <c r="F120" s="117">
        <f t="shared" si="86"/>
        <v>0</v>
      </c>
      <c r="G120" s="106">
        <f>'UBS Jardim Japão'!E40</f>
        <v>0</v>
      </c>
      <c r="H120" s="117">
        <f t="shared" si="87"/>
        <v>0</v>
      </c>
      <c r="I120" s="106">
        <f>'UBS Jardim Japão'!F40</f>
        <v>0</v>
      </c>
      <c r="J120" s="117">
        <f t="shared" si="88"/>
        <v>0</v>
      </c>
      <c r="K120" s="106">
        <f>'UBS Jardim Japão'!G40</f>
        <v>0</v>
      </c>
      <c r="L120" s="117">
        <f t="shared" si="89"/>
        <v>0</v>
      </c>
      <c r="M120" s="106">
        <f>'UBS Jardim Japão'!H40</f>
        <v>0</v>
      </c>
      <c r="N120" s="117">
        <f t="shared" si="90"/>
        <v>0</v>
      </c>
      <c r="O120" s="253">
        <f t="shared" si="91"/>
        <v>0</v>
      </c>
      <c r="P120" s="118">
        <f t="shared" si="92"/>
        <v>0</v>
      </c>
      <c r="Q120" s="243">
        <f t="shared" si="93"/>
        <v>2.5</v>
      </c>
    </row>
    <row r="121" spans="1:17" x14ac:dyDescent="0.25">
      <c r="A121" s="88" t="s">
        <v>23</v>
      </c>
      <c r="B121" s="83">
        <f>'UBS Jardim Japão'!B41</f>
        <v>3</v>
      </c>
      <c r="C121" s="106">
        <f>'UBS Jardim Japão'!C41</f>
        <v>3</v>
      </c>
      <c r="D121" s="117">
        <f t="shared" si="85"/>
        <v>1</v>
      </c>
      <c r="E121" s="106">
        <f>'UBS Jardim Japão'!D41</f>
        <v>0</v>
      </c>
      <c r="F121" s="117">
        <f t="shared" si="86"/>
        <v>0</v>
      </c>
      <c r="G121" s="106">
        <f>'UBS Jardim Japão'!E41</f>
        <v>0</v>
      </c>
      <c r="H121" s="117">
        <f t="shared" si="87"/>
        <v>0</v>
      </c>
      <c r="I121" s="106">
        <f>'UBS Jardim Japão'!F41</f>
        <v>0</v>
      </c>
      <c r="J121" s="117">
        <f t="shared" si="88"/>
        <v>0</v>
      </c>
      <c r="K121" s="106">
        <f>'UBS Jardim Japão'!G41</f>
        <v>0</v>
      </c>
      <c r="L121" s="117">
        <f t="shared" si="89"/>
        <v>0</v>
      </c>
      <c r="M121" s="106">
        <f>'UBS Jardim Japão'!H41</f>
        <v>0</v>
      </c>
      <c r="N121" s="117">
        <f t="shared" si="90"/>
        <v>0</v>
      </c>
      <c r="O121" s="253">
        <f t="shared" si="91"/>
        <v>0</v>
      </c>
      <c r="P121" s="118">
        <f t="shared" si="92"/>
        <v>0</v>
      </c>
      <c r="Q121" s="243">
        <f t="shared" si="93"/>
        <v>3</v>
      </c>
    </row>
    <row r="122" spans="1:17" x14ac:dyDescent="0.25">
      <c r="A122" s="88" t="s">
        <v>24</v>
      </c>
      <c r="B122" s="83">
        <f>'UBS Jardim Japão'!B42</f>
        <v>2</v>
      </c>
      <c r="C122" s="106">
        <f>'UBS Jardim Japão'!C42</f>
        <v>2</v>
      </c>
      <c r="D122" s="117">
        <f t="shared" si="85"/>
        <v>1</v>
      </c>
      <c r="E122" s="106">
        <f>'UBS Jardim Japão'!D42</f>
        <v>0</v>
      </c>
      <c r="F122" s="117">
        <f t="shared" si="86"/>
        <v>0</v>
      </c>
      <c r="G122" s="106">
        <f>'UBS Jardim Japão'!E42</f>
        <v>0</v>
      </c>
      <c r="H122" s="117">
        <f t="shared" si="87"/>
        <v>0</v>
      </c>
      <c r="I122" s="106">
        <f>'UBS Jardim Japão'!F42</f>
        <v>0</v>
      </c>
      <c r="J122" s="117">
        <f t="shared" si="88"/>
        <v>0</v>
      </c>
      <c r="K122" s="106">
        <f>'UBS Jardim Japão'!G42</f>
        <v>0</v>
      </c>
      <c r="L122" s="117">
        <f t="shared" si="89"/>
        <v>0</v>
      </c>
      <c r="M122" s="106">
        <f>'UBS Jardim Japão'!H42</f>
        <v>0</v>
      </c>
      <c r="N122" s="117">
        <f t="shared" si="90"/>
        <v>0</v>
      </c>
      <c r="O122" s="253">
        <f t="shared" si="91"/>
        <v>0</v>
      </c>
      <c r="P122" s="118">
        <f t="shared" si="92"/>
        <v>0</v>
      </c>
      <c r="Q122" s="243">
        <f t="shared" si="93"/>
        <v>2</v>
      </c>
    </row>
    <row r="123" spans="1:17" x14ac:dyDescent="0.25">
      <c r="A123" s="88" t="s">
        <v>25</v>
      </c>
      <c r="B123" s="83">
        <f>'UBS Jardim Japão'!B43</f>
        <v>6</v>
      </c>
      <c r="C123" s="106">
        <f>'UBS Jardim Japão'!C43</f>
        <v>7</v>
      </c>
      <c r="D123" s="117">
        <f t="shared" si="85"/>
        <v>1.1666666666666667</v>
      </c>
      <c r="E123" s="106">
        <f>'UBS Jardim Japão'!D43</f>
        <v>0</v>
      </c>
      <c r="F123" s="117">
        <f t="shared" si="86"/>
        <v>0</v>
      </c>
      <c r="G123" s="106">
        <f>'UBS Jardim Japão'!E43</f>
        <v>0</v>
      </c>
      <c r="H123" s="117">
        <f t="shared" si="87"/>
        <v>0</v>
      </c>
      <c r="I123" s="106">
        <f>'UBS Jardim Japão'!F43</f>
        <v>0</v>
      </c>
      <c r="J123" s="117">
        <f t="shared" si="88"/>
        <v>0</v>
      </c>
      <c r="K123" s="106">
        <f>'UBS Jardim Japão'!G43</f>
        <v>0</v>
      </c>
      <c r="L123" s="117">
        <f t="shared" si="89"/>
        <v>0</v>
      </c>
      <c r="M123" s="106">
        <f>'UBS Jardim Japão'!H43</f>
        <v>0</v>
      </c>
      <c r="N123" s="117">
        <f t="shared" si="90"/>
        <v>0</v>
      </c>
      <c r="O123" s="253">
        <f t="shared" si="91"/>
        <v>0</v>
      </c>
      <c r="P123" s="118">
        <f t="shared" si="92"/>
        <v>0</v>
      </c>
      <c r="Q123" s="243">
        <f t="shared" si="93"/>
        <v>7</v>
      </c>
    </row>
    <row r="124" spans="1:17" x14ac:dyDescent="0.25">
      <c r="A124" s="88" t="s">
        <v>45</v>
      </c>
      <c r="B124" s="83">
        <f>'UBS Jardim Japão'!B44</f>
        <v>1</v>
      </c>
      <c r="C124" s="106">
        <f>'UBS Jardim Japão'!C44</f>
        <v>1</v>
      </c>
      <c r="D124" s="117">
        <f t="shared" si="85"/>
        <v>1</v>
      </c>
      <c r="E124" s="106">
        <f>'UBS Jardim Japão'!D44</f>
        <v>0</v>
      </c>
      <c r="F124" s="117">
        <f t="shared" si="86"/>
        <v>0</v>
      </c>
      <c r="G124" s="106">
        <f>'UBS Jardim Japão'!E44</f>
        <v>0</v>
      </c>
      <c r="H124" s="117">
        <f t="shared" si="87"/>
        <v>0</v>
      </c>
      <c r="I124" s="106">
        <f>'UBS Jardim Japão'!F44</f>
        <v>0</v>
      </c>
      <c r="J124" s="117">
        <f t="shared" si="88"/>
        <v>0</v>
      </c>
      <c r="K124" s="106">
        <f>'UBS Jardim Japão'!G44</f>
        <v>0</v>
      </c>
      <c r="L124" s="117">
        <f t="shared" si="89"/>
        <v>0</v>
      </c>
      <c r="M124" s="106">
        <f>'UBS Jardim Japão'!H44</f>
        <v>0</v>
      </c>
      <c r="N124" s="117">
        <f t="shared" si="90"/>
        <v>0</v>
      </c>
      <c r="O124" s="253">
        <f t="shared" si="91"/>
        <v>0</v>
      </c>
      <c r="P124" s="118">
        <f t="shared" si="92"/>
        <v>0</v>
      </c>
      <c r="Q124" s="243">
        <f t="shared" si="93"/>
        <v>1</v>
      </c>
    </row>
    <row r="125" spans="1:17" x14ac:dyDescent="0.25">
      <c r="A125" s="88" t="s">
        <v>26</v>
      </c>
      <c r="B125" s="83">
        <f>'UBS Jardim Japão'!B45</f>
        <v>1</v>
      </c>
      <c r="C125" s="106">
        <f>'UBS Jardim Japão'!C45</f>
        <v>1</v>
      </c>
      <c r="D125" s="117">
        <f t="shared" si="85"/>
        <v>1</v>
      </c>
      <c r="E125" s="106">
        <f>'UBS Jardim Japão'!D45</f>
        <v>0</v>
      </c>
      <c r="F125" s="117">
        <f t="shared" si="86"/>
        <v>0</v>
      </c>
      <c r="G125" s="106">
        <f>'UBS Jardim Japão'!E45</f>
        <v>0</v>
      </c>
      <c r="H125" s="117">
        <f t="shared" si="87"/>
        <v>0</v>
      </c>
      <c r="I125" s="106">
        <f>'UBS Jardim Japão'!F45</f>
        <v>0</v>
      </c>
      <c r="J125" s="117">
        <f t="shared" si="88"/>
        <v>0</v>
      </c>
      <c r="K125" s="106">
        <f>'UBS Jardim Japão'!G45</f>
        <v>0</v>
      </c>
      <c r="L125" s="117">
        <f t="shared" si="89"/>
        <v>0</v>
      </c>
      <c r="M125" s="106">
        <f>'UBS Jardim Japão'!H45</f>
        <v>0</v>
      </c>
      <c r="N125" s="117">
        <f t="shared" si="90"/>
        <v>0</v>
      </c>
      <c r="O125" s="253">
        <f t="shared" si="91"/>
        <v>0</v>
      </c>
      <c r="P125" s="118">
        <f t="shared" si="92"/>
        <v>0</v>
      </c>
      <c r="Q125" s="243">
        <f t="shared" si="93"/>
        <v>1</v>
      </c>
    </row>
    <row r="126" spans="1:17" x14ac:dyDescent="0.25">
      <c r="A126" s="88" t="s">
        <v>175</v>
      </c>
      <c r="B126" s="89">
        <f>'UBS Jardim Japão'!B46</f>
        <v>1</v>
      </c>
      <c r="C126" s="106">
        <f>'UBS Jardim Japão'!C46</f>
        <v>0</v>
      </c>
      <c r="D126" s="117">
        <f t="shared" si="85"/>
        <v>0</v>
      </c>
      <c r="E126" s="106">
        <f>'UBS Jardim Japão'!D46</f>
        <v>0</v>
      </c>
      <c r="F126" s="117">
        <f t="shared" si="86"/>
        <v>0</v>
      </c>
      <c r="G126" s="106">
        <f>'UBS Jardim Japão'!E46</f>
        <v>0</v>
      </c>
      <c r="H126" s="117">
        <f t="shared" si="87"/>
        <v>0</v>
      </c>
      <c r="I126" s="106">
        <f>'UBS Jardim Japão'!F46</f>
        <v>0</v>
      </c>
      <c r="J126" s="117">
        <f t="shared" si="88"/>
        <v>0</v>
      </c>
      <c r="K126" s="106">
        <f>'UBS Jardim Japão'!G46</f>
        <v>0</v>
      </c>
      <c r="L126" s="117">
        <f t="shared" si="89"/>
        <v>0</v>
      </c>
      <c r="M126" s="106">
        <f>'UBS Jardim Japão'!H46</f>
        <v>0</v>
      </c>
      <c r="N126" s="117">
        <f t="shared" si="90"/>
        <v>0</v>
      </c>
      <c r="O126" s="253">
        <f t="shared" si="91"/>
        <v>0</v>
      </c>
      <c r="P126" s="118">
        <f t="shared" si="92"/>
        <v>0</v>
      </c>
      <c r="Q126" s="243">
        <f t="shared" si="93"/>
        <v>0</v>
      </c>
    </row>
    <row r="127" spans="1:17" ht="15.75" thickBot="1" x14ac:dyDescent="0.3">
      <c r="A127" s="110" t="s">
        <v>34</v>
      </c>
      <c r="B127" s="159">
        <f>'UBS Jardim Japão'!B47</f>
        <v>1</v>
      </c>
      <c r="C127" s="111">
        <f>'UBS Jardim Japão'!C47</f>
        <v>1</v>
      </c>
      <c r="D127" s="121">
        <f t="shared" si="85"/>
        <v>1</v>
      </c>
      <c r="E127" s="111">
        <f>'UBS Jardim Japão'!D47</f>
        <v>0</v>
      </c>
      <c r="F127" s="121">
        <f t="shared" si="86"/>
        <v>0</v>
      </c>
      <c r="G127" s="111">
        <f>'UBS Jardim Japão'!E47</f>
        <v>0</v>
      </c>
      <c r="H127" s="121">
        <f t="shared" si="87"/>
        <v>0</v>
      </c>
      <c r="I127" s="111">
        <f>'UBS Jardim Japão'!F47</f>
        <v>0</v>
      </c>
      <c r="J127" s="121">
        <f t="shared" si="88"/>
        <v>0</v>
      </c>
      <c r="K127" s="111">
        <f>'UBS Jardim Japão'!G47</f>
        <v>0</v>
      </c>
      <c r="L127" s="121">
        <f t="shared" si="89"/>
        <v>0</v>
      </c>
      <c r="M127" s="111">
        <f>'UBS Jardim Japão'!H47</f>
        <v>0</v>
      </c>
      <c r="N127" s="121">
        <f t="shared" si="90"/>
        <v>0</v>
      </c>
      <c r="O127" s="254">
        <f t="shared" si="91"/>
        <v>0</v>
      </c>
      <c r="P127" s="122">
        <f t="shared" si="92"/>
        <v>0</v>
      </c>
      <c r="Q127" s="245">
        <f t="shared" si="93"/>
        <v>1</v>
      </c>
    </row>
    <row r="128" spans="1:17" ht="15.75" thickBot="1" x14ac:dyDescent="0.3">
      <c r="A128" s="6" t="s">
        <v>7</v>
      </c>
      <c r="B128" s="7">
        <f>SUM(B118:B127)</f>
        <v>27</v>
      </c>
      <c r="C128" s="8">
        <f>SUM(C118:C127)</f>
        <v>25.5</v>
      </c>
      <c r="D128" s="22">
        <f t="shared" si="85"/>
        <v>0.94444444444444442</v>
      </c>
      <c r="E128" s="8">
        <f>SUM(E118:E127)</f>
        <v>0</v>
      </c>
      <c r="F128" s="22">
        <f t="shared" si="86"/>
        <v>0</v>
      </c>
      <c r="G128" s="8">
        <f>SUM(G118:G127)</f>
        <v>0</v>
      </c>
      <c r="H128" s="22">
        <f t="shared" si="87"/>
        <v>0</v>
      </c>
      <c r="I128" s="8">
        <f>SUM(I118:I127)</f>
        <v>0</v>
      </c>
      <c r="J128" s="22">
        <f t="shared" si="88"/>
        <v>0</v>
      </c>
      <c r="K128" s="8">
        <f t="shared" ref="K128" si="94">SUM(K118:K127)</f>
        <v>0</v>
      </c>
      <c r="L128" s="22">
        <f t="shared" si="89"/>
        <v>0</v>
      </c>
      <c r="M128" s="8">
        <f t="shared" ref="M128" si="95">SUM(M118:M127)</f>
        <v>0</v>
      </c>
      <c r="N128" s="22">
        <f t="shared" si="90"/>
        <v>0</v>
      </c>
      <c r="O128" s="80">
        <f t="shared" si="91"/>
        <v>0</v>
      </c>
      <c r="P128" s="81">
        <f t="shared" si="92"/>
        <v>0</v>
      </c>
      <c r="Q128" s="8">
        <f t="shared" si="93"/>
        <v>25.5</v>
      </c>
    </row>
    <row r="130" spans="1:17" ht="15.75" x14ac:dyDescent="0.25">
      <c r="A130" s="1021" t="s">
        <v>308</v>
      </c>
      <c r="B130" s="1022"/>
      <c r="C130" s="1022"/>
      <c r="D130" s="1022"/>
      <c r="E130" s="1022"/>
      <c r="F130" s="1022"/>
      <c r="G130" s="1022"/>
      <c r="H130" s="1022"/>
      <c r="I130" s="1022"/>
      <c r="J130" s="1022"/>
      <c r="K130" s="1022"/>
      <c r="L130" s="1022"/>
      <c r="M130" s="1022"/>
      <c r="N130" s="1022"/>
      <c r="O130" s="1022"/>
      <c r="P130" s="1022"/>
      <c r="Q130" s="1022"/>
    </row>
    <row r="131" spans="1:17" ht="36.75" thickBot="1" x14ac:dyDescent="0.3">
      <c r="A131" s="85" t="s">
        <v>14</v>
      </c>
      <c r="B131" s="104" t="s">
        <v>165</v>
      </c>
      <c r="C131" s="221" t="s">
        <v>2</v>
      </c>
      <c r="D131" s="222" t="s">
        <v>1</v>
      </c>
      <c r="E131" s="221" t="s">
        <v>3</v>
      </c>
      <c r="F131" s="222" t="s">
        <v>1</v>
      </c>
      <c r="G131" s="221" t="s">
        <v>4</v>
      </c>
      <c r="H131" s="222" t="s">
        <v>1</v>
      </c>
      <c r="I131" s="221" t="s">
        <v>5</v>
      </c>
      <c r="J131" s="222" t="s">
        <v>1</v>
      </c>
      <c r="K131" s="223" t="s">
        <v>194</v>
      </c>
      <c r="L131" s="224" t="s">
        <v>1</v>
      </c>
      <c r="M131" s="223" t="s">
        <v>195</v>
      </c>
      <c r="N131" s="224" t="s">
        <v>1</v>
      </c>
      <c r="O131" s="251" t="s">
        <v>197</v>
      </c>
      <c r="P131" s="252" t="s">
        <v>196</v>
      </c>
      <c r="Q131" s="223" t="s">
        <v>6</v>
      </c>
    </row>
    <row r="132" spans="1:17" ht="15.75" thickTop="1" x14ac:dyDescent="0.25">
      <c r="A132" s="9" t="s">
        <v>147</v>
      </c>
      <c r="B132" s="87">
        <f>'EMAD na UBS JD JAPÃO'!B21</f>
        <v>2</v>
      </c>
      <c r="C132" s="105">
        <f>'EMAD na UBS JD JAPÃO'!C21</f>
        <v>1</v>
      </c>
      <c r="D132" s="19">
        <f t="shared" ref="D132:D137" si="96">C132/$B132</f>
        <v>0.5</v>
      </c>
      <c r="E132" s="105">
        <f>'EMAD na UBS JD JAPÃO'!D21</f>
        <v>0</v>
      </c>
      <c r="F132" s="19">
        <f t="shared" ref="F132:F137" si="97">E132/$B132</f>
        <v>0</v>
      </c>
      <c r="G132" s="105">
        <f>'EMAD na UBS JD JAPÃO'!E21</f>
        <v>0</v>
      </c>
      <c r="H132" s="19">
        <f t="shared" ref="H132:H137" si="98">G132/$B132</f>
        <v>0</v>
      </c>
      <c r="I132" s="105">
        <f>'EMAD na UBS JD JAPÃO'!F21</f>
        <v>0</v>
      </c>
      <c r="J132" s="19">
        <f t="shared" ref="J132:J137" si="99">I132/$B132</f>
        <v>0</v>
      </c>
      <c r="K132" s="105">
        <f>'EMAD na UBS JD JAPÃO'!G21</f>
        <v>0</v>
      </c>
      <c r="L132" s="19">
        <f t="shared" ref="L132:L137" si="100">K132/$B132</f>
        <v>0</v>
      </c>
      <c r="M132" s="105">
        <f>'EMAD na UBS JD JAPÃO'!H21</f>
        <v>0</v>
      </c>
      <c r="N132" s="19">
        <f t="shared" ref="N132:N137" si="101">M132/$B132</f>
        <v>0</v>
      </c>
      <c r="O132" s="241">
        <f t="shared" ref="O132:O137" si="102">SUM(I132,K132,M132)</f>
        <v>0</v>
      </c>
      <c r="P132" s="116">
        <f t="shared" ref="P132:P137" si="103">O132/($B132*3)</f>
        <v>0</v>
      </c>
      <c r="Q132" s="244">
        <f t="shared" ref="Q132:Q137" si="104">SUM(C132,E132,G132,I132,K132,M132)</f>
        <v>1</v>
      </c>
    </row>
    <row r="133" spans="1:17" x14ac:dyDescent="0.25">
      <c r="A133" s="76" t="s">
        <v>173</v>
      </c>
      <c r="B133" s="72">
        <f>'EMAD na UBS JD JAPÃO'!B22</f>
        <v>0</v>
      </c>
      <c r="C133" s="105">
        <f>'EMAD na UBS JD JAPÃO'!C22</f>
        <v>2</v>
      </c>
      <c r="D133" s="19" t="e">
        <f t="shared" si="96"/>
        <v>#DIV/0!</v>
      </c>
      <c r="E133" s="105">
        <f>'EMAD na UBS JD JAPÃO'!D22</f>
        <v>0</v>
      </c>
      <c r="F133" s="19" t="e">
        <f t="shared" si="97"/>
        <v>#DIV/0!</v>
      </c>
      <c r="G133" s="105">
        <f>'EMAD na UBS JD JAPÃO'!E22</f>
        <v>0</v>
      </c>
      <c r="H133" s="19" t="e">
        <f t="shared" si="98"/>
        <v>#DIV/0!</v>
      </c>
      <c r="I133" s="105">
        <f>'EMAD na UBS JD JAPÃO'!F22</f>
        <v>0</v>
      </c>
      <c r="J133" s="19" t="e">
        <f t="shared" si="99"/>
        <v>#DIV/0!</v>
      </c>
      <c r="K133" s="105">
        <f>'EMAD na UBS JD JAPÃO'!G22</f>
        <v>0</v>
      </c>
      <c r="L133" s="19" t="e">
        <f t="shared" si="100"/>
        <v>#DIV/0!</v>
      </c>
      <c r="M133" s="105">
        <f>'EMAD na UBS JD JAPÃO'!H22</f>
        <v>0</v>
      </c>
      <c r="N133" s="19" t="e">
        <f t="shared" si="101"/>
        <v>#DIV/0!</v>
      </c>
      <c r="O133" s="241">
        <f t="shared" si="102"/>
        <v>0</v>
      </c>
      <c r="P133" s="116" t="e">
        <f t="shared" si="103"/>
        <v>#DIV/0!</v>
      </c>
      <c r="Q133" s="244">
        <f t="shared" si="104"/>
        <v>2</v>
      </c>
    </row>
    <row r="134" spans="1:17" x14ac:dyDescent="0.25">
      <c r="A134" s="9" t="s">
        <v>148</v>
      </c>
      <c r="B134" s="83">
        <f>'EMAD na UBS JD JAPÃO'!B23</f>
        <v>1</v>
      </c>
      <c r="C134" s="106">
        <f>'EMAD na UBS JD JAPÃO'!C23</f>
        <v>1</v>
      </c>
      <c r="D134" s="117">
        <f t="shared" si="96"/>
        <v>1</v>
      </c>
      <c r="E134" s="106">
        <f>'EMAD na UBS JD JAPÃO'!D23</f>
        <v>0</v>
      </c>
      <c r="F134" s="117">
        <f t="shared" si="97"/>
        <v>0</v>
      </c>
      <c r="G134" s="106">
        <f>'EMAD na UBS JD JAPÃO'!E23</f>
        <v>0</v>
      </c>
      <c r="H134" s="117">
        <f t="shared" si="98"/>
        <v>0</v>
      </c>
      <c r="I134" s="106">
        <f>'EMAD na UBS JD JAPÃO'!F23</f>
        <v>0</v>
      </c>
      <c r="J134" s="117">
        <f t="shared" si="99"/>
        <v>0</v>
      </c>
      <c r="K134" s="106">
        <f>'EMAD na UBS JD JAPÃO'!G23</f>
        <v>0</v>
      </c>
      <c r="L134" s="117">
        <f t="shared" si="100"/>
        <v>0</v>
      </c>
      <c r="M134" s="106">
        <f>'EMAD na UBS JD JAPÃO'!H23</f>
        <v>0</v>
      </c>
      <c r="N134" s="117">
        <f t="shared" si="101"/>
        <v>0</v>
      </c>
      <c r="O134" s="253">
        <f t="shared" si="102"/>
        <v>0</v>
      </c>
      <c r="P134" s="118">
        <f t="shared" si="103"/>
        <v>0</v>
      </c>
      <c r="Q134" s="243">
        <f t="shared" si="104"/>
        <v>1</v>
      </c>
    </row>
    <row r="135" spans="1:17" x14ac:dyDescent="0.25">
      <c r="A135" s="9" t="s">
        <v>153</v>
      </c>
      <c r="B135" s="89">
        <f>'EMAD na UBS JD JAPÃO'!B24</f>
        <v>1</v>
      </c>
      <c r="C135" s="106">
        <f>'EMAD na UBS JD JAPÃO'!C24</f>
        <v>2</v>
      </c>
      <c r="D135" s="117">
        <f t="shared" si="96"/>
        <v>2</v>
      </c>
      <c r="E135" s="106">
        <f>'EMAD na UBS JD JAPÃO'!D24</f>
        <v>0</v>
      </c>
      <c r="F135" s="117">
        <f t="shared" si="97"/>
        <v>0</v>
      </c>
      <c r="G135" s="106">
        <f>'EMAD na UBS JD JAPÃO'!E24</f>
        <v>0</v>
      </c>
      <c r="H135" s="117">
        <f t="shared" si="98"/>
        <v>0</v>
      </c>
      <c r="I135" s="106">
        <f>'EMAD na UBS JD JAPÃO'!F24</f>
        <v>0</v>
      </c>
      <c r="J135" s="117">
        <f t="shared" si="99"/>
        <v>0</v>
      </c>
      <c r="K135" s="106">
        <f>'EMAD na UBS JD JAPÃO'!G24</f>
        <v>0</v>
      </c>
      <c r="L135" s="117">
        <f t="shared" si="100"/>
        <v>0</v>
      </c>
      <c r="M135" s="106">
        <f>'EMAD na UBS JD JAPÃO'!H24</f>
        <v>0</v>
      </c>
      <c r="N135" s="117">
        <f t="shared" si="101"/>
        <v>0</v>
      </c>
      <c r="O135" s="253">
        <f t="shared" si="102"/>
        <v>0</v>
      </c>
      <c r="P135" s="118">
        <f t="shared" si="103"/>
        <v>0</v>
      </c>
      <c r="Q135" s="243">
        <f t="shared" si="104"/>
        <v>2</v>
      </c>
    </row>
    <row r="136" spans="1:17" ht="15.75" thickBot="1" x14ac:dyDescent="0.3">
      <c r="A136" s="110" t="s">
        <v>149</v>
      </c>
      <c r="B136" s="92">
        <f>'EMAD na UBS JD JAPÃO'!B26</f>
        <v>4</v>
      </c>
      <c r="C136" s="111">
        <f>'EMAD na UBS JD JAPÃO'!C26</f>
        <v>4</v>
      </c>
      <c r="D136" s="121">
        <f t="shared" si="96"/>
        <v>1</v>
      </c>
      <c r="E136" s="111">
        <f>'EMAD na UBS JD JAPÃO'!D26</f>
        <v>0</v>
      </c>
      <c r="F136" s="121">
        <f t="shared" si="97"/>
        <v>0</v>
      </c>
      <c r="G136" s="111">
        <f>'EMAD na UBS JD JAPÃO'!E26</f>
        <v>0</v>
      </c>
      <c r="H136" s="121">
        <f t="shared" si="98"/>
        <v>0</v>
      </c>
      <c r="I136" s="111">
        <f>'EMAD na UBS JD JAPÃO'!F26</f>
        <v>0</v>
      </c>
      <c r="J136" s="121">
        <f t="shared" si="99"/>
        <v>0</v>
      </c>
      <c r="K136" s="111">
        <f>'EMAD na UBS JD JAPÃO'!G26</f>
        <v>0</v>
      </c>
      <c r="L136" s="121">
        <f t="shared" si="100"/>
        <v>0</v>
      </c>
      <c r="M136" s="111">
        <f>'EMAD na UBS JD JAPÃO'!H26</f>
        <v>0</v>
      </c>
      <c r="N136" s="121">
        <f t="shared" si="101"/>
        <v>0</v>
      </c>
      <c r="O136" s="254">
        <f t="shared" si="102"/>
        <v>0</v>
      </c>
      <c r="P136" s="122">
        <f t="shared" si="103"/>
        <v>0</v>
      </c>
      <c r="Q136" s="245">
        <f t="shared" si="104"/>
        <v>4</v>
      </c>
    </row>
    <row r="137" spans="1:17" ht="15.75" thickBot="1" x14ac:dyDescent="0.3">
      <c r="A137" s="6" t="s">
        <v>7</v>
      </c>
      <c r="B137" s="7">
        <f>SUM(B132:B136)</f>
        <v>8</v>
      </c>
      <c r="C137" s="8">
        <f>SUM(C132:C136)</f>
        <v>10</v>
      </c>
      <c r="D137" s="22">
        <f t="shared" si="96"/>
        <v>1.25</v>
      </c>
      <c r="E137" s="8">
        <f>SUM(E132:E136)</f>
        <v>0</v>
      </c>
      <c r="F137" s="22">
        <f t="shared" si="97"/>
        <v>0</v>
      </c>
      <c r="G137" s="8">
        <f>SUM(G132:G136)</f>
        <v>0</v>
      </c>
      <c r="H137" s="22">
        <f t="shared" si="98"/>
        <v>0</v>
      </c>
      <c r="I137" s="8">
        <f>SUM(I132:I136)</f>
        <v>0</v>
      </c>
      <c r="J137" s="22">
        <f t="shared" si="99"/>
        <v>0</v>
      </c>
      <c r="K137" s="8">
        <f t="shared" ref="K137" si="105">SUM(K132:K136)</f>
        <v>0</v>
      </c>
      <c r="L137" s="22">
        <f t="shared" si="100"/>
        <v>0</v>
      </c>
      <c r="M137" s="8">
        <f t="shared" ref="M137" si="106">SUM(M132:M136)</f>
        <v>0</v>
      </c>
      <c r="N137" s="22">
        <f t="shared" si="101"/>
        <v>0</v>
      </c>
      <c r="O137" s="80">
        <f t="shared" si="102"/>
        <v>0</v>
      </c>
      <c r="P137" s="81">
        <f t="shared" si="103"/>
        <v>0</v>
      </c>
      <c r="Q137" s="8">
        <f t="shared" si="104"/>
        <v>10</v>
      </c>
    </row>
    <row r="139" spans="1:17" ht="15.75" x14ac:dyDescent="0.25">
      <c r="A139" s="1021" t="s">
        <v>283</v>
      </c>
      <c r="B139" s="1022"/>
      <c r="C139" s="1022"/>
      <c r="D139" s="1022"/>
      <c r="E139" s="1022"/>
      <c r="F139" s="1022"/>
      <c r="G139" s="1022"/>
      <c r="H139" s="1022"/>
      <c r="I139" s="1022"/>
      <c r="J139" s="1022"/>
      <c r="K139" s="1022"/>
      <c r="L139" s="1022"/>
      <c r="M139" s="1022"/>
      <c r="N139" s="1022"/>
      <c r="O139" s="1022"/>
      <c r="P139" s="1022"/>
      <c r="Q139" s="1022"/>
    </row>
    <row r="140" spans="1:17" ht="34.5" thickBot="1" x14ac:dyDescent="0.3">
      <c r="A140" s="85" t="s">
        <v>14</v>
      </c>
      <c r="B140" s="104" t="s">
        <v>165</v>
      </c>
      <c r="C140" s="221" t="s">
        <v>2</v>
      </c>
      <c r="D140" s="222" t="s">
        <v>1</v>
      </c>
      <c r="E140" s="221" t="s">
        <v>3</v>
      </c>
      <c r="F140" s="222" t="s">
        <v>1</v>
      </c>
      <c r="G140" s="221" t="s">
        <v>4</v>
      </c>
      <c r="H140" s="222" t="s">
        <v>1</v>
      </c>
      <c r="I140" s="221" t="s">
        <v>5</v>
      </c>
      <c r="J140" s="222" t="s">
        <v>1</v>
      </c>
      <c r="K140" s="223" t="s">
        <v>5</v>
      </c>
      <c r="L140" s="224" t="s">
        <v>1</v>
      </c>
      <c r="M140" s="223" t="s">
        <v>5</v>
      </c>
      <c r="N140" s="224" t="s">
        <v>1</v>
      </c>
      <c r="O140" s="251" t="s">
        <v>5</v>
      </c>
      <c r="P140" s="252" t="s">
        <v>1</v>
      </c>
      <c r="Q140" s="223" t="s">
        <v>5</v>
      </c>
    </row>
    <row r="141" spans="1:17" ht="15.75" thickTop="1" x14ac:dyDescent="0.25">
      <c r="A141" s="88" t="s">
        <v>33</v>
      </c>
      <c r="B141" s="10">
        <f>'UBS Vila Ede'!B34</f>
        <v>9</v>
      </c>
      <c r="C141" s="105">
        <f>'UBS Vila Ede'!C34</f>
        <v>7</v>
      </c>
      <c r="D141" s="19">
        <f>C141/$B141</f>
        <v>0.77777777777777779</v>
      </c>
      <c r="E141" s="105">
        <f>'UBS Vila Ede'!D34</f>
        <v>0</v>
      </c>
      <c r="F141" s="19">
        <f t="shared" ref="F141:F149" si="107">E141/$B141</f>
        <v>0</v>
      </c>
      <c r="G141" s="105">
        <f>'UBS Vila Ede'!E34</f>
        <v>0</v>
      </c>
      <c r="H141" s="19">
        <f t="shared" ref="H141:H149" si="108">G141/$B141</f>
        <v>0</v>
      </c>
      <c r="I141" s="105">
        <f>'UBS Vila Ede'!F34</f>
        <v>0</v>
      </c>
      <c r="J141" s="19">
        <f t="shared" ref="J141:J149" si="109">I141/$B141</f>
        <v>0</v>
      </c>
      <c r="K141" s="105">
        <f>'UBS Vila Ede'!G34</f>
        <v>0</v>
      </c>
      <c r="L141" s="19">
        <f t="shared" ref="L141:L149" si="110">K141/$B141</f>
        <v>0</v>
      </c>
      <c r="M141" s="105">
        <f>'UBS Vila Ede'!H34</f>
        <v>0</v>
      </c>
      <c r="N141" s="19">
        <f t="shared" ref="N141:N149" si="111">M141/$B141</f>
        <v>0</v>
      </c>
      <c r="O141" s="241">
        <f t="shared" ref="O141:O149" si="112">SUM(I141,K141,M141)</f>
        <v>0</v>
      </c>
      <c r="P141" s="116">
        <f t="shared" ref="P141:P149" si="113">O141/($B141*3)</f>
        <v>0</v>
      </c>
      <c r="Q141" s="244">
        <f t="shared" ref="Q141:Q149" si="114">SUM(C141,E141,G141,I141,K141,M141)</f>
        <v>7</v>
      </c>
    </row>
    <row r="142" spans="1:17" x14ac:dyDescent="0.25">
      <c r="A142" s="88" t="s">
        <v>20</v>
      </c>
      <c r="B142" s="83">
        <f>'UBS Vila Ede'!B35</f>
        <v>3</v>
      </c>
      <c r="C142" s="106">
        <f>'UBS Vila Ede'!C35</f>
        <v>3</v>
      </c>
      <c r="D142" s="117">
        <f t="shared" ref="D142:D149" si="115">C142/$B142</f>
        <v>1</v>
      </c>
      <c r="E142" s="106">
        <f>'UBS Vila Ede'!D35</f>
        <v>0</v>
      </c>
      <c r="F142" s="117">
        <f t="shared" si="107"/>
        <v>0</v>
      </c>
      <c r="G142" s="106">
        <f>'UBS Vila Ede'!E35</f>
        <v>0</v>
      </c>
      <c r="H142" s="117">
        <f t="shared" si="108"/>
        <v>0</v>
      </c>
      <c r="I142" s="106">
        <f>'UBS Vila Ede'!F35</f>
        <v>0</v>
      </c>
      <c r="J142" s="117">
        <f t="shared" si="109"/>
        <v>0</v>
      </c>
      <c r="K142" s="106">
        <f>'UBS Vila Ede'!G35</f>
        <v>0</v>
      </c>
      <c r="L142" s="117">
        <f t="shared" si="110"/>
        <v>0</v>
      </c>
      <c r="M142" s="106">
        <f>'UBS Vila Ede'!H35</f>
        <v>0</v>
      </c>
      <c r="N142" s="117">
        <f t="shared" si="111"/>
        <v>0</v>
      </c>
      <c r="O142" s="253">
        <f t="shared" si="112"/>
        <v>0</v>
      </c>
      <c r="P142" s="118">
        <f t="shared" si="113"/>
        <v>0</v>
      </c>
      <c r="Q142" s="243">
        <f t="shared" si="114"/>
        <v>3</v>
      </c>
    </row>
    <row r="143" spans="1:17" x14ac:dyDescent="0.25">
      <c r="A143" s="88" t="s">
        <v>43</v>
      </c>
      <c r="B143" s="83">
        <f>'UBS Vila Ede'!B36</f>
        <v>2</v>
      </c>
      <c r="C143" s="109">
        <f>'UBS Vila Ede'!C36</f>
        <v>2</v>
      </c>
      <c r="D143" s="117">
        <f t="shared" si="115"/>
        <v>1</v>
      </c>
      <c r="E143" s="109">
        <f>'UBS Vila Ede'!D36</f>
        <v>0</v>
      </c>
      <c r="F143" s="117">
        <f t="shared" si="107"/>
        <v>0</v>
      </c>
      <c r="G143" s="109">
        <f>'UBS Vila Ede'!E36</f>
        <v>0</v>
      </c>
      <c r="H143" s="117">
        <f t="shared" si="108"/>
        <v>0</v>
      </c>
      <c r="I143" s="106">
        <f>'UBS Vila Ede'!F36</f>
        <v>0</v>
      </c>
      <c r="J143" s="117">
        <f t="shared" si="109"/>
        <v>0</v>
      </c>
      <c r="K143" s="106">
        <f>'UBS Vila Ede'!G36</f>
        <v>0</v>
      </c>
      <c r="L143" s="117">
        <f t="shared" si="110"/>
        <v>0</v>
      </c>
      <c r="M143" s="106">
        <f>'UBS Vila Ede'!H36</f>
        <v>0</v>
      </c>
      <c r="N143" s="117">
        <f t="shared" si="111"/>
        <v>0</v>
      </c>
      <c r="O143" s="253">
        <f t="shared" si="112"/>
        <v>0</v>
      </c>
      <c r="P143" s="118">
        <f t="shared" si="113"/>
        <v>0</v>
      </c>
      <c r="Q143" s="243">
        <f t="shared" si="114"/>
        <v>2</v>
      </c>
    </row>
    <row r="144" spans="1:17" x14ac:dyDescent="0.25">
      <c r="A144" s="88" t="s">
        <v>23</v>
      </c>
      <c r="B144" s="83">
        <f>'UBS Vila Ede'!B37</f>
        <v>2</v>
      </c>
      <c r="C144" s="106">
        <f>'UBS Vila Ede'!C37</f>
        <v>2</v>
      </c>
      <c r="D144" s="117">
        <f t="shared" si="115"/>
        <v>1</v>
      </c>
      <c r="E144" s="106">
        <f>'UBS Vila Ede'!D37</f>
        <v>0</v>
      </c>
      <c r="F144" s="117">
        <f t="shared" si="107"/>
        <v>0</v>
      </c>
      <c r="G144" s="106">
        <f>'UBS Vila Ede'!E37</f>
        <v>0</v>
      </c>
      <c r="H144" s="117">
        <f t="shared" si="108"/>
        <v>0</v>
      </c>
      <c r="I144" s="106">
        <f>'UBS Vila Ede'!F37</f>
        <v>0</v>
      </c>
      <c r="J144" s="117">
        <f t="shared" si="109"/>
        <v>0</v>
      </c>
      <c r="K144" s="106">
        <f>'UBS Vila Ede'!G37</f>
        <v>0</v>
      </c>
      <c r="L144" s="117">
        <f t="shared" si="110"/>
        <v>0</v>
      </c>
      <c r="M144" s="106">
        <f>'UBS Vila Ede'!H37</f>
        <v>0</v>
      </c>
      <c r="N144" s="117">
        <f t="shared" si="111"/>
        <v>0</v>
      </c>
      <c r="O144" s="253">
        <f t="shared" si="112"/>
        <v>0</v>
      </c>
      <c r="P144" s="118">
        <f t="shared" si="113"/>
        <v>0</v>
      </c>
      <c r="Q144" s="243">
        <f t="shared" si="114"/>
        <v>2</v>
      </c>
    </row>
    <row r="145" spans="1:17" x14ac:dyDescent="0.25">
      <c r="A145" s="88" t="s">
        <v>24</v>
      </c>
      <c r="B145" s="83">
        <f>'UBS Vila Ede'!B38</f>
        <v>2</v>
      </c>
      <c r="C145" s="106">
        <f>'UBS Vila Ede'!C38</f>
        <v>2</v>
      </c>
      <c r="D145" s="117">
        <f t="shared" si="115"/>
        <v>1</v>
      </c>
      <c r="E145" s="106">
        <f>'UBS Vila Ede'!D38</f>
        <v>0</v>
      </c>
      <c r="F145" s="117">
        <f t="shared" si="107"/>
        <v>0</v>
      </c>
      <c r="G145" s="106">
        <f>'UBS Vila Ede'!E38</f>
        <v>0</v>
      </c>
      <c r="H145" s="117">
        <f t="shared" si="108"/>
        <v>0</v>
      </c>
      <c r="I145" s="106">
        <f>'UBS Vila Ede'!F38</f>
        <v>0</v>
      </c>
      <c r="J145" s="117">
        <f t="shared" si="109"/>
        <v>0</v>
      </c>
      <c r="K145" s="106">
        <f>'UBS Vila Ede'!G38</f>
        <v>0</v>
      </c>
      <c r="L145" s="117">
        <f t="shared" si="110"/>
        <v>0</v>
      </c>
      <c r="M145" s="106">
        <f>'UBS Vila Ede'!H38</f>
        <v>0</v>
      </c>
      <c r="N145" s="117">
        <f t="shared" si="111"/>
        <v>0</v>
      </c>
      <c r="O145" s="253">
        <f t="shared" si="112"/>
        <v>0</v>
      </c>
      <c r="P145" s="118">
        <f t="shared" si="113"/>
        <v>0</v>
      </c>
      <c r="Q145" s="243">
        <f t="shared" si="114"/>
        <v>2</v>
      </c>
    </row>
    <row r="146" spans="1:17" x14ac:dyDescent="0.25">
      <c r="A146" s="88" t="s">
        <v>25</v>
      </c>
      <c r="B146" s="83">
        <f>'UBS Vila Ede'!B39</f>
        <v>5</v>
      </c>
      <c r="C146" s="106">
        <f>'UBS Vila Ede'!C39</f>
        <v>5</v>
      </c>
      <c r="D146" s="117">
        <f t="shared" si="115"/>
        <v>1</v>
      </c>
      <c r="E146" s="106">
        <f>'UBS Vila Ede'!D39</f>
        <v>0</v>
      </c>
      <c r="F146" s="117">
        <f t="shared" si="107"/>
        <v>0</v>
      </c>
      <c r="G146" s="106">
        <f>'UBS Vila Ede'!E39</f>
        <v>0</v>
      </c>
      <c r="H146" s="117">
        <f t="shared" si="108"/>
        <v>0</v>
      </c>
      <c r="I146" s="106">
        <f>'UBS Vila Ede'!F39</f>
        <v>0</v>
      </c>
      <c r="J146" s="117">
        <f t="shared" si="109"/>
        <v>0</v>
      </c>
      <c r="K146" s="106">
        <f>'UBS Vila Ede'!G39</f>
        <v>0</v>
      </c>
      <c r="L146" s="117">
        <f t="shared" si="110"/>
        <v>0</v>
      </c>
      <c r="M146" s="106">
        <f>'UBS Vila Ede'!H39</f>
        <v>0</v>
      </c>
      <c r="N146" s="117">
        <f t="shared" si="111"/>
        <v>0</v>
      </c>
      <c r="O146" s="253">
        <f t="shared" si="112"/>
        <v>0</v>
      </c>
      <c r="P146" s="118">
        <f t="shared" si="113"/>
        <v>0</v>
      </c>
      <c r="Q146" s="243">
        <f t="shared" si="114"/>
        <v>5</v>
      </c>
    </row>
    <row r="147" spans="1:17" x14ac:dyDescent="0.25">
      <c r="A147" s="88" t="s">
        <v>26</v>
      </c>
      <c r="B147" s="83">
        <f>'UBS Vila Ede'!B42</f>
        <v>1</v>
      </c>
      <c r="C147" s="106">
        <f>'UBS Vila Ede'!C42</f>
        <v>1</v>
      </c>
      <c r="D147" s="117">
        <f t="shared" si="115"/>
        <v>1</v>
      </c>
      <c r="E147" s="106">
        <f>'UBS Vila Ede'!D42</f>
        <v>0</v>
      </c>
      <c r="F147" s="117">
        <f t="shared" si="107"/>
        <v>0</v>
      </c>
      <c r="G147" s="106">
        <f>'UBS Vila Ede'!E42</f>
        <v>0</v>
      </c>
      <c r="H147" s="117">
        <f t="shared" si="108"/>
        <v>0</v>
      </c>
      <c r="I147" s="106">
        <f>'UBS Vila Ede'!F42</f>
        <v>0</v>
      </c>
      <c r="J147" s="117">
        <f t="shared" si="109"/>
        <v>0</v>
      </c>
      <c r="K147" s="106">
        <f>'UBS Vila Ede'!G42</f>
        <v>0</v>
      </c>
      <c r="L147" s="117">
        <f t="shared" si="110"/>
        <v>0</v>
      </c>
      <c r="M147" s="106">
        <f>'UBS Vila Ede'!H42</f>
        <v>0</v>
      </c>
      <c r="N147" s="117">
        <f t="shared" si="111"/>
        <v>0</v>
      </c>
      <c r="O147" s="253">
        <f t="shared" si="112"/>
        <v>0</v>
      </c>
      <c r="P147" s="118">
        <f t="shared" si="113"/>
        <v>0</v>
      </c>
      <c r="Q147" s="243">
        <f t="shared" si="114"/>
        <v>1</v>
      </c>
    </row>
    <row r="148" spans="1:17" x14ac:dyDescent="0.25">
      <c r="A148" s="96" t="s">
        <v>193</v>
      </c>
      <c r="B148" s="83">
        <f>'UBS Vila Ede'!B43</f>
        <v>1</v>
      </c>
      <c r="C148" s="106">
        <f>'UBS Vila Ede'!C43</f>
        <v>0</v>
      </c>
      <c r="D148" s="117">
        <f t="shared" si="115"/>
        <v>0</v>
      </c>
      <c r="E148" s="106">
        <f>'UBS Vila Ede'!D43</f>
        <v>0</v>
      </c>
      <c r="F148" s="117">
        <f t="shared" si="107"/>
        <v>0</v>
      </c>
      <c r="G148" s="106">
        <f>'UBS Vila Ede'!E43</f>
        <v>0</v>
      </c>
      <c r="H148" s="117">
        <f t="shared" si="108"/>
        <v>0</v>
      </c>
      <c r="I148" s="106">
        <f>'UBS Vila Ede'!F43</f>
        <v>0</v>
      </c>
      <c r="J148" s="117">
        <f t="shared" si="109"/>
        <v>0</v>
      </c>
      <c r="K148" s="106">
        <f>'UBS Vila Ede'!G43</f>
        <v>0</v>
      </c>
      <c r="L148" s="117">
        <f t="shared" si="110"/>
        <v>0</v>
      </c>
      <c r="M148" s="106">
        <f>'UBS Vila Ede'!H43</f>
        <v>0</v>
      </c>
      <c r="N148" s="117">
        <f t="shared" si="111"/>
        <v>0</v>
      </c>
      <c r="O148" s="253">
        <f t="shared" si="112"/>
        <v>0</v>
      </c>
      <c r="P148" s="118">
        <f t="shared" si="113"/>
        <v>0</v>
      </c>
      <c r="Q148" s="243">
        <f t="shared" si="114"/>
        <v>0</v>
      </c>
    </row>
    <row r="149" spans="1:17" ht="15.75" thickBot="1" x14ac:dyDescent="0.3">
      <c r="A149" s="6" t="s">
        <v>7</v>
      </c>
      <c r="B149" s="7">
        <f>SUM(B141:B148)</f>
        <v>25</v>
      </c>
      <c r="C149" s="8">
        <f>SUM(C141:C148)</f>
        <v>22</v>
      </c>
      <c r="D149" s="22">
        <f t="shared" si="115"/>
        <v>0.88</v>
      </c>
      <c r="E149" s="8">
        <f>SUM(E141:E148)</f>
        <v>0</v>
      </c>
      <c r="F149" s="22">
        <f t="shared" si="107"/>
        <v>0</v>
      </c>
      <c r="G149" s="8">
        <f>SUM(G141:G148)</f>
        <v>0</v>
      </c>
      <c r="H149" s="22">
        <f t="shared" si="108"/>
        <v>0</v>
      </c>
      <c r="I149" s="8">
        <f>SUM(I141:I148)</f>
        <v>0</v>
      </c>
      <c r="J149" s="22">
        <f t="shared" si="109"/>
        <v>0</v>
      </c>
      <c r="K149" s="8">
        <f t="shared" ref="K149" si="116">SUM(K141:K148)</f>
        <v>0</v>
      </c>
      <c r="L149" s="22">
        <f t="shared" si="110"/>
        <v>0</v>
      </c>
      <c r="M149" s="8">
        <f t="shared" ref="M149" si="117">SUM(M141:M148)</f>
        <v>0</v>
      </c>
      <c r="N149" s="22">
        <f t="shared" si="111"/>
        <v>0</v>
      </c>
      <c r="O149" s="80">
        <f t="shared" si="112"/>
        <v>0</v>
      </c>
      <c r="P149" s="81">
        <f t="shared" si="113"/>
        <v>0</v>
      </c>
      <c r="Q149" s="8">
        <f t="shared" si="114"/>
        <v>22</v>
      </c>
    </row>
    <row r="151" spans="1:17" ht="15.75" x14ac:dyDescent="0.25">
      <c r="A151" s="1021" t="s">
        <v>285</v>
      </c>
      <c r="B151" s="1022"/>
      <c r="C151" s="1022"/>
      <c r="D151" s="1022"/>
      <c r="E151" s="1022"/>
      <c r="F151" s="1022"/>
      <c r="G151" s="1022"/>
      <c r="H151" s="1022"/>
      <c r="I151" s="1022"/>
      <c r="J151" s="1022"/>
      <c r="K151" s="1022"/>
      <c r="L151" s="1022"/>
      <c r="M151" s="1022"/>
      <c r="N151" s="1022"/>
      <c r="O151" s="1022"/>
      <c r="P151" s="1022"/>
      <c r="Q151" s="1022"/>
    </row>
    <row r="152" spans="1:17" ht="36.75" thickBot="1" x14ac:dyDescent="0.3">
      <c r="A152" s="85" t="s">
        <v>14</v>
      </c>
      <c r="B152" s="104" t="s">
        <v>165</v>
      </c>
      <c r="C152" s="221" t="s">
        <v>2</v>
      </c>
      <c r="D152" s="222" t="s">
        <v>1</v>
      </c>
      <c r="E152" s="221" t="s">
        <v>3</v>
      </c>
      <c r="F152" s="222" t="s">
        <v>1</v>
      </c>
      <c r="G152" s="221" t="s">
        <v>4</v>
      </c>
      <c r="H152" s="222" t="s">
        <v>1</v>
      </c>
      <c r="I152" s="221" t="s">
        <v>5</v>
      </c>
      <c r="J152" s="222" t="s">
        <v>1</v>
      </c>
      <c r="K152" s="223" t="s">
        <v>194</v>
      </c>
      <c r="L152" s="224" t="s">
        <v>1</v>
      </c>
      <c r="M152" s="223" t="s">
        <v>195</v>
      </c>
      <c r="N152" s="224" t="s">
        <v>1</v>
      </c>
      <c r="O152" s="251" t="s">
        <v>197</v>
      </c>
      <c r="P152" s="252" t="s">
        <v>196</v>
      </c>
      <c r="Q152" s="223" t="s">
        <v>6</v>
      </c>
    </row>
    <row r="153" spans="1:17" ht="15.75" thickTop="1" x14ac:dyDescent="0.25">
      <c r="A153" s="88" t="s">
        <v>33</v>
      </c>
      <c r="B153" s="10">
        <f>'UBS Vila Leonor'!B36</f>
        <v>6</v>
      </c>
      <c r="C153" s="105">
        <f>'UBS Vila Leonor'!C36</f>
        <v>5</v>
      </c>
      <c r="D153" s="19">
        <f t="shared" ref="D153:D161" si="118">C153/$B153</f>
        <v>0.83333333333333337</v>
      </c>
      <c r="E153" s="105">
        <f>'UBS Vila Leonor'!D36</f>
        <v>0</v>
      </c>
      <c r="F153" s="19">
        <f t="shared" ref="F153:F161" si="119">E153/$B153</f>
        <v>0</v>
      </c>
      <c r="G153" s="105">
        <f>'UBS Vila Leonor'!E36</f>
        <v>0</v>
      </c>
      <c r="H153" s="19">
        <f t="shared" ref="H153:H161" si="120">G153/$B153</f>
        <v>0</v>
      </c>
      <c r="I153" s="105">
        <f>'UBS Vila Leonor'!F36</f>
        <v>0</v>
      </c>
      <c r="J153" s="19">
        <f t="shared" ref="J153:J161" si="121">I153/$B153</f>
        <v>0</v>
      </c>
      <c r="K153" s="105">
        <f>'UBS Vila Leonor'!G36</f>
        <v>0</v>
      </c>
      <c r="L153" s="19">
        <f t="shared" ref="L153:L161" si="122">K153/$B153</f>
        <v>0</v>
      </c>
      <c r="M153" s="105">
        <f>'UBS Vila Leonor'!H36</f>
        <v>0</v>
      </c>
      <c r="N153" s="19">
        <f t="shared" ref="N153:N161" si="123">M153/$B153</f>
        <v>0</v>
      </c>
      <c r="O153" s="241">
        <f t="shared" ref="O153:O161" si="124">SUM(I153,K153,M153)</f>
        <v>0</v>
      </c>
      <c r="P153" s="116">
        <f t="shared" ref="P153:P161" si="125">O153/($B153*3)</f>
        <v>0</v>
      </c>
      <c r="Q153" s="244">
        <f t="shared" ref="Q153:Q161" si="126">SUM(C153,E153,G153,I153,K153,M153)</f>
        <v>5</v>
      </c>
    </row>
    <row r="154" spans="1:17" x14ac:dyDescent="0.25">
      <c r="A154" s="88" t="s">
        <v>20</v>
      </c>
      <c r="B154" s="83">
        <f>'UBS Vila Leonor'!B37</f>
        <v>2</v>
      </c>
      <c r="C154" s="106">
        <f>'UBS Vila Leonor'!C37</f>
        <v>2</v>
      </c>
      <c r="D154" s="117">
        <f t="shared" si="118"/>
        <v>1</v>
      </c>
      <c r="E154" s="106">
        <f>'UBS Vila Leonor'!D37</f>
        <v>0</v>
      </c>
      <c r="F154" s="117">
        <f t="shared" si="119"/>
        <v>0</v>
      </c>
      <c r="G154" s="106">
        <f>'UBS Vila Leonor'!E37</f>
        <v>0</v>
      </c>
      <c r="H154" s="117">
        <f t="shared" si="120"/>
        <v>0</v>
      </c>
      <c r="I154" s="185">
        <f>'UBS Vila Leonor'!F37</f>
        <v>0</v>
      </c>
      <c r="J154" s="117">
        <f t="shared" si="121"/>
        <v>0</v>
      </c>
      <c r="K154" s="106">
        <f>'UBS Vila Leonor'!G37</f>
        <v>0</v>
      </c>
      <c r="L154" s="117">
        <f t="shared" si="122"/>
        <v>0</v>
      </c>
      <c r="M154" s="106">
        <f>'UBS Vila Leonor'!H37</f>
        <v>0</v>
      </c>
      <c r="N154" s="117">
        <f t="shared" si="123"/>
        <v>0</v>
      </c>
      <c r="O154" s="253">
        <f t="shared" si="124"/>
        <v>0</v>
      </c>
      <c r="P154" s="118">
        <f t="shared" si="125"/>
        <v>0</v>
      </c>
      <c r="Q154" s="243">
        <f t="shared" si="126"/>
        <v>2</v>
      </c>
    </row>
    <row r="155" spans="1:17" x14ac:dyDescent="0.25">
      <c r="A155" s="88" t="s">
        <v>43</v>
      </c>
      <c r="B155" s="83">
        <f>'UBS Vila Leonor'!B38</f>
        <v>2</v>
      </c>
      <c r="C155" s="106">
        <f>'UBS Vila Leonor'!C38</f>
        <v>1.9</v>
      </c>
      <c r="D155" s="117">
        <f t="shared" si="118"/>
        <v>0.95</v>
      </c>
      <c r="E155" s="106">
        <f>'UBS Vila Leonor'!D38</f>
        <v>0</v>
      </c>
      <c r="F155" s="117">
        <f t="shared" si="119"/>
        <v>0</v>
      </c>
      <c r="G155" s="106">
        <f>'UBS Vila Leonor'!E38</f>
        <v>0</v>
      </c>
      <c r="H155" s="117">
        <f t="shared" si="120"/>
        <v>0</v>
      </c>
      <c r="I155" s="185">
        <f>'UBS Vila Leonor'!F38</f>
        <v>0</v>
      </c>
      <c r="J155" s="117">
        <f t="shared" si="121"/>
        <v>0</v>
      </c>
      <c r="K155" s="106">
        <f>'UBS Vila Leonor'!G38</f>
        <v>0</v>
      </c>
      <c r="L155" s="117">
        <f t="shared" si="122"/>
        <v>0</v>
      </c>
      <c r="M155" s="106">
        <f>'UBS Vila Leonor'!H38</f>
        <v>0</v>
      </c>
      <c r="N155" s="117">
        <f t="shared" si="123"/>
        <v>0</v>
      </c>
      <c r="O155" s="253">
        <f t="shared" si="124"/>
        <v>0</v>
      </c>
      <c r="P155" s="118">
        <f t="shared" si="125"/>
        <v>0</v>
      </c>
      <c r="Q155" s="243">
        <f t="shared" si="126"/>
        <v>1.9</v>
      </c>
    </row>
    <row r="156" spans="1:17" x14ac:dyDescent="0.25">
      <c r="A156" s="88" t="s">
        <v>23</v>
      </c>
      <c r="B156" s="83">
        <f>'UBS Vila Leonor'!B39</f>
        <v>2</v>
      </c>
      <c r="C156" s="109">
        <f>'UBS Vila Leonor'!C39</f>
        <v>2</v>
      </c>
      <c r="D156" s="117">
        <f t="shared" si="118"/>
        <v>1</v>
      </c>
      <c r="E156" s="109">
        <f>'UBS Vila Leonor'!D39</f>
        <v>0</v>
      </c>
      <c r="F156" s="117">
        <f t="shared" si="119"/>
        <v>0</v>
      </c>
      <c r="G156" s="106">
        <f>'UBS Vila Leonor'!E39</f>
        <v>0</v>
      </c>
      <c r="H156" s="117">
        <f t="shared" si="120"/>
        <v>0</v>
      </c>
      <c r="I156" s="185">
        <f>'UBS Vila Leonor'!F39</f>
        <v>0</v>
      </c>
      <c r="J156" s="117">
        <f t="shared" si="121"/>
        <v>0</v>
      </c>
      <c r="K156" s="106">
        <f>'UBS Vila Leonor'!G39</f>
        <v>0</v>
      </c>
      <c r="L156" s="117">
        <f t="shared" si="122"/>
        <v>0</v>
      </c>
      <c r="M156" s="106">
        <f>'UBS Vila Leonor'!H39</f>
        <v>0</v>
      </c>
      <c r="N156" s="117">
        <f t="shared" si="123"/>
        <v>0</v>
      </c>
      <c r="O156" s="253">
        <f t="shared" si="124"/>
        <v>0</v>
      </c>
      <c r="P156" s="118">
        <f t="shared" si="125"/>
        <v>0</v>
      </c>
      <c r="Q156" s="243">
        <f t="shared" si="126"/>
        <v>2</v>
      </c>
    </row>
    <row r="157" spans="1:17" x14ac:dyDescent="0.25">
      <c r="A157" s="88" t="s">
        <v>24</v>
      </c>
      <c r="B157" s="73">
        <f>'UBS Vila Leonor'!B40</f>
        <v>2</v>
      </c>
      <c r="C157" s="106">
        <f>'UBS Vila Leonor'!C40</f>
        <v>2</v>
      </c>
      <c r="D157" s="117">
        <f t="shared" si="118"/>
        <v>1</v>
      </c>
      <c r="E157" s="106">
        <f>'UBS Vila Leonor'!D40</f>
        <v>0</v>
      </c>
      <c r="F157" s="117">
        <f t="shared" si="119"/>
        <v>0</v>
      </c>
      <c r="G157" s="106">
        <f>'UBS Vila Leonor'!E40</f>
        <v>0</v>
      </c>
      <c r="H157" s="117">
        <f t="shared" si="120"/>
        <v>0</v>
      </c>
      <c r="I157" s="185">
        <f>'UBS Vila Leonor'!F40</f>
        <v>0</v>
      </c>
      <c r="J157" s="117">
        <f t="shared" si="121"/>
        <v>0</v>
      </c>
      <c r="K157" s="106">
        <f>'UBS Vila Leonor'!G40</f>
        <v>0</v>
      </c>
      <c r="L157" s="117">
        <f t="shared" si="122"/>
        <v>0</v>
      </c>
      <c r="M157" s="106">
        <f>'UBS Vila Leonor'!H40</f>
        <v>0</v>
      </c>
      <c r="N157" s="117">
        <f t="shared" si="123"/>
        <v>0</v>
      </c>
      <c r="O157" s="253">
        <f t="shared" si="124"/>
        <v>0</v>
      </c>
      <c r="P157" s="118">
        <f t="shared" si="125"/>
        <v>0</v>
      </c>
      <c r="Q157" s="243">
        <f t="shared" si="126"/>
        <v>2</v>
      </c>
    </row>
    <row r="158" spans="1:17" x14ac:dyDescent="0.25">
      <c r="A158" s="88" t="s">
        <v>25</v>
      </c>
      <c r="B158" s="83">
        <f>'UBS Vila Leonor'!B41</f>
        <v>5</v>
      </c>
      <c r="C158" s="106">
        <f>'UBS Vila Leonor'!C41</f>
        <v>4.33</v>
      </c>
      <c r="D158" s="117">
        <f t="shared" si="118"/>
        <v>0.86599999999999999</v>
      </c>
      <c r="E158" s="106">
        <f>'UBS Vila Leonor'!D41</f>
        <v>0</v>
      </c>
      <c r="F158" s="117">
        <f t="shared" si="119"/>
        <v>0</v>
      </c>
      <c r="G158" s="106">
        <f>'UBS Vila Leonor'!E41</f>
        <v>0</v>
      </c>
      <c r="H158" s="117">
        <f t="shared" si="120"/>
        <v>0</v>
      </c>
      <c r="I158" s="185">
        <f>'UBS Vila Leonor'!F41</f>
        <v>0</v>
      </c>
      <c r="J158" s="117">
        <f t="shared" si="121"/>
        <v>0</v>
      </c>
      <c r="K158" s="106">
        <f>'UBS Vila Leonor'!G41</f>
        <v>0</v>
      </c>
      <c r="L158" s="117">
        <f t="shared" si="122"/>
        <v>0</v>
      </c>
      <c r="M158" s="106">
        <f>'UBS Vila Leonor'!H41</f>
        <v>0</v>
      </c>
      <c r="N158" s="117">
        <f t="shared" si="123"/>
        <v>0</v>
      </c>
      <c r="O158" s="253">
        <f t="shared" si="124"/>
        <v>0</v>
      </c>
      <c r="P158" s="118">
        <f t="shared" si="125"/>
        <v>0</v>
      </c>
      <c r="Q158" s="243">
        <f t="shared" si="126"/>
        <v>4.33</v>
      </c>
    </row>
    <row r="159" spans="1:17" x14ac:dyDescent="0.25">
      <c r="A159" s="88" t="s">
        <v>26</v>
      </c>
      <c r="B159" s="83">
        <f>'UBS Vila Leonor'!B42</f>
        <v>1</v>
      </c>
      <c r="C159" s="106">
        <f>'UBS Vila Leonor'!C42</f>
        <v>1</v>
      </c>
      <c r="D159" s="117">
        <f t="shared" si="118"/>
        <v>1</v>
      </c>
      <c r="E159" s="106">
        <f>'UBS Vila Leonor'!D42</f>
        <v>0</v>
      </c>
      <c r="F159" s="117">
        <f t="shared" si="119"/>
        <v>0</v>
      </c>
      <c r="G159" s="106">
        <f>'UBS Vila Leonor'!E42</f>
        <v>0</v>
      </c>
      <c r="H159" s="117">
        <f t="shared" si="120"/>
        <v>0</v>
      </c>
      <c r="I159" s="185">
        <f>'UBS Vila Leonor'!F42</f>
        <v>0</v>
      </c>
      <c r="J159" s="117">
        <f t="shared" si="121"/>
        <v>0</v>
      </c>
      <c r="K159" s="106">
        <f>'UBS Vila Leonor'!G42</f>
        <v>0</v>
      </c>
      <c r="L159" s="117">
        <f t="shared" si="122"/>
        <v>0</v>
      </c>
      <c r="M159" s="106">
        <f>'UBS Vila Leonor'!H42</f>
        <v>0</v>
      </c>
      <c r="N159" s="117">
        <f t="shared" si="123"/>
        <v>0</v>
      </c>
      <c r="O159" s="253">
        <f t="shared" si="124"/>
        <v>0</v>
      </c>
      <c r="P159" s="118">
        <f t="shared" si="125"/>
        <v>0</v>
      </c>
      <c r="Q159" s="243">
        <f t="shared" si="126"/>
        <v>1</v>
      </c>
    </row>
    <row r="160" spans="1:17" x14ac:dyDescent="0.25">
      <c r="A160" s="88" t="s">
        <v>34</v>
      </c>
      <c r="B160" s="83">
        <f>'UBS Vila Leonor'!B43</f>
        <v>1</v>
      </c>
      <c r="C160" s="106">
        <f>'UBS Vila Leonor'!C43</f>
        <v>1</v>
      </c>
      <c r="D160" s="117">
        <f t="shared" si="118"/>
        <v>1</v>
      </c>
      <c r="E160" s="106">
        <f>'UBS Vila Leonor'!D43</f>
        <v>0</v>
      </c>
      <c r="F160" s="117">
        <f t="shared" si="119"/>
        <v>0</v>
      </c>
      <c r="G160" s="106">
        <f>'UBS Vila Leonor'!E43</f>
        <v>0</v>
      </c>
      <c r="H160" s="117">
        <f t="shared" si="120"/>
        <v>0</v>
      </c>
      <c r="I160" s="185">
        <f>'UBS Vila Leonor'!F43</f>
        <v>0</v>
      </c>
      <c r="J160" s="117">
        <f t="shared" si="121"/>
        <v>0</v>
      </c>
      <c r="K160" s="106">
        <f>'UBS Vila Leonor'!G43</f>
        <v>0</v>
      </c>
      <c r="L160" s="117">
        <f t="shared" si="122"/>
        <v>0</v>
      </c>
      <c r="M160" s="106">
        <f>'UBS Vila Leonor'!H43</f>
        <v>0</v>
      </c>
      <c r="N160" s="117">
        <f t="shared" si="123"/>
        <v>0</v>
      </c>
      <c r="O160" s="253">
        <f t="shared" si="124"/>
        <v>0</v>
      </c>
      <c r="P160" s="118">
        <f t="shared" si="125"/>
        <v>0</v>
      </c>
      <c r="Q160" s="243">
        <f t="shared" si="126"/>
        <v>1</v>
      </c>
    </row>
    <row r="161" spans="1:17" ht="15.75" thickBot="1" x14ac:dyDescent="0.3">
      <c r="A161" s="6" t="s">
        <v>7</v>
      </c>
      <c r="B161" s="7">
        <f>SUM(B153:B160)</f>
        <v>21</v>
      </c>
      <c r="C161" s="8">
        <f>SUM(C153:C160)</f>
        <v>19.23</v>
      </c>
      <c r="D161" s="22">
        <f t="shared" si="118"/>
        <v>0.9157142857142857</v>
      </c>
      <c r="E161" s="8">
        <f>SUM(E153:E160)</f>
        <v>0</v>
      </c>
      <c r="F161" s="22">
        <f t="shared" si="119"/>
        <v>0</v>
      </c>
      <c r="G161" s="8">
        <f>SUM(G153:G160)</f>
        <v>0</v>
      </c>
      <c r="H161" s="22">
        <f t="shared" si="120"/>
        <v>0</v>
      </c>
      <c r="I161" s="8">
        <f>SUM(I153:I160)</f>
        <v>0</v>
      </c>
      <c r="J161" s="22">
        <f t="shared" si="121"/>
        <v>0</v>
      </c>
      <c r="K161" s="8">
        <f t="shared" ref="K161" si="127">SUM(K153:K160)</f>
        <v>0</v>
      </c>
      <c r="L161" s="22">
        <f t="shared" si="122"/>
        <v>0</v>
      </c>
      <c r="M161" s="8">
        <f t="shared" ref="M161" si="128">SUM(M153:M160)</f>
        <v>0</v>
      </c>
      <c r="N161" s="22">
        <f t="shared" si="123"/>
        <v>0</v>
      </c>
      <c r="O161" s="80">
        <f t="shared" si="124"/>
        <v>0</v>
      </c>
      <c r="P161" s="81">
        <f t="shared" si="125"/>
        <v>0</v>
      </c>
      <c r="Q161" s="8">
        <f t="shared" si="126"/>
        <v>19.23</v>
      </c>
    </row>
    <row r="163" spans="1:17" ht="15.75" x14ac:dyDescent="0.25">
      <c r="A163" s="1021" t="s">
        <v>287</v>
      </c>
      <c r="B163" s="1022"/>
      <c r="C163" s="1022"/>
      <c r="D163" s="1022"/>
      <c r="E163" s="1022"/>
      <c r="F163" s="1022"/>
      <c r="G163" s="1022"/>
      <c r="H163" s="1022"/>
      <c r="I163" s="1022"/>
      <c r="J163" s="1022"/>
      <c r="K163" s="1022"/>
      <c r="L163" s="1022"/>
      <c r="M163" s="1022"/>
      <c r="N163" s="1022"/>
      <c r="O163" s="1022"/>
      <c r="P163" s="1022"/>
      <c r="Q163" s="1022"/>
    </row>
    <row r="164" spans="1:17" ht="36.75" thickBot="1" x14ac:dyDescent="0.3">
      <c r="A164" s="85" t="s">
        <v>14</v>
      </c>
      <c r="B164" s="104" t="s">
        <v>165</v>
      </c>
      <c r="C164" s="221" t="s">
        <v>2</v>
      </c>
      <c r="D164" s="222" t="s">
        <v>1</v>
      </c>
      <c r="E164" s="221" t="s">
        <v>3</v>
      </c>
      <c r="F164" s="222" t="s">
        <v>1</v>
      </c>
      <c r="G164" s="221" t="s">
        <v>4</v>
      </c>
      <c r="H164" s="222" t="s">
        <v>1</v>
      </c>
      <c r="I164" s="221" t="s">
        <v>5</v>
      </c>
      <c r="J164" s="222" t="s">
        <v>1</v>
      </c>
      <c r="K164" s="223" t="s">
        <v>194</v>
      </c>
      <c r="L164" s="224" t="s">
        <v>1</v>
      </c>
      <c r="M164" s="223" t="s">
        <v>195</v>
      </c>
      <c r="N164" s="224" t="s">
        <v>1</v>
      </c>
      <c r="O164" s="251" t="s">
        <v>197</v>
      </c>
      <c r="P164" s="252" t="s">
        <v>196</v>
      </c>
      <c r="Q164" s="223" t="s">
        <v>6</v>
      </c>
    </row>
    <row r="165" spans="1:17" ht="15.75" thickTop="1" x14ac:dyDescent="0.25">
      <c r="A165" s="88" t="s">
        <v>33</v>
      </c>
      <c r="B165" s="10">
        <f>'UBS Vila Sabrina'!B31</f>
        <v>6</v>
      </c>
      <c r="C165" s="105">
        <f>'UBS Vila Sabrina'!C31</f>
        <v>6</v>
      </c>
      <c r="D165" s="19">
        <f t="shared" ref="D165:D172" si="129">C165/$B165</f>
        <v>1</v>
      </c>
      <c r="E165" s="105">
        <f>'UBS Vila Sabrina'!D31</f>
        <v>0</v>
      </c>
      <c r="F165" s="19">
        <f t="shared" ref="F165:F172" si="130">E165/$B165</f>
        <v>0</v>
      </c>
      <c r="G165" s="105">
        <f>'UBS Vila Sabrina'!E31</f>
        <v>0</v>
      </c>
      <c r="H165" s="19">
        <f t="shared" ref="H165:H172" si="131">G165/$B165</f>
        <v>0</v>
      </c>
      <c r="I165" s="105">
        <f>'UBS Vila Sabrina'!F31</f>
        <v>0</v>
      </c>
      <c r="J165" s="19">
        <f t="shared" ref="J165:J172" si="132">I165/$B165</f>
        <v>0</v>
      </c>
      <c r="K165" s="105">
        <f>'UBS Vila Sabrina'!G31</f>
        <v>0</v>
      </c>
      <c r="L165" s="19">
        <f t="shared" ref="L165:L172" si="133">K165/$B165</f>
        <v>0</v>
      </c>
      <c r="M165" s="105">
        <f>'UBS Vila Sabrina'!H31</f>
        <v>0</v>
      </c>
      <c r="N165" s="19">
        <f t="shared" ref="N165:N172" si="134">M165/$B165</f>
        <v>0</v>
      </c>
      <c r="O165" s="241">
        <f t="shared" ref="O165:O172" si="135">SUM(I165,K165,M165)</f>
        <v>0</v>
      </c>
      <c r="P165" s="116">
        <f t="shared" ref="P165:P172" si="136">O165/($B165*3)</f>
        <v>0</v>
      </c>
      <c r="Q165" s="244">
        <f t="shared" ref="Q165:Q172" si="137">SUM(C165,E165,G165,I165,K165,M165)</f>
        <v>6</v>
      </c>
    </row>
    <row r="166" spans="1:17" x14ac:dyDescent="0.25">
      <c r="A166" s="88" t="s">
        <v>20</v>
      </c>
      <c r="B166" s="83">
        <f>'UBS Vila Sabrina'!B32</f>
        <v>3</v>
      </c>
      <c r="C166" s="106">
        <f>'UBS Vila Sabrina'!C32</f>
        <v>2</v>
      </c>
      <c r="D166" s="117">
        <f t="shared" si="129"/>
        <v>0.66666666666666663</v>
      </c>
      <c r="E166" s="106">
        <f>'UBS Vila Sabrina'!D32</f>
        <v>0</v>
      </c>
      <c r="F166" s="117">
        <f t="shared" si="130"/>
        <v>0</v>
      </c>
      <c r="G166" s="106">
        <f>'UBS Vila Sabrina'!E32</f>
        <v>0</v>
      </c>
      <c r="H166" s="117">
        <f t="shared" si="131"/>
        <v>0</v>
      </c>
      <c r="I166" s="106">
        <f>'UBS Vila Sabrina'!F32</f>
        <v>0</v>
      </c>
      <c r="J166" s="117">
        <f t="shared" si="132"/>
        <v>0</v>
      </c>
      <c r="K166" s="106">
        <f>'UBS Vila Sabrina'!G32</f>
        <v>0</v>
      </c>
      <c r="L166" s="117">
        <f t="shared" si="133"/>
        <v>0</v>
      </c>
      <c r="M166" s="106">
        <f>'UBS Vila Sabrina'!H32</f>
        <v>0</v>
      </c>
      <c r="N166" s="117">
        <f t="shared" si="134"/>
        <v>0</v>
      </c>
      <c r="O166" s="253">
        <f t="shared" si="135"/>
        <v>0</v>
      </c>
      <c r="P166" s="118">
        <f t="shared" si="136"/>
        <v>0</v>
      </c>
      <c r="Q166" s="243">
        <f t="shared" si="137"/>
        <v>2</v>
      </c>
    </row>
    <row r="167" spans="1:17" x14ac:dyDescent="0.25">
      <c r="A167" s="88" t="s">
        <v>43</v>
      </c>
      <c r="B167" s="83">
        <f>'UBS Vila Sabrina'!B33</f>
        <v>2</v>
      </c>
      <c r="C167" s="106">
        <f>'UBS Vila Sabrina'!C33</f>
        <v>2</v>
      </c>
      <c r="D167" s="117">
        <f t="shared" si="129"/>
        <v>1</v>
      </c>
      <c r="E167" s="106">
        <f>'UBS Vila Sabrina'!D33</f>
        <v>0</v>
      </c>
      <c r="F167" s="117">
        <f t="shared" si="130"/>
        <v>0</v>
      </c>
      <c r="G167" s="106">
        <f>'UBS Vila Sabrina'!E33</f>
        <v>0</v>
      </c>
      <c r="H167" s="117">
        <f t="shared" si="131"/>
        <v>0</v>
      </c>
      <c r="I167" s="106">
        <f>'UBS Vila Sabrina'!F33</f>
        <v>0</v>
      </c>
      <c r="J167" s="117">
        <f t="shared" si="132"/>
        <v>0</v>
      </c>
      <c r="K167" s="106">
        <f>'UBS Vila Sabrina'!G33</f>
        <v>0</v>
      </c>
      <c r="L167" s="117">
        <f t="shared" si="133"/>
        <v>0</v>
      </c>
      <c r="M167" s="106">
        <f>'UBS Vila Sabrina'!H33</f>
        <v>0</v>
      </c>
      <c r="N167" s="117">
        <f t="shared" si="134"/>
        <v>0</v>
      </c>
      <c r="O167" s="253">
        <f t="shared" si="135"/>
        <v>0</v>
      </c>
      <c r="P167" s="118">
        <f t="shared" si="136"/>
        <v>0</v>
      </c>
      <c r="Q167" s="243">
        <f t="shared" si="137"/>
        <v>2</v>
      </c>
    </row>
    <row r="168" spans="1:17" x14ac:dyDescent="0.25">
      <c r="A168" s="88" t="s">
        <v>23</v>
      </c>
      <c r="B168" s="83">
        <f>'UBS Vila Sabrina'!B34</f>
        <v>2</v>
      </c>
      <c r="C168" s="106">
        <f>'UBS Vila Sabrina'!C34</f>
        <v>2</v>
      </c>
      <c r="D168" s="117">
        <f t="shared" si="129"/>
        <v>1</v>
      </c>
      <c r="E168" s="106">
        <f>'UBS Vila Sabrina'!D34</f>
        <v>0</v>
      </c>
      <c r="F168" s="117">
        <f t="shared" si="130"/>
        <v>0</v>
      </c>
      <c r="G168" s="106">
        <f>'UBS Vila Sabrina'!E34</f>
        <v>0</v>
      </c>
      <c r="H168" s="117">
        <f t="shared" si="131"/>
        <v>0</v>
      </c>
      <c r="I168" s="106">
        <f>'UBS Vila Sabrina'!F34</f>
        <v>0</v>
      </c>
      <c r="J168" s="117">
        <f t="shared" si="132"/>
        <v>0</v>
      </c>
      <c r="K168" s="106">
        <f>'UBS Vila Sabrina'!G34</f>
        <v>0</v>
      </c>
      <c r="L168" s="117">
        <f t="shared" si="133"/>
        <v>0</v>
      </c>
      <c r="M168" s="106">
        <f>'UBS Vila Sabrina'!H34</f>
        <v>0</v>
      </c>
      <c r="N168" s="117">
        <f t="shared" si="134"/>
        <v>0</v>
      </c>
      <c r="O168" s="253">
        <f t="shared" si="135"/>
        <v>0</v>
      </c>
      <c r="P168" s="118">
        <f t="shared" si="136"/>
        <v>0</v>
      </c>
      <c r="Q168" s="243">
        <f t="shared" si="137"/>
        <v>2</v>
      </c>
    </row>
    <row r="169" spans="1:17" x14ac:dyDescent="0.25">
      <c r="A169" s="88" t="s">
        <v>24</v>
      </c>
      <c r="B169" s="83">
        <f>'UBS Vila Sabrina'!B35</f>
        <v>1</v>
      </c>
      <c r="C169" s="106">
        <f>'UBS Vila Sabrina'!C35</f>
        <v>1</v>
      </c>
      <c r="D169" s="117">
        <f t="shared" si="129"/>
        <v>1</v>
      </c>
      <c r="E169" s="106">
        <f>'UBS Vila Sabrina'!D35</f>
        <v>0</v>
      </c>
      <c r="F169" s="117">
        <f t="shared" si="130"/>
        <v>0</v>
      </c>
      <c r="G169" s="106">
        <f>'UBS Vila Sabrina'!E35</f>
        <v>0</v>
      </c>
      <c r="H169" s="117">
        <f t="shared" si="131"/>
        <v>0</v>
      </c>
      <c r="I169" s="106">
        <f>'UBS Vila Sabrina'!F35</f>
        <v>0</v>
      </c>
      <c r="J169" s="117">
        <f t="shared" si="132"/>
        <v>0</v>
      </c>
      <c r="K169" s="106">
        <f>'UBS Vila Sabrina'!G35</f>
        <v>0</v>
      </c>
      <c r="L169" s="117">
        <f t="shared" si="133"/>
        <v>0</v>
      </c>
      <c r="M169" s="106">
        <f>'UBS Vila Sabrina'!H35</f>
        <v>0</v>
      </c>
      <c r="N169" s="117">
        <f t="shared" si="134"/>
        <v>0</v>
      </c>
      <c r="O169" s="253">
        <f t="shared" si="135"/>
        <v>0</v>
      </c>
      <c r="P169" s="118">
        <f t="shared" si="136"/>
        <v>0</v>
      </c>
      <c r="Q169" s="243">
        <f t="shared" si="137"/>
        <v>1</v>
      </c>
    </row>
    <row r="170" spans="1:17" x14ac:dyDescent="0.25">
      <c r="A170" s="88" t="s">
        <v>25</v>
      </c>
      <c r="B170" s="83">
        <f>'UBS Vila Sabrina'!B36</f>
        <v>4</v>
      </c>
      <c r="C170" s="106">
        <f>'UBS Vila Sabrina'!C36</f>
        <v>5</v>
      </c>
      <c r="D170" s="117">
        <f t="shared" si="129"/>
        <v>1.25</v>
      </c>
      <c r="E170" s="106">
        <f>'UBS Vila Sabrina'!D36</f>
        <v>0</v>
      </c>
      <c r="F170" s="117">
        <f t="shared" si="130"/>
        <v>0</v>
      </c>
      <c r="G170" s="106">
        <f>'UBS Vila Sabrina'!E36</f>
        <v>0</v>
      </c>
      <c r="H170" s="117">
        <f t="shared" si="131"/>
        <v>0</v>
      </c>
      <c r="I170" s="106">
        <f>'UBS Vila Sabrina'!F36</f>
        <v>0</v>
      </c>
      <c r="J170" s="117">
        <f t="shared" si="132"/>
        <v>0</v>
      </c>
      <c r="K170" s="106">
        <f>'UBS Vila Sabrina'!G36</f>
        <v>0</v>
      </c>
      <c r="L170" s="117">
        <f t="shared" si="133"/>
        <v>0</v>
      </c>
      <c r="M170" s="106">
        <f>'UBS Vila Sabrina'!H36</f>
        <v>0</v>
      </c>
      <c r="N170" s="117">
        <f t="shared" si="134"/>
        <v>0</v>
      </c>
      <c r="O170" s="253">
        <f t="shared" si="135"/>
        <v>0</v>
      </c>
      <c r="P170" s="118">
        <f t="shared" si="136"/>
        <v>0</v>
      </c>
      <c r="Q170" s="243">
        <f t="shared" si="137"/>
        <v>5</v>
      </c>
    </row>
    <row r="171" spans="1:17" x14ac:dyDescent="0.25">
      <c r="A171" s="88" t="s">
        <v>26</v>
      </c>
      <c r="B171" s="83">
        <f>'UBS Vila Sabrina'!B37</f>
        <v>1</v>
      </c>
      <c r="C171" s="106">
        <f>'UBS Vila Sabrina'!C37</f>
        <v>1</v>
      </c>
      <c r="D171" s="117">
        <f t="shared" si="129"/>
        <v>1</v>
      </c>
      <c r="E171" s="106">
        <f>'UBS Vila Sabrina'!D37</f>
        <v>0</v>
      </c>
      <c r="F171" s="117">
        <f t="shared" si="130"/>
        <v>0</v>
      </c>
      <c r="G171" s="106">
        <f>'UBS Vila Sabrina'!E37</f>
        <v>0</v>
      </c>
      <c r="H171" s="117">
        <f t="shared" si="131"/>
        <v>0</v>
      </c>
      <c r="I171" s="106">
        <f>'UBS Vila Sabrina'!F37</f>
        <v>0</v>
      </c>
      <c r="J171" s="117">
        <f t="shared" si="132"/>
        <v>0</v>
      </c>
      <c r="K171" s="106">
        <f>'UBS Vila Sabrina'!G37</f>
        <v>0</v>
      </c>
      <c r="L171" s="117">
        <f t="shared" si="133"/>
        <v>0</v>
      </c>
      <c r="M171" s="106">
        <f>'UBS Vila Sabrina'!H37</f>
        <v>0</v>
      </c>
      <c r="N171" s="117">
        <f t="shared" si="134"/>
        <v>0</v>
      </c>
      <c r="O171" s="253">
        <f t="shared" si="135"/>
        <v>0</v>
      </c>
      <c r="P171" s="118">
        <f t="shared" si="136"/>
        <v>0</v>
      </c>
      <c r="Q171" s="243">
        <f t="shared" si="137"/>
        <v>1</v>
      </c>
    </row>
    <row r="172" spans="1:17" ht="15.75" thickBot="1" x14ac:dyDescent="0.3">
      <c r="A172" s="6" t="s">
        <v>7</v>
      </c>
      <c r="B172" s="7">
        <f>SUM(B165:B171)</f>
        <v>19</v>
      </c>
      <c r="C172" s="8">
        <f>SUM(C165:C171)</f>
        <v>19</v>
      </c>
      <c r="D172" s="22">
        <f t="shared" si="129"/>
        <v>1</v>
      </c>
      <c r="E172" s="8">
        <f>SUM(E165:E171)</f>
        <v>0</v>
      </c>
      <c r="F172" s="22">
        <f t="shared" si="130"/>
        <v>0</v>
      </c>
      <c r="G172" s="8">
        <f>SUM(G165:G171)</f>
        <v>0</v>
      </c>
      <c r="H172" s="22">
        <f t="shared" si="131"/>
        <v>0</v>
      </c>
      <c r="I172" s="8">
        <f>SUM(I165:I171)</f>
        <v>0</v>
      </c>
      <c r="J172" s="22">
        <f t="shared" si="132"/>
        <v>0</v>
      </c>
      <c r="K172" s="8">
        <f t="shared" ref="K172" si="138">SUM(K165:K171)</f>
        <v>0</v>
      </c>
      <c r="L172" s="22">
        <f t="shared" si="133"/>
        <v>0</v>
      </c>
      <c r="M172" s="8">
        <f t="shared" ref="M172" si="139">SUM(M165:M171)</f>
        <v>0</v>
      </c>
      <c r="N172" s="22">
        <f t="shared" si="134"/>
        <v>0</v>
      </c>
      <c r="O172" s="80">
        <f t="shared" si="135"/>
        <v>0</v>
      </c>
      <c r="P172" s="81">
        <f t="shared" si="136"/>
        <v>0</v>
      </c>
      <c r="Q172" s="8">
        <f t="shared" si="137"/>
        <v>19</v>
      </c>
    </row>
    <row r="174" spans="1:17" ht="15.75" x14ac:dyDescent="0.25">
      <c r="A174" s="1021" t="s">
        <v>289</v>
      </c>
      <c r="B174" s="1022"/>
      <c r="C174" s="1022"/>
      <c r="D174" s="1022"/>
      <c r="E174" s="1022"/>
      <c r="F174" s="1022"/>
      <c r="G174" s="1022"/>
      <c r="H174" s="1022"/>
      <c r="I174" s="1022"/>
      <c r="J174" s="1022"/>
      <c r="K174" s="1022"/>
      <c r="L174" s="1022"/>
      <c r="M174" s="1022"/>
      <c r="N174" s="1022"/>
      <c r="O174" s="1022"/>
      <c r="P174" s="1022"/>
      <c r="Q174" s="1022"/>
    </row>
    <row r="175" spans="1:17" ht="36.75" thickBot="1" x14ac:dyDescent="0.3">
      <c r="A175" s="85" t="s">
        <v>14</v>
      </c>
      <c r="B175" s="104" t="s">
        <v>165</v>
      </c>
      <c r="C175" s="221" t="s">
        <v>2</v>
      </c>
      <c r="D175" s="222" t="s">
        <v>1</v>
      </c>
      <c r="E175" s="221" t="s">
        <v>3</v>
      </c>
      <c r="F175" s="222" t="s">
        <v>1</v>
      </c>
      <c r="G175" s="221" t="s">
        <v>4</v>
      </c>
      <c r="H175" s="222" t="s">
        <v>1</v>
      </c>
      <c r="I175" s="221" t="s">
        <v>5</v>
      </c>
      <c r="J175" s="222" t="s">
        <v>1</v>
      </c>
      <c r="K175" s="223" t="s">
        <v>194</v>
      </c>
      <c r="L175" s="224" t="s">
        <v>1</v>
      </c>
      <c r="M175" s="223" t="s">
        <v>195</v>
      </c>
      <c r="N175" s="224" t="s">
        <v>1</v>
      </c>
      <c r="O175" s="251" t="s">
        <v>197</v>
      </c>
      <c r="P175" s="252" t="s">
        <v>196</v>
      </c>
      <c r="Q175" s="223" t="s">
        <v>6</v>
      </c>
    </row>
    <row r="176" spans="1:17" ht="15.75" thickTop="1" x14ac:dyDescent="0.25">
      <c r="A176" s="88" t="s">
        <v>33</v>
      </c>
      <c r="B176" s="10">
        <f>'UBS Carandiru'!B34</f>
        <v>9</v>
      </c>
      <c r="C176" s="105">
        <f>'UBS Carandiru'!C34</f>
        <v>7</v>
      </c>
      <c r="D176" s="19">
        <f t="shared" ref="D176:D189" si="140">C176/$B176</f>
        <v>0.77777777777777779</v>
      </c>
      <c r="E176" s="105">
        <f>'UBS Carandiru'!D34</f>
        <v>0</v>
      </c>
      <c r="F176" s="19">
        <f t="shared" ref="F176:F189" si="141">E176/$B176</f>
        <v>0</v>
      </c>
      <c r="G176" s="105">
        <f>'UBS Carandiru'!E34</f>
        <v>0</v>
      </c>
      <c r="H176" s="19">
        <f t="shared" ref="H176:H189" si="142">G176/$B176</f>
        <v>0</v>
      </c>
      <c r="I176" s="105">
        <f>'UBS Carandiru'!F34</f>
        <v>0</v>
      </c>
      <c r="J176" s="19">
        <f t="shared" ref="J176:J189" si="143">I176/$B176</f>
        <v>0</v>
      </c>
      <c r="K176" s="105">
        <f>'UBS Carandiru'!G34</f>
        <v>0</v>
      </c>
      <c r="L176" s="19">
        <f t="shared" ref="L176:L189" si="144">K176/$B176</f>
        <v>0</v>
      </c>
      <c r="M176" s="105">
        <f>'UBS Carandiru'!H34</f>
        <v>0</v>
      </c>
      <c r="N176" s="19">
        <f t="shared" ref="N176:N189" si="145">M176/$B176</f>
        <v>0</v>
      </c>
      <c r="O176" s="241">
        <f t="shared" ref="O176:O189" si="146">SUM(I176,K176,M176)</f>
        <v>0</v>
      </c>
      <c r="P176" s="116">
        <f t="shared" ref="P176:P189" si="147">O176/($B176*3)</f>
        <v>0</v>
      </c>
      <c r="Q176" s="244">
        <f t="shared" ref="Q176:Q189" si="148">SUM(C176,E176,G176,I176,K176,M176)</f>
        <v>7</v>
      </c>
    </row>
    <row r="177" spans="1:17" x14ac:dyDescent="0.25">
      <c r="A177" s="88" t="s">
        <v>20</v>
      </c>
      <c r="B177" s="83">
        <f>'UBS Carandiru'!B35</f>
        <v>4</v>
      </c>
      <c r="C177" s="106">
        <f>'UBS Carandiru'!C35</f>
        <v>3</v>
      </c>
      <c r="D177" s="117">
        <f t="shared" si="140"/>
        <v>0.75</v>
      </c>
      <c r="E177" s="106">
        <f>'UBS Carandiru'!D35</f>
        <v>0</v>
      </c>
      <c r="F177" s="117">
        <f t="shared" si="141"/>
        <v>0</v>
      </c>
      <c r="G177" s="106">
        <f>'UBS Carandiru'!E35</f>
        <v>0</v>
      </c>
      <c r="H177" s="117">
        <f t="shared" si="142"/>
        <v>0</v>
      </c>
      <c r="I177" s="106">
        <f>'UBS Carandiru'!F35</f>
        <v>0</v>
      </c>
      <c r="J177" s="117">
        <f t="shared" si="143"/>
        <v>0</v>
      </c>
      <c r="K177" s="106">
        <f>'UBS Carandiru'!G35</f>
        <v>0</v>
      </c>
      <c r="L177" s="117">
        <f t="shared" si="144"/>
        <v>0</v>
      </c>
      <c r="M177" s="106">
        <f>'UBS Carandiru'!H35</f>
        <v>0</v>
      </c>
      <c r="N177" s="117">
        <f t="shared" si="145"/>
        <v>0</v>
      </c>
      <c r="O177" s="253">
        <f t="shared" si="146"/>
        <v>0</v>
      </c>
      <c r="P177" s="118">
        <f t="shared" si="147"/>
        <v>0</v>
      </c>
      <c r="Q177" s="243">
        <f t="shared" si="148"/>
        <v>3</v>
      </c>
    </row>
    <row r="178" spans="1:17" x14ac:dyDescent="0.25">
      <c r="A178" s="88" t="s">
        <v>43</v>
      </c>
      <c r="B178" s="83">
        <f>'UBS Carandiru'!B36</f>
        <v>3</v>
      </c>
      <c r="C178" s="106">
        <f>'UBS Carandiru'!C36</f>
        <v>2.5</v>
      </c>
      <c r="D178" s="117">
        <f t="shared" si="140"/>
        <v>0.83333333333333337</v>
      </c>
      <c r="E178" s="106">
        <f>'UBS Carandiru'!D36</f>
        <v>0</v>
      </c>
      <c r="F178" s="117">
        <f t="shared" si="141"/>
        <v>0</v>
      </c>
      <c r="G178" s="106">
        <f>'UBS Carandiru'!E36</f>
        <v>0</v>
      </c>
      <c r="H178" s="117">
        <f t="shared" si="142"/>
        <v>0</v>
      </c>
      <c r="I178" s="106">
        <f>'UBS Carandiru'!F36</f>
        <v>0</v>
      </c>
      <c r="J178" s="117">
        <f t="shared" si="143"/>
        <v>0</v>
      </c>
      <c r="K178" s="106">
        <f>'UBS Carandiru'!G36</f>
        <v>0</v>
      </c>
      <c r="L178" s="117">
        <f t="shared" si="144"/>
        <v>0</v>
      </c>
      <c r="M178" s="106">
        <f>'UBS Carandiru'!H36</f>
        <v>0</v>
      </c>
      <c r="N178" s="117">
        <f t="shared" si="145"/>
        <v>0</v>
      </c>
      <c r="O178" s="253">
        <f t="shared" si="146"/>
        <v>0</v>
      </c>
      <c r="P178" s="118">
        <f t="shared" si="147"/>
        <v>0</v>
      </c>
      <c r="Q178" s="243">
        <f t="shared" si="148"/>
        <v>2.5</v>
      </c>
    </row>
    <row r="179" spans="1:17" x14ac:dyDescent="0.25">
      <c r="A179" s="88" t="s">
        <v>22</v>
      </c>
      <c r="B179" s="83">
        <f>'UBS Carandiru'!B37</f>
        <v>1</v>
      </c>
      <c r="C179" s="109">
        <f>'UBS Carandiru'!C37</f>
        <v>0.5</v>
      </c>
      <c r="D179" s="117">
        <f t="shared" si="140"/>
        <v>0.5</v>
      </c>
      <c r="E179" s="109">
        <f>'UBS Carandiru'!D37</f>
        <v>0</v>
      </c>
      <c r="F179" s="117">
        <f t="shared" si="141"/>
        <v>0</v>
      </c>
      <c r="G179" s="109">
        <f>'UBS Carandiru'!E37</f>
        <v>0</v>
      </c>
      <c r="H179" s="117">
        <f t="shared" si="142"/>
        <v>0</v>
      </c>
      <c r="I179" s="106">
        <f>'UBS Carandiru'!F37</f>
        <v>0</v>
      </c>
      <c r="J179" s="117">
        <f t="shared" si="143"/>
        <v>0</v>
      </c>
      <c r="K179" s="106">
        <f>'UBS Carandiru'!G37</f>
        <v>0</v>
      </c>
      <c r="L179" s="117">
        <f t="shared" si="144"/>
        <v>0</v>
      </c>
      <c r="M179" s="106">
        <f>'UBS Carandiru'!H37</f>
        <v>0</v>
      </c>
      <c r="N179" s="117">
        <f t="shared" si="145"/>
        <v>0</v>
      </c>
      <c r="O179" s="253">
        <f t="shared" si="146"/>
        <v>0</v>
      </c>
      <c r="P179" s="118">
        <f t="shared" si="147"/>
        <v>0</v>
      </c>
      <c r="Q179" s="243">
        <f t="shared" si="148"/>
        <v>0.5</v>
      </c>
    </row>
    <row r="180" spans="1:17" x14ac:dyDescent="0.25">
      <c r="A180" s="88" t="s">
        <v>50</v>
      </c>
      <c r="B180" s="83">
        <f>'UBS Carandiru'!B38</f>
        <v>1</v>
      </c>
      <c r="C180" s="106">
        <f>'UBS Carandiru'!C38</f>
        <v>0</v>
      </c>
      <c r="D180" s="117">
        <f t="shared" si="140"/>
        <v>0</v>
      </c>
      <c r="E180" s="106">
        <f>'UBS Carandiru'!D38</f>
        <v>0</v>
      </c>
      <c r="F180" s="117">
        <f t="shared" si="141"/>
        <v>0</v>
      </c>
      <c r="G180" s="106">
        <f>'UBS Carandiru'!E38</f>
        <v>0</v>
      </c>
      <c r="H180" s="117">
        <f t="shared" si="142"/>
        <v>0</v>
      </c>
      <c r="I180" s="106">
        <f>'UBS Carandiru'!F38</f>
        <v>0</v>
      </c>
      <c r="J180" s="117">
        <f t="shared" si="143"/>
        <v>0</v>
      </c>
      <c r="K180" s="106">
        <f>'UBS Carandiru'!G38</f>
        <v>0</v>
      </c>
      <c r="L180" s="117">
        <f t="shared" si="144"/>
        <v>0</v>
      </c>
      <c r="M180" s="106">
        <f>'UBS Carandiru'!H38</f>
        <v>0</v>
      </c>
      <c r="N180" s="117">
        <f t="shared" si="145"/>
        <v>0</v>
      </c>
      <c r="O180" s="253">
        <f t="shared" si="146"/>
        <v>0</v>
      </c>
      <c r="P180" s="118">
        <f t="shared" si="147"/>
        <v>0</v>
      </c>
      <c r="Q180" s="243">
        <f t="shared" si="148"/>
        <v>0</v>
      </c>
    </row>
    <row r="181" spans="1:17" x14ac:dyDescent="0.25">
      <c r="A181" s="88" t="s">
        <v>23</v>
      </c>
      <c r="B181" s="83">
        <f>'UBS Carandiru'!B39</f>
        <v>2</v>
      </c>
      <c r="C181" s="106">
        <f>'UBS Carandiru'!C39</f>
        <v>1</v>
      </c>
      <c r="D181" s="117">
        <f t="shared" si="140"/>
        <v>0.5</v>
      </c>
      <c r="E181" s="106">
        <f>'UBS Carandiru'!D39</f>
        <v>0</v>
      </c>
      <c r="F181" s="117">
        <f t="shared" si="141"/>
        <v>0</v>
      </c>
      <c r="G181" s="106">
        <f>'UBS Carandiru'!E39</f>
        <v>0</v>
      </c>
      <c r="H181" s="117">
        <f t="shared" si="142"/>
        <v>0</v>
      </c>
      <c r="I181" s="106">
        <f>'UBS Carandiru'!F39</f>
        <v>0</v>
      </c>
      <c r="J181" s="117">
        <f t="shared" si="143"/>
        <v>0</v>
      </c>
      <c r="K181" s="106">
        <f>'UBS Carandiru'!G39</f>
        <v>0</v>
      </c>
      <c r="L181" s="117">
        <f t="shared" si="144"/>
        <v>0</v>
      </c>
      <c r="M181" s="106">
        <f>'UBS Carandiru'!H39</f>
        <v>0</v>
      </c>
      <c r="N181" s="117">
        <f t="shared" si="145"/>
        <v>0</v>
      </c>
      <c r="O181" s="253">
        <f t="shared" si="146"/>
        <v>0</v>
      </c>
      <c r="P181" s="118">
        <f t="shared" si="147"/>
        <v>0</v>
      </c>
      <c r="Q181" s="243">
        <f t="shared" si="148"/>
        <v>1</v>
      </c>
    </row>
    <row r="182" spans="1:17" x14ac:dyDescent="0.25">
      <c r="A182" s="88" t="s">
        <v>201</v>
      </c>
      <c r="B182" s="83">
        <f>'UBS Carandiru'!B40</f>
        <v>1</v>
      </c>
      <c r="C182" s="106">
        <f>'UBS Carandiru'!C40</f>
        <v>1</v>
      </c>
      <c r="D182" s="117">
        <f t="shared" si="140"/>
        <v>1</v>
      </c>
      <c r="E182" s="106">
        <f>'UBS Carandiru'!D40</f>
        <v>0</v>
      </c>
      <c r="F182" s="117">
        <f t="shared" si="141"/>
        <v>0</v>
      </c>
      <c r="G182" s="106">
        <f>'UBS Carandiru'!E40</f>
        <v>0</v>
      </c>
      <c r="H182" s="117">
        <f t="shared" si="142"/>
        <v>0</v>
      </c>
      <c r="I182" s="106">
        <f>'UBS Carandiru'!F40</f>
        <v>0</v>
      </c>
      <c r="J182" s="117">
        <f t="shared" si="143"/>
        <v>0</v>
      </c>
      <c r="K182" s="106">
        <f>'UBS Carandiru'!G40</f>
        <v>0</v>
      </c>
      <c r="L182" s="117">
        <f t="shared" si="144"/>
        <v>0</v>
      </c>
      <c r="M182" s="106">
        <f>'UBS Carandiru'!H40</f>
        <v>0</v>
      </c>
      <c r="N182" s="117">
        <f t="shared" si="145"/>
        <v>0</v>
      </c>
      <c r="O182" s="253">
        <f t="shared" si="146"/>
        <v>0</v>
      </c>
      <c r="P182" s="118">
        <f t="shared" si="147"/>
        <v>0</v>
      </c>
      <c r="Q182" s="243">
        <f t="shared" si="148"/>
        <v>1</v>
      </c>
    </row>
    <row r="183" spans="1:17" x14ac:dyDescent="0.25">
      <c r="A183" s="88" t="s">
        <v>24</v>
      </c>
      <c r="B183" s="83">
        <f>'UBS Carandiru'!B41</f>
        <v>1</v>
      </c>
      <c r="C183" s="106">
        <f>'UBS Carandiru'!C41</f>
        <v>1</v>
      </c>
      <c r="D183" s="117">
        <f t="shared" si="140"/>
        <v>1</v>
      </c>
      <c r="E183" s="106">
        <f>'UBS Carandiru'!D41</f>
        <v>0</v>
      </c>
      <c r="F183" s="117">
        <f t="shared" si="141"/>
        <v>0</v>
      </c>
      <c r="G183" s="106">
        <f>'UBS Carandiru'!E41</f>
        <v>0</v>
      </c>
      <c r="H183" s="117">
        <f t="shared" si="142"/>
        <v>0</v>
      </c>
      <c r="I183" s="106">
        <f>'UBS Carandiru'!F41</f>
        <v>0</v>
      </c>
      <c r="J183" s="117">
        <f t="shared" si="143"/>
        <v>0</v>
      </c>
      <c r="K183" s="106">
        <f>'UBS Carandiru'!G41</f>
        <v>0</v>
      </c>
      <c r="L183" s="117">
        <f t="shared" si="144"/>
        <v>0</v>
      </c>
      <c r="M183" s="106">
        <f>'UBS Carandiru'!H41</f>
        <v>0</v>
      </c>
      <c r="N183" s="117">
        <f t="shared" si="145"/>
        <v>0</v>
      </c>
      <c r="O183" s="253">
        <f t="shared" si="146"/>
        <v>0</v>
      </c>
      <c r="P183" s="118">
        <f t="shared" si="147"/>
        <v>0</v>
      </c>
      <c r="Q183" s="243">
        <f t="shared" si="148"/>
        <v>1</v>
      </c>
    </row>
    <row r="184" spans="1:17" x14ac:dyDescent="0.25">
      <c r="A184" s="88" t="s">
        <v>25</v>
      </c>
      <c r="B184" s="83">
        <f>'UBS Carandiru'!B42</f>
        <v>5</v>
      </c>
      <c r="C184" s="106">
        <f>'UBS Carandiru'!C42</f>
        <v>5</v>
      </c>
      <c r="D184" s="117">
        <f t="shared" si="140"/>
        <v>1</v>
      </c>
      <c r="E184" s="106">
        <f>'UBS Carandiru'!D42</f>
        <v>0</v>
      </c>
      <c r="F184" s="117">
        <f t="shared" si="141"/>
        <v>0</v>
      </c>
      <c r="G184" s="106">
        <f>'UBS Carandiru'!E42</f>
        <v>0</v>
      </c>
      <c r="H184" s="117">
        <f t="shared" si="142"/>
        <v>0</v>
      </c>
      <c r="I184" s="106">
        <f>'UBS Carandiru'!F42</f>
        <v>0</v>
      </c>
      <c r="J184" s="117">
        <f t="shared" si="143"/>
        <v>0</v>
      </c>
      <c r="K184" s="106">
        <f>'UBS Carandiru'!G42</f>
        <v>0</v>
      </c>
      <c r="L184" s="117">
        <f t="shared" si="144"/>
        <v>0</v>
      </c>
      <c r="M184" s="106">
        <f>'UBS Carandiru'!H42</f>
        <v>0</v>
      </c>
      <c r="N184" s="117">
        <f t="shared" si="145"/>
        <v>0</v>
      </c>
      <c r="O184" s="253">
        <f t="shared" si="146"/>
        <v>0</v>
      </c>
      <c r="P184" s="118">
        <f t="shared" si="147"/>
        <v>0</v>
      </c>
      <c r="Q184" s="243">
        <f t="shared" si="148"/>
        <v>5</v>
      </c>
    </row>
    <row r="185" spans="1:17" x14ac:dyDescent="0.25">
      <c r="A185" s="88" t="s">
        <v>46</v>
      </c>
      <c r="B185" s="89">
        <f>'UBS Carandiru'!B43</f>
        <v>1</v>
      </c>
      <c r="C185" s="106">
        <f>'UBS Carandiru'!C43</f>
        <v>0</v>
      </c>
      <c r="D185" s="117">
        <f t="shared" si="140"/>
        <v>0</v>
      </c>
      <c r="E185" s="106">
        <f>'UBS Carandiru'!D43</f>
        <v>0</v>
      </c>
      <c r="F185" s="117">
        <f t="shared" si="141"/>
        <v>0</v>
      </c>
      <c r="G185" s="106">
        <f>'UBS Carandiru'!E43</f>
        <v>0</v>
      </c>
      <c r="H185" s="117">
        <f t="shared" si="142"/>
        <v>0</v>
      </c>
      <c r="I185" s="106">
        <f>'UBS Carandiru'!F43</f>
        <v>0</v>
      </c>
      <c r="J185" s="117">
        <f t="shared" si="143"/>
        <v>0</v>
      </c>
      <c r="K185" s="106">
        <f>'UBS Carandiru'!G43</f>
        <v>0</v>
      </c>
      <c r="L185" s="117">
        <f t="shared" si="144"/>
        <v>0</v>
      </c>
      <c r="M185" s="106">
        <f>'UBS Carandiru'!H43</f>
        <v>0</v>
      </c>
      <c r="N185" s="117">
        <f t="shared" si="145"/>
        <v>0</v>
      </c>
      <c r="O185" s="253">
        <f t="shared" si="146"/>
        <v>0</v>
      </c>
      <c r="P185" s="118">
        <f t="shared" si="147"/>
        <v>0</v>
      </c>
      <c r="Q185" s="243">
        <f t="shared" si="148"/>
        <v>0</v>
      </c>
    </row>
    <row r="186" spans="1:17" x14ac:dyDescent="0.25">
      <c r="A186" s="88" t="s">
        <v>26</v>
      </c>
      <c r="B186" s="83">
        <f>'UBS Carandiru'!B44</f>
        <v>1</v>
      </c>
      <c r="C186" s="106">
        <f>'UBS Carandiru'!C44</f>
        <v>1</v>
      </c>
      <c r="D186" s="117">
        <f t="shared" si="140"/>
        <v>1</v>
      </c>
      <c r="E186" s="106">
        <f>'UBS Carandiru'!D44</f>
        <v>0</v>
      </c>
      <c r="F186" s="117">
        <f t="shared" si="141"/>
        <v>0</v>
      </c>
      <c r="G186" s="106">
        <f>'UBS Carandiru'!E44</f>
        <v>0</v>
      </c>
      <c r="H186" s="117">
        <f t="shared" si="142"/>
        <v>0</v>
      </c>
      <c r="I186" s="106">
        <f>'UBS Carandiru'!F44</f>
        <v>0</v>
      </c>
      <c r="J186" s="117">
        <f t="shared" si="143"/>
        <v>0</v>
      </c>
      <c r="K186" s="106">
        <f>'UBS Carandiru'!G44</f>
        <v>0</v>
      </c>
      <c r="L186" s="117">
        <f t="shared" si="144"/>
        <v>0</v>
      </c>
      <c r="M186" s="106">
        <f>'UBS Carandiru'!H44</f>
        <v>0</v>
      </c>
      <c r="N186" s="117">
        <f t="shared" si="145"/>
        <v>0</v>
      </c>
      <c r="O186" s="253">
        <f t="shared" si="146"/>
        <v>0</v>
      </c>
      <c r="P186" s="118">
        <f t="shared" si="147"/>
        <v>0</v>
      </c>
      <c r="Q186" s="243">
        <f t="shared" si="148"/>
        <v>1</v>
      </c>
    </row>
    <row r="187" spans="1:17" x14ac:dyDescent="0.25">
      <c r="A187" s="88" t="s">
        <v>34</v>
      </c>
      <c r="B187" s="83">
        <f>'UBS Carandiru'!B45</f>
        <v>1</v>
      </c>
      <c r="C187" s="106">
        <f>'UBS Carandiru'!C45</f>
        <v>1</v>
      </c>
      <c r="D187" s="117">
        <f t="shared" si="140"/>
        <v>1</v>
      </c>
      <c r="E187" s="106">
        <f>'UBS Carandiru'!D45</f>
        <v>0</v>
      </c>
      <c r="F187" s="117">
        <f t="shared" si="141"/>
        <v>0</v>
      </c>
      <c r="G187" s="106">
        <f>'UBS Carandiru'!E45</f>
        <v>0</v>
      </c>
      <c r="H187" s="117">
        <f t="shared" si="142"/>
        <v>0</v>
      </c>
      <c r="I187" s="106">
        <f>'UBS Carandiru'!F45</f>
        <v>0</v>
      </c>
      <c r="J187" s="117">
        <f t="shared" si="143"/>
        <v>0</v>
      </c>
      <c r="K187" s="106">
        <f>'UBS Carandiru'!G45</f>
        <v>0</v>
      </c>
      <c r="L187" s="117">
        <f t="shared" si="144"/>
        <v>0</v>
      </c>
      <c r="M187" s="106">
        <f>'UBS Carandiru'!H45</f>
        <v>0</v>
      </c>
      <c r="N187" s="117">
        <f t="shared" si="145"/>
        <v>0</v>
      </c>
      <c r="O187" s="253">
        <f t="shared" si="146"/>
        <v>0</v>
      </c>
      <c r="P187" s="118">
        <f t="shared" si="147"/>
        <v>0</v>
      </c>
      <c r="Q187" s="243">
        <f t="shared" si="148"/>
        <v>1</v>
      </c>
    </row>
    <row r="188" spans="1:17" x14ac:dyDescent="0.25">
      <c r="A188" s="88" t="s">
        <v>51</v>
      </c>
      <c r="B188" s="83">
        <f>'UBS Carandiru'!B46</f>
        <v>1</v>
      </c>
      <c r="C188" s="106">
        <f>'UBS Carandiru'!C46</f>
        <v>0</v>
      </c>
      <c r="D188" s="117">
        <f t="shared" si="140"/>
        <v>0</v>
      </c>
      <c r="E188" s="106">
        <f>'UBS Carandiru'!D46</f>
        <v>0</v>
      </c>
      <c r="F188" s="117">
        <f t="shared" si="141"/>
        <v>0</v>
      </c>
      <c r="G188" s="106">
        <f>'UBS Carandiru'!E46</f>
        <v>0</v>
      </c>
      <c r="H188" s="117">
        <f t="shared" si="142"/>
        <v>0</v>
      </c>
      <c r="I188" s="106">
        <f>'UBS Carandiru'!F46</f>
        <v>0</v>
      </c>
      <c r="J188" s="117">
        <f t="shared" si="143"/>
        <v>0</v>
      </c>
      <c r="K188" s="106">
        <f>'UBS Carandiru'!G46</f>
        <v>0</v>
      </c>
      <c r="L188" s="117">
        <f t="shared" si="144"/>
        <v>0</v>
      </c>
      <c r="M188" s="106">
        <f>'UBS Carandiru'!H46</f>
        <v>0</v>
      </c>
      <c r="N188" s="117">
        <f t="shared" si="145"/>
        <v>0</v>
      </c>
      <c r="O188" s="253">
        <f t="shared" si="146"/>
        <v>0</v>
      </c>
      <c r="P188" s="118">
        <f t="shared" si="147"/>
        <v>0</v>
      </c>
      <c r="Q188" s="243">
        <f t="shared" si="148"/>
        <v>0</v>
      </c>
    </row>
    <row r="189" spans="1:17" ht="15.75" thickBot="1" x14ac:dyDescent="0.3">
      <c r="A189" s="6" t="s">
        <v>7</v>
      </c>
      <c r="B189" s="7">
        <f>SUM(B176:B188)</f>
        <v>31</v>
      </c>
      <c r="C189" s="8">
        <f>SUM(C176:C188)</f>
        <v>23</v>
      </c>
      <c r="D189" s="22">
        <f t="shared" si="140"/>
        <v>0.74193548387096775</v>
      </c>
      <c r="E189" s="8">
        <f>SUM(E176:E188)</f>
        <v>0</v>
      </c>
      <c r="F189" s="22">
        <f t="shared" si="141"/>
        <v>0</v>
      </c>
      <c r="G189" s="8">
        <f>SUM(G176:G188)</f>
        <v>0</v>
      </c>
      <c r="H189" s="22">
        <f t="shared" si="142"/>
        <v>0</v>
      </c>
      <c r="I189" s="8">
        <f>SUM(I176:I188)</f>
        <v>0</v>
      </c>
      <c r="J189" s="22">
        <f t="shared" si="143"/>
        <v>0</v>
      </c>
      <c r="K189" s="8">
        <f t="shared" ref="K189" si="149">SUM(K176:K188)</f>
        <v>0</v>
      </c>
      <c r="L189" s="22">
        <f t="shared" si="144"/>
        <v>0</v>
      </c>
      <c r="M189" s="8">
        <f t="shared" ref="M189" si="150">SUM(M176:M188)</f>
        <v>0</v>
      </c>
      <c r="N189" s="22">
        <f t="shared" si="145"/>
        <v>0</v>
      </c>
      <c r="O189" s="80">
        <f t="shared" si="146"/>
        <v>0</v>
      </c>
      <c r="P189" s="81">
        <f t="shared" si="147"/>
        <v>0</v>
      </c>
      <c r="Q189" s="8">
        <f t="shared" si="148"/>
        <v>23</v>
      </c>
    </row>
    <row r="191" spans="1:17" ht="15.75" x14ac:dyDescent="0.25">
      <c r="A191" s="1021" t="s">
        <v>293</v>
      </c>
      <c r="B191" s="1022"/>
      <c r="C191" s="1022"/>
      <c r="D191" s="1022"/>
      <c r="E191" s="1022"/>
      <c r="F191" s="1022"/>
      <c r="G191" s="1022"/>
      <c r="H191" s="1022"/>
      <c r="I191" s="1022"/>
      <c r="J191" s="1022"/>
      <c r="K191" s="1022"/>
      <c r="L191" s="1022"/>
      <c r="M191" s="1022"/>
      <c r="N191" s="1022"/>
      <c r="O191" s="1022"/>
      <c r="P191" s="1022"/>
      <c r="Q191" s="1022"/>
    </row>
    <row r="192" spans="1:17" ht="36.75" thickBot="1" x14ac:dyDescent="0.3">
      <c r="A192" s="85" t="s">
        <v>14</v>
      </c>
      <c r="B192" s="104" t="s">
        <v>165</v>
      </c>
      <c r="C192" s="221" t="s">
        <v>2</v>
      </c>
      <c r="D192" s="222" t="s">
        <v>1</v>
      </c>
      <c r="E192" s="221" t="s">
        <v>3</v>
      </c>
      <c r="F192" s="222" t="s">
        <v>1</v>
      </c>
      <c r="G192" s="221" t="s">
        <v>4</v>
      </c>
      <c r="H192" s="222" t="s">
        <v>1</v>
      </c>
      <c r="I192" s="221" t="s">
        <v>5</v>
      </c>
      <c r="J192" s="222" t="s">
        <v>1</v>
      </c>
      <c r="K192" s="223" t="s">
        <v>194</v>
      </c>
      <c r="L192" s="224" t="s">
        <v>1</v>
      </c>
      <c r="M192" s="223" t="s">
        <v>195</v>
      </c>
      <c r="N192" s="224" t="s">
        <v>1</v>
      </c>
      <c r="O192" s="251" t="s">
        <v>197</v>
      </c>
      <c r="P192" s="252" t="s">
        <v>196</v>
      </c>
      <c r="Q192" s="223" t="s">
        <v>6</v>
      </c>
    </row>
    <row r="193" spans="1:17" ht="15.75" thickTop="1" x14ac:dyDescent="0.25">
      <c r="A193" s="47" t="s">
        <v>138</v>
      </c>
      <c r="B193" s="249">
        <f>'CER Carandiru'!B34</f>
        <v>1</v>
      </c>
      <c r="C193" s="49">
        <f>'CER Carandiru'!C34</f>
        <v>0</v>
      </c>
      <c r="D193" s="51">
        <f t="shared" ref="D193:D203" si="151">C193/$B193</f>
        <v>0</v>
      </c>
      <c r="E193" s="49">
        <f>'CER Carandiru'!D34</f>
        <v>0</v>
      </c>
      <c r="F193" s="51">
        <f t="shared" ref="F193:F203" si="152">E193/$B193</f>
        <v>0</v>
      </c>
      <c r="G193" s="49">
        <f>'CER Carandiru'!E34</f>
        <v>0</v>
      </c>
      <c r="H193" s="51">
        <f t="shared" ref="H193:H203" si="153">G193/$B193</f>
        <v>0</v>
      </c>
      <c r="I193" s="49">
        <f>'CER Carandiru'!F34</f>
        <v>0</v>
      </c>
      <c r="J193" s="51">
        <f t="shared" ref="J193:J203" si="154">I193/$B193</f>
        <v>0</v>
      </c>
      <c r="K193" s="49">
        <f>'CER Carandiru'!G34</f>
        <v>0</v>
      </c>
      <c r="L193" s="51">
        <f t="shared" ref="L193:L203" si="155">K193/$B193</f>
        <v>0</v>
      </c>
      <c r="M193" s="49">
        <f>'CER Carandiru'!H34</f>
        <v>0</v>
      </c>
      <c r="N193" s="51">
        <f t="shared" ref="N193:N203" si="156">M193/$B193</f>
        <v>0</v>
      </c>
      <c r="O193" s="258">
        <f t="shared" ref="O193:O203" si="157">SUM(I193,K193,M193)</f>
        <v>0</v>
      </c>
      <c r="P193" s="133">
        <f t="shared" ref="P193:P203" si="158">O193/($B193*3)</f>
        <v>0</v>
      </c>
      <c r="Q193" s="267">
        <f t="shared" ref="Q193:Q203" si="159">SUM(C193,E193,G193,I193,K193,M193)</f>
        <v>0</v>
      </c>
    </row>
    <row r="194" spans="1:17" x14ac:dyDescent="0.25">
      <c r="A194" s="125" t="s">
        <v>145</v>
      </c>
      <c r="B194" s="250">
        <f>'CER Carandiru'!B35</f>
        <v>1</v>
      </c>
      <c r="C194" s="126">
        <f>'CER Carandiru'!C35</f>
        <v>1.5</v>
      </c>
      <c r="D194" s="127">
        <f t="shared" si="151"/>
        <v>1.5</v>
      </c>
      <c r="E194" s="126">
        <f>'CER Carandiru'!D35</f>
        <v>0</v>
      </c>
      <c r="F194" s="127">
        <f t="shared" si="152"/>
        <v>0</v>
      </c>
      <c r="G194" s="126">
        <f>'CER Carandiru'!E35</f>
        <v>0</v>
      </c>
      <c r="H194" s="127">
        <f t="shared" si="153"/>
        <v>0</v>
      </c>
      <c r="I194" s="126">
        <f>'CER Carandiru'!F35</f>
        <v>0</v>
      </c>
      <c r="J194" s="127">
        <f t="shared" si="154"/>
        <v>0</v>
      </c>
      <c r="K194" s="126">
        <f>'CER Carandiru'!G35</f>
        <v>0</v>
      </c>
      <c r="L194" s="127">
        <f t="shared" si="155"/>
        <v>0</v>
      </c>
      <c r="M194" s="126">
        <f>'CER Carandiru'!H35</f>
        <v>0</v>
      </c>
      <c r="N194" s="127">
        <f t="shared" si="156"/>
        <v>0</v>
      </c>
      <c r="O194" s="259">
        <f t="shared" si="157"/>
        <v>0</v>
      </c>
      <c r="P194" s="136">
        <f t="shared" si="158"/>
        <v>0</v>
      </c>
      <c r="Q194" s="268">
        <f t="shared" si="159"/>
        <v>1.5</v>
      </c>
    </row>
    <row r="195" spans="1:17" x14ac:dyDescent="0.25">
      <c r="A195" s="125" t="s">
        <v>146</v>
      </c>
      <c r="B195" s="250">
        <f>'CER Carandiru'!B36</f>
        <v>1</v>
      </c>
      <c r="C195" s="126">
        <f>'CER Carandiru'!C36</f>
        <v>0.6</v>
      </c>
      <c r="D195" s="127">
        <f t="shared" si="151"/>
        <v>0.6</v>
      </c>
      <c r="E195" s="126">
        <f>'CER Carandiru'!D36</f>
        <v>0</v>
      </c>
      <c r="F195" s="127">
        <f t="shared" si="152"/>
        <v>0</v>
      </c>
      <c r="G195" s="126">
        <f>'CER Carandiru'!E36</f>
        <v>0</v>
      </c>
      <c r="H195" s="127">
        <f t="shared" si="153"/>
        <v>0</v>
      </c>
      <c r="I195" s="126">
        <f>'CER Carandiru'!F36</f>
        <v>0</v>
      </c>
      <c r="J195" s="127">
        <f t="shared" si="154"/>
        <v>0</v>
      </c>
      <c r="K195" s="126">
        <f>'CER Carandiru'!G36</f>
        <v>0</v>
      </c>
      <c r="L195" s="127">
        <f t="shared" si="155"/>
        <v>0</v>
      </c>
      <c r="M195" s="126">
        <f>'CER Carandiru'!H36</f>
        <v>0</v>
      </c>
      <c r="N195" s="127">
        <f t="shared" si="156"/>
        <v>0</v>
      </c>
      <c r="O195" s="259">
        <f t="shared" si="157"/>
        <v>0</v>
      </c>
      <c r="P195" s="136">
        <f t="shared" si="158"/>
        <v>0</v>
      </c>
      <c r="Q195" s="268">
        <f t="shared" si="159"/>
        <v>0.6</v>
      </c>
    </row>
    <row r="196" spans="1:17" x14ac:dyDescent="0.25">
      <c r="A196" s="88" t="s">
        <v>139</v>
      </c>
      <c r="B196" s="95">
        <f>'CER Carandiru'!B37</f>
        <v>1</v>
      </c>
      <c r="C196" s="128">
        <f>'CER Carandiru'!C37</f>
        <v>1</v>
      </c>
      <c r="D196" s="127">
        <f t="shared" si="151"/>
        <v>1</v>
      </c>
      <c r="E196" s="128">
        <f>'CER Carandiru'!D37</f>
        <v>0</v>
      </c>
      <c r="F196" s="127">
        <f t="shared" si="152"/>
        <v>0</v>
      </c>
      <c r="G196" s="128">
        <f>'CER Carandiru'!E37</f>
        <v>0</v>
      </c>
      <c r="H196" s="127">
        <f t="shared" si="153"/>
        <v>0</v>
      </c>
      <c r="I196" s="128">
        <f>'CER Carandiru'!F37</f>
        <v>0</v>
      </c>
      <c r="J196" s="127">
        <f t="shared" si="154"/>
        <v>0</v>
      </c>
      <c r="K196" s="128">
        <f>'CER Carandiru'!G37</f>
        <v>0</v>
      </c>
      <c r="L196" s="127">
        <f t="shared" si="155"/>
        <v>0</v>
      </c>
      <c r="M196" s="128">
        <f>'CER Carandiru'!H37</f>
        <v>0</v>
      </c>
      <c r="N196" s="127">
        <f t="shared" si="156"/>
        <v>0</v>
      </c>
      <c r="O196" s="260">
        <f t="shared" si="157"/>
        <v>0</v>
      </c>
      <c r="P196" s="136">
        <f t="shared" si="158"/>
        <v>0</v>
      </c>
      <c r="Q196" s="269">
        <f t="shared" si="159"/>
        <v>1</v>
      </c>
    </row>
    <row r="197" spans="1:17" x14ac:dyDescent="0.25">
      <c r="A197" s="88" t="s">
        <v>140</v>
      </c>
      <c r="B197" s="10">
        <f>'CER Carandiru'!B38</f>
        <v>1</v>
      </c>
      <c r="C197" s="105">
        <f>'CER Carandiru'!C38</f>
        <v>1</v>
      </c>
      <c r="D197" s="53">
        <f t="shared" si="151"/>
        <v>1</v>
      </c>
      <c r="E197" s="105">
        <f>'CER Carandiru'!D38</f>
        <v>0</v>
      </c>
      <c r="F197" s="53">
        <f t="shared" si="152"/>
        <v>0</v>
      </c>
      <c r="G197" s="105">
        <f>'CER Carandiru'!E38</f>
        <v>0</v>
      </c>
      <c r="H197" s="53">
        <f t="shared" si="153"/>
        <v>0</v>
      </c>
      <c r="I197" s="105">
        <f>'CER Carandiru'!F38</f>
        <v>0</v>
      </c>
      <c r="J197" s="53">
        <f t="shared" si="154"/>
        <v>0</v>
      </c>
      <c r="K197" s="105">
        <f>'CER Carandiru'!G38</f>
        <v>0</v>
      </c>
      <c r="L197" s="53">
        <f t="shared" si="155"/>
        <v>0</v>
      </c>
      <c r="M197" s="105">
        <f>'CER Carandiru'!H38</f>
        <v>0</v>
      </c>
      <c r="N197" s="53">
        <f t="shared" si="156"/>
        <v>0</v>
      </c>
      <c r="O197" s="241">
        <f t="shared" si="157"/>
        <v>0</v>
      </c>
      <c r="P197" s="116">
        <f t="shared" si="158"/>
        <v>0</v>
      </c>
      <c r="Q197" s="244">
        <f t="shared" si="159"/>
        <v>1</v>
      </c>
    </row>
    <row r="198" spans="1:17" x14ac:dyDescent="0.25">
      <c r="A198" s="63" t="s">
        <v>141</v>
      </c>
      <c r="B198" s="64">
        <f>'CER Carandiru'!B39</f>
        <v>4</v>
      </c>
      <c r="C198" s="115">
        <f>'CER Carandiru'!C39</f>
        <v>5</v>
      </c>
      <c r="D198" s="129">
        <f t="shared" si="151"/>
        <v>1.25</v>
      </c>
      <c r="E198" s="115">
        <f>'CER Carandiru'!D39</f>
        <v>0</v>
      </c>
      <c r="F198" s="129">
        <f t="shared" si="152"/>
        <v>0</v>
      </c>
      <c r="G198" s="115">
        <f>'CER Carandiru'!E39</f>
        <v>0</v>
      </c>
      <c r="H198" s="129">
        <f t="shared" si="153"/>
        <v>0</v>
      </c>
      <c r="I198" s="115">
        <f>'CER Carandiru'!F39</f>
        <v>0</v>
      </c>
      <c r="J198" s="129">
        <f t="shared" si="154"/>
        <v>0</v>
      </c>
      <c r="K198" s="115">
        <f>'CER Carandiru'!G39</f>
        <v>0</v>
      </c>
      <c r="L198" s="129">
        <f t="shared" si="155"/>
        <v>0</v>
      </c>
      <c r="M198" s="115">
        <f>'CER Carandiru'!H39</f>
        <v>0</v>
      </c>
      <c r="N198" s="129">
        <f t="shared" si="156"/>
        <v>0</v>
      </c>
      <c r="O198" s="261">
        <f t="shared" si="157"/>
        <v>0</v>
      </c>
      <c r="P198" s="177">
        <f t="shared" si="158"/>
        <v>0</v>
      </c>
      <c r="Q198" s="270">
        <f t="shared" si="159"/>
        <v>5</v>
      </c>
    </row>
    <row r="199" spans="1:17" x14ac:dyDescent="0.25">
      <c r="A199" s="134" t="s">
        <v>202</v>
      </c>
      <c r="B199" s="95">
        <f>'CER Carandiru'!B40</f>
        <v>5</v>
      </c>
      <c r="C199" s="128">
        <f>'CER Carandiru'!C40</f>
        <v>3.75</v>
      </c>
      <c r="D199" s="127">
        <f t="shared" si="151"/>
        <v>0.75</v>
      </c>
      <c r="E199" s="128">
        <f>'CER Carandiru'!D40</f>
        <v>0</v>
      </c>
      <c r="F199" s="127">
        <f t="shared" si="152"/>
        <v>0</v>
      </c>
      <c r="G199" s="128">
        <f>'CER Carandiru'!E40</f>
        <v>0</v>
      </c>
      <c r="H199" s="127">
        <f t="shared" si="153"/>
        <v>0</v>
      </c>
      <c r="I199" s="128">
        <f>'CER Carandiru'!F40</f>
        <v>0</v>
      </c>
      <c r="J199" s="127">
        <f t="shared" si="154"/>
        <v>0</v>
      </c>
      <c r="K199" s="128">
        <f>'CER Carandiru'!G40</f>
        <v>0</v>
      </c>
      <c r="L199" s="127">
        <f t="shared" si="155"/>
        <v>0</v>
      </c>
      <c r="M199" s="128">
        <f>'CER Carandiru'!H40</f>
        <v>0</v>
      </c>
      <c r="N199" s="127">
        <f t="shared" si="156"/>
        <v>0</v>
      </c>
      <c r="O199" s="260">
        <f t="shared" si="157"/>
        <v>0</v>
      </c>
      <c r="P199" s="136">
        <f t="shared" si="158"/>
        <v>0</v>
      </c>
      <c r="Q199" s="269">
        <f t="shared" si="159"/>
        <v>3.75</v>
      </c>
    </row>
    <row r="200" spans="1:17" x14ac:dyDescent="0.25">
      <c r="A200" s="9" t="s">
        <v>142</v>
      </c>
      <c r="B200" s="10">
        <f>'CER Carandiru'!B41</f>
        <v>1</v>
      </c>
      <c r="C200" s="105">
        <f>'CER Carandiru'!C41</f>
        <v>1</v>
      </c>
      <c r="D200" s="53">
        <f t="shared" si="151"/>
        <v>1</v>
      </c>
      <c r="E200" s="105">
        <f>'CER Carandiru'!D41</f>
        <v>0</v>
      </c>
      <c r="F200" s="53">
        <f t="shared" si="152"/>
        <v>0</v>
      </c>
      <c r="G200" s="105">
        <f>'CER Carandiru'!E41</f>
        <v>0</v>
      </c>
      <c r="H200" s="53">
        <f t="shared" si="153"/>
        <v>0</v>
      </c>
      <c r="I200" s="105">
        <f>'CER Carandiru'!F41</f>
        <v>0</v>
      </c>
      <c r="J200" s="53">
        <f t="shared" si="154"/>
        <v>0</v>
      </c>
      <c r="K200" s="105">
        <f>'CER Carandiru'!G41</f>
        <v>0</v>
      </c>
      <c r="L200" s="53">
        <f t="shared" si="155"/>
        <v>0</v>
      </c>
      <c r="M200" s="105">
        <f>'CER Carandiru'!H41</f>
        <v>0</v>
      </c>
      <c r="N200" s="53">
        <f t="shared" si="156"/>
        <v>0</v>
      </c>
      <c r="O200" s="241">
        <f t="shared" si="157"/>
        <v>0</v>
      </c>
      <c r="P200" s="116">
        <f t="shared" si="158"/>
        <v>0</v>
      </c>
      <c r="Q200" s="244">
        <f t="shared" si="159"/>
        <v>1</v>
      </c>
    </row>
    <row r="201" spans="1:17" x14ac:dyDescent="0.25">
      <c r="A201" s="88" t="s">
        <v>143</v>
      </c>
      <c r="B201" s="83">
        <f>'CER Carandiru'!B42</f>
        <v>3</v>
      </c>
      <c r="C201" s="106">
        <f>'CER Carandiru'!C42</f>
        <v>3</v>
      </c>
      <c r="D201" s="107">
        <f t="shared" si="151"/>
        <v>1</v>
      </c>
      <c r="E201" s="106">
        <f>'CER Carandiru'!D42</f>
        <v>0</v>
      </c>
      <c r="F201" s="107">
        <f t="shared" si="152"/>
        <v>0</v>
      </c>
      <c r="G201" s="106">
        <f>'CER Carandiru'!E42</f>
        <v>0</v>
      </c>
      <c r="H201" s="107">
        <f t="shared" si="153"/>
        <v>0</v>
      </c>
      <c r="I201" s="106">
        <f>'CER Carandiru'!F42</f>
        <v>0</v>
      </c>
      <c r="J201" s="107">
        <f t="shared" si="154"/>
        <v>0</v>
      </c>
      <c r="K201" s="106">
        <f>'CER Carandiru'!G42</f>
        <v>0</v>
      </c>
      <c r="L201" s="107">
        <f t="shared" si="155"/>
        <v>0</v>
      </c>
      <c r="M201" s="106">
        <f>'CER Carandiru'!H42</f>
        <v>0</v>
      </c>
      <c r="N201" s="107">
        <f t="shared" si="156"/>
        <v>0</v>
      </c>
      <c r="O201" s="253">
        <f t="shared" si="157"/>
        <v>0</v>
      </c>
      <c r="P201" s="118">
        <f t="shared" si="158"/>
        <v>0</v>
      </c>
      <c r="Q201" s="243">
        <f t="shared" si="159"/>
        <v>3</v>
      </c>
    </row>
    <row r="202" spans="1:17" ht="15.75" thickBot="1" x14ac:dyDescent="0.3">
      <c r="A202" s="110" t="s">
        <v>144</v>
      </c>
      <c r="B202" s="92">
        <f>'CER Carandiru'!B43</f>
        <v>3</v>
      </c>
      <c r="C202" s="111">
        <f>'CER Carandiru'!C43</f>
        <v>3</v>
      </c>
      <c r="D202" s="112">
        <f t="shared" si="151"/>
        <v>1</v>
      </c>
      <c r="E202" s="111">
        <f>'CER Carandiru'!D43</f>
        <v>0</v>
      </c>
      <c r="F202" s="112">
        <f t="shared" si="152"/>
        <v>0</v>
      </c>
      <c r="G202" s="111">
        <f>'CER Carandiru'!E43</f>
        <v>0</v>
      </c>
      <c r="H202" s="112">
        <f t="shared" si="153"/>
        <v>0</v>
      </c>
      <c r="I202" s="111">
        <f>'CER Carandiru'!F43</f>
        <v>0</v>
      </c>
      <c r="J202" s="112">
        <f t="shared" si="154"/>
        <v>0</v>
      </c>
      <c r="K202" s="111">
        <f>'CER Carandiru'!G43</f>
        <v>0</v>
      </c>
      <c r="L202" s="112">
        <f t="shared" si="155"/>
        <v>0</v>
      </c>
      <c r="M202" s="111">
        <f>'CER Carandiru'!H43</f>
        <v>0</v>
      </c>
      <c r="N202" s="112">
        <f t="shared" si="156"/>
        <v>0</v>
      </c>
      <c r="O202" s="254">
        <f t="shared" si="157"/>
        <v>0</v>
      </c>
      <c r="P202" s="122">
        <f t="shared" si="158"/>
        <v>0</v>
      </c>
      <c r="Q202" s="245">
        <f t="shared" si="159"/>
        <v>3</v>
      </c>
    </row>
    <row r="203" spans="1:17" ht="15.75" thickBot="1" x14ac:dyDescent="0.3">
      <c r="A203" s="6" t="s">
        <v>7</v>
      </c>
      <c r="B203" s="7">
        <f>SUM(B193:B202)</f>
        <v>21</v>
      </c>
      <c r="C203" s="8">
        <f>SUM(C193:C202)</f>
        <v>19.850000000000001</v>
      </c>
      <c r="D203" s="22">
        <f t="shared" si="151"/>
        <v>0.94523809523809532</v>
      </c>
      <c r="E203" s="8">
        <f>SUM(E193:E202)</f>
        <v>0</v>
      </c>
      <c r="F203" s="22">
        <f t="shared" si="152"/>
        <v>0</v>
      </c>
      <c r="G203" s="8">
        <f>SUM(G193:G202)</f>
        <v>0</v>
      </c>
      <c r="H203" s="22">
        <f t="shared" si="153"/>
        <v>0</v>
      </c>
      <c r="I203" s="8">
        <f>SUM(I193:I202)</f>
        <v>0</v>
      </c>
      <c r="J203" s="22">
        <f t="shared" si="154"/>
        <v>0</v>
      </c>
      <c r="K203" s="8">
        <f t="shared" ref="K203" si="160">SUM(K193:K202)</f>
        <v>0</v>
      </c>
      <c r="L203" s="22">
        <f t="shared" si="155"/>
        <v>0</v>
      </c>
      <c r="M203" s="8">
        <f t="shared" ref="M203" si="161">SUM(M193:M202)</f>
        <v>0</v>
      </c>
      <c r="N203" s="22">
        <f t="shared" si="156"/>
        <v>0</v>
      </c>
      <c r="O203" s="80">
        <f t="shared" si="157"/>
        <v>0</v>
      </c>
      <c r="P203" s="81">
        <f t="shared" si="158"/>
        <v>0</v>
      </c>
      <c r="Q203" s="8">
        <f t="shared" si="159"/>
        <v>19.850000000000001</v>
      </c>
    </row>
    <row r="205" spans="1:17" ht="15.75" x14ac:dyDescent="0.25">
      <c r="A205" s="1021" t="s">
        <v>295</v>
      </c>
      <c r="B205" s="1022"/>
      <c r="C205" s="1022"/>
      <c r="D205" s="1022"/>
      <c r="E205" s="1022"/>
      <c r="F205" s="1022"/>
      <c r="G205" s="1022"/>
      <c r="H205" s="1022"/>
      <c r="I205" s="1022"/>
      <c r="J205" s="1022"/>
      <c r="K205" s="1022"/>
      <c r="L205" s="1022"/>
      <c r="M205" s="1022"/>
      <c r="N205" s="1022"/>
      <c r="O205" s="1022"/>
      <c r="P205" s="1022"/>
      <c r="Q205" s="1022"/>
    </row>
    <row r="206" spans="1:17" ht="36.75" thickBot="1" x14ac:dyDescent="0.3">
      <c r="A206" s="85" t="s">
        <v>14</v>
      </c>
      <c r="B206" s="104" t="s">
        <v>165</v>
      </c>
      <c r="C206" s="221" t="s">
        <v>2</v>
      </c>
      <c r="D206" s="222" t="s">
        <v>1</v>
      </c>
      <c r="E206" s="221" t="s">
        <v>3</v>
      </c>
      <c r="F206" s="222" t="s">
        <v>1</v>
      </c>
      <c r="G206" s="221" t="s">
        <v>4</v>
      </c>
      <c r="H206" s="222" t="s">
        <v>1</v>
      </c>
      <c r="I206" s="221" t="s">
        <v>5</v>
      </c>
      <c r="J206" s="222" t="s">
        <v>1</v>
      </c>
      <c r="K206" s="223" t="s">
        <v>194</v>
      </c>
      <c r="L206" s="224" t="s">
        <v>1</v>
      </c>
      <c r="M206" s="223" t="s">
        <v>195</v>
      </c>
      <c r="N206" s="224" t="s">
        <v>1</v>
      </c>
      <c r="O206" s="251" t="s">
        <v>197</v>
      </c>
      <c r="P206" s="252" t="s">
        <v>196</v>
      </c>
      <c r="Q206" s="223" t="s">
        <v>6</v>
      </c>
    </row>
    <row r="207" spans="1:17" ht="15.75" thickTop="1" x14ac:dyDescent="0.25">
      <c r="A207" s="9" t="s">
        <v>129</v>
      </c>
      <c r="B207" s="10">
        <f>'APD no CER III Carandiru'!B17</f>
        <v>6</v>
      </c>
      <c r="C207" s="105">
        <f>'APD no CER III Carandiru'!C17</f>
        <v>6</v>
      </c>
      <c r="D207" s="53">
        <f t="shared" ref="D207:D212" si="162">C207/$B207</f>
        <v>1</v>
      </c>
      <c r="E207" s="105">
        <f>'APD no CER III Carandiru'!D17</f>
        <v>0</v>
      </c>
      <c r="F207" s="53">
        <f t="shared" ref="F207:F212" si="163">E207/$B207</f>
        <v>0</v>
      </c>
      <c r="G207" s="105">
        <f>'APD no CER III Carandiru'!E17</f>
        <v>0</v>
      </c>
      <c r="H207" s="53">
        <f t="shared" ref="H207:H212" si="164">G207/$B207</f>
        <v>0</v>
      </c>
      <c r="I207" s="105">
        <f>'APD no CER III Carandiru'!F17</f>
        <v>0</v>
      </c>
      <c r="J207" s="53">
        <f t="shared" ref="J207:J212" si="165">I207/$B207</f>
        <v>0</v>
      </c>
      <c r="K207" s="105">
        <f>'APD no CER III Carandiru'!G17</f>
        <v>0</v>
      </c>
      <c r="L207" s="53">
        <f t="shared" ref="L207:L212" si="166">K207/$B207</f>
        <v>0</v>
      </c>
      <c r="M207" s="105">
        <f>'APD no CER III Carandiru'!H17</f>
        <v>0</v>
      </c>
      <c r="N207" s="53">
        <f t="shared" ref="N207:N212" si="167">M207/$B207</f>
        <v>0</v>
      </c>
      <c r="O207" s="241">
        <f t="shared" ref="O207:O212" si="168">SUM(I207,K207,M207)</f>
        <v>0</v>
      </c>
      <c r="P207" s="116">
        <f t="shared" ref="P207:P212" si="169">O207/($B207*3)</f>
        <v>0</v>
      </c>
      <c r="Q207" s="244">
        <f t="shared" ref="Q207:Q212" si="170">SUM(C207,E207,G207,I207,K207,M207)</f>
        <v>6</v>
      </c>
    </row>
    <row r="208" spans="1:17" x14ac:dyDescent="0.25">
      <c r="A208" s="88" t="s">
        <v>130</v>
      </c>
      <c r="B208" s="83">
        <f>'APD no CER III Carandiru'!B18</f>
        <v>1</v>
      </c>
      <c r="C208" s="106">
        <f>'APD no CER III Carandiru'!C18</f>
        <v>1</v>
      </c>
      <c r="D208" s="107">
        <f t="shared" si="162"/>
        <v>1</v>
      </c>
      <c r="E208" s="106">
        <f>'APD no CER III Carandiru'!D18</f>
        <v>0</v>
      </c>
      <c r="F208" s="107">
        <f t="shared" si="163"/>
        <v>0</v>
      </c>
      <c r="G208" s="106">
        <f>'APD no CER III Carandiru'!E18</f>
        <v>0</v>
      </c>
      <c r="H208" s="107">
        <f t="shared" si="164"/>
        <v>0</v>
      </c>
      <c r="I208" s="106">
        <f>'APD no CER III Carandiru'!F18</f>
        <v>0</v>
      </c>
      <c r="J208" s="107">
        <f t="shared" si="165"/>
        <v>0</v>
      </c>
      <c r="K208" s="106">
        <f>'APD no CER III Carandiru'!G18</f>
        <v>0</v>
      </c>
      <c r="L208" s="107">
        <f t="shared" si="166"/>
        <v>0</v>
      </c>
      <c r="M208" s="106">
        <f>'APD no CER III Carandiru'!H18</f>
        <v>0</v>
      </c>
      <c r="N208" s="107">
        <f t="shared" si="167"/>
        <v>0</v>
      </c>
      <c r="O208" s="253">
        <f t="shared" si="168"/>
        <v>0</v>
      </c>
      <c r="P208" s="118">
        <f t="shared" si="169"/>
        <v>0</v>
      </c>
      <c r="Q208" s="243">
        <f t="shared" si="170"/>
        <v>1</v>
      </c>
    </row>
    <row r="209" spans="1:17" x14ac:dyDescent="0.25">
      <c r="A209" s="88" t="s">
        <v>131</v>
      </c>
      <c r="B209" s="83">
        <f>'APD no CER III Carandiru'!B19</f>
        <v>1</v>
      </c>
      <c r="C209" s="106">
        <f>'APD no CER III Carandiru'!C19</f>
        <v>1</v>
      </c>
      <c r="D209" s="107">
        <f t="shared" si="162"/>
        <v>1</v>
      </c>
      <c r="E209" s="106">
        <f>'APD no CER III Carandiru'!D19</f>
        <v>0</v>
      </c>
      <c r="F209" s="107">
        <f t="shared" si="163"/>
        <v>0</v>
      </c>
      <c r="G209" s="106">
        <f>'APD no CER III Carandiru'!E19</f>
        <v>0</v>
      </c>
      <c r="H209" s="107">
        <f t="shared" si="164"/>
        <v>0</v>
      </c>
      <c r="I209" s="106">
        <f>'APD no CER III Carandiru'!F19</f>
        <v>0</v>
      </c>
      <c r="J209" s="107">
        <f t="shared" si="165"/>
        <v>0</v>
      </c>
      <c r="K209" s="106">
        <f>'APD no CER III Carandiru'!G19</f>
        <v>0</v>
      </c>
      <c r="L209" s="107">
        <f t="shared" si="166"/>
        <v>0</v>
      </c>
      <c r="M209" s="106">
        <f>'APD no CER III Carandiru'!H19</f>
        <v>0</v>
      </c>
      <c r="N209" s="107">
        <f t="shared" si="167"/>
        <v>0</v>
      </c>
      <c r="O209" s="253">
        <f t="shared" si="168"/>
        <v>0</v>
      </c>
      <c r="P209" s="118">
        <f t="shared" si="169"/>
        <v>0</v>
      </c>
      <c r="Q209" s="243">
        <f t="shared" si="170"/>
        <v>1</v>
      </c>
    </row>
    <row r="210" spans="1:17" x14ac:dyDescent="0.25">
      <c r="A210" s="88" t="s">
        <v>132</v>
      </c>
      <c r="B210" s="83">
        <f>'APD no CER III Carandiru'!B20</f>
        <v>1</v>
      </c>
      <c r="C210" s="106">
        <f>'APD no CER III Carandiru'!C20</f>
        <v>1</v>
      </c>
      <c r="D210" s="107">
        <f t="shared" si="162"/>
        <v>1</v>
      </c>
      <c r="E210" s="106">
        <f>'APD no CER III Carandiru'!D20</f>
        <v>0</v>
      </c>
      <c r="F210" s="107">
        <f t="shared" si="163"/>
        <v>0</v>
      </c>
      <c r="G210" s="106">
        <f>'APD no CER III Carandiru'!E20</f>
        <v>0</v>
      </c>
      <c r="H210" s="107">
        <f t="shared" si="164"/>
        <v>0</v>
      </c>
      <c r="I210" s="106">
        <f>'APD no CER III Carandiru'!F20</f>
        <v>0</v>
      </c>
      <c r="J210" s="107">
        <f t="shared" si="165"/>
        <v>0</v>
      </c>
      <c r="K210" s="106">
        <f>'APD no CER III Carandiru'!G20</f>
        <v>0</v>
      </c>
      <c r="L210" s="107">
        <f t="shared" si="166"/>
        <v>0</v>
      </c>
      <c r="M210" s="106">
        <f>'APD no CER III Carandiru'!H20</f>
        <v>0</v>
      </c>
      <c r="N210" s="107">
        <f t="shared" si="167"/>
        <v>0</v>
      </c>
      <c r="O210" s="253">
        <f t="shared" si="168"/>
        <v>0</v>
      </c>
      <c r="P210" s="118">
        <f t="shared" si="169"/>
        <v>0</v>
      </c>
      <c r="Q210" s="243">
        <f t="shared" si="170"/>
        <v>1</v>
      </c>
    </row>
    <row r="211" spans="1:17" ht="15.75" thickBot="1" x14ac:dyDescent="0.3">
      <c r="A211" s="110" t="s">
        <v>133</v>
      </c>
      <c r="B211" s="92">
        <f>'APD no CER III Carandiru'!B21</f>
        <v>1</v>
      </c>
      <c r="C211" s="111">
        <f>'APD no CER III Carandiru'!C21</f>
        <v>1</v>
      </c>
      <c r="D211" s="112">
        <f t="shared" si="162"/>
        <v>1</v>
      </c>
      <c r="E211" s="111">
        <f>'APD no CER III Carandiru'!D21</f>
        <v>0</v>
      </c>
      <c r="F211" s="112">
        <f t="shared" si="163"/>
        <v>0</v>
      </c>
      <c r="G211" s="111">
        <f>'APD no CER III Carandiru'!E21</f>
        <v>0</v>
      </c>
      <c r="H211" s="112">
        <f t="shared" si="164"/>
        <v>0</v>
      </c>
      <c r="I211" s="111">
        <f>'APD no CER III Carandiru'!F21</f>
        <v>0</v>
      </c>
      <c r="J211" s="112">
        <f t="shared" si="165"/>
        <v>0</v>
      </c>
      <c r="K211" s="111">
        <f>'APD no CER III Carandiru'!G21</f>
        <v>0</v>
      </c>
      <c r="L211" s="112">
        <f t="shared" si="166"/>
        <v>0</v>
      </c>
      <c r="M211" s="111">
        <f>'APD no CER III Carandiru'!H21</f>
        <v>0</v>
      </c>
      <c r="N211" s="112">
        <f t="shared" si="167"/>
        <v>0</v>
      </c>
      <c r="O211" s="254">
        <f t="shared" si="168"/>
        <v>0</v>
      </c>
      <c r="P211" s="122">
        <f t="shared" si="169"/>
        <v>0</v>
      </c>
      <c r="Q211" s="245">
        <f t="shared" si="170"/>
        <v>1</v>
      </c>
    </row>
    <row r="212" spans="1:17" ht="15.75" thickBot="1" x14ac:dyDescent="0.3">
      <c r="A212" s="6" t="s">
        <v>7</v>
      </c>
      <c r="B212" s="7">
        <f>SUM(B207:B211)</f>
        <v>10</v>
      </c>
      <c r="C212" s="8">
        <f>SUM(C207:C211)</f>
        <v>10</v>
      </c>
      <c r="D212" s="22">
        <f t="shared" si="162"/>
        <v>1</v>
      </c>
      <c r="E212" s="8">
        <f>SUM(E207:E211)</f>
        <v>0</v>
      </c>
      <c r="F212" s="22">
        <f t="shared" si="163"/>
        <v>0</v>
      </c>
      <c r="G212" s="8">
        <f>SUM(G207:G211)</f>
        <v>0</v>
      </c>
      <c r="H212" s="22">
        <f t="shared" si="164"/>
        <v>0</v>
      </c>
      <c r="I212" s="8">
        <f>SUM(I207:I211)</f>
        <v>0</v>
      </c>
      <c r="J212" s="22">
        <f t="shared" si="165"/>
        <v>0</v>
      </c>
      <c r="K212" s="8">
        <f t="shared" ref="K212" si="171">SUM(K207:K211)</f>
        <v>0</v>
      </c>
      <c r="L212" s="22">
        <f t="shared" si="166"/>
        <v>0</v>
      </c>
      <c r="M212" s="8">
        <f t="shared" ref="M212" si="172">SUM(M207:M211)</f>
        <v>0</v>
      </c>
      <c r="N212" s="22">
        <f t="shared" si="167"/>
        <v>0</v>
      </c>
      <c r="O212" s="80">
        <f t="shared" si="168"/>
        <v>0</v>
      </c>
      <c r="P212" s="81">
        <f t="shared" si="169"/>
        <v>0</v>
      </c>
      <c r="Q212" s="8">
        <f t="shared" si="170"/>
        <v>10</v>
      </c>
    </row>
    <row r="214" spans="1:17" ht="15.75" x14ac:dyDescent="0.25">
      <c r="A214" s="1021" t="s">
        <v>291</v>
      </c>
      <c r="B214" s="1022"/>
      <c r="C214" s="1022"/>
      <c r="D214" s="1022"/>
      <c r="E214" s="1022"/>
      <c r="F214" s="1022"/>
      <c r="G214" s="1022"/>
      <c r="H214" s="1022"/>
      <c r="I214" s="1022"/>
      <c r="J214" s="1022"/>
      <c r="K214" s="1022"/>
      <c r="L214" s="1022"/>
      <c r="M214" s="1022"/>
      <c r="N214" s="1022"/>
      <c r="O214" s="1022"/>
      <c r="P214" s="1022"/>
      <c r="Q214" s="1022"/>
    </row>
    <row r="215" spans="1:17" ht="36.75" thickBot="1" x14ac:dyDescent="0.3">
      <c r="A215" s="85" t="s">
        <v>14</v>
      </c>
      <c r="B215" s="104" t="s">
        <v>165</v>
      </c>
      <c r="C215" s="221" t="s">
        <v>2</v>
      </c>
      <c r="D215" s="222" t="s">
        <v>1</v>
      </c>
      <c r="E215" s="221" t="s">
        <v>3</v>
      </c>
      <c r="F215" s="222" t="s">
        <v>1</v>
      </c>
      <c r="G215" s="221" t="s">
        <v>4</v>
      </c>
      <c r="H215" s="222" t="s">
        <v>1</v>
      </c>
      <c r="I215" s="221" t="s">
        <v>5</v>
      </c>
      <c r="J215" s="222" t="s">
        <v>1</v>
      </c>
      <c r="K215" s="223" t="s">
        <v>194</v>
      </c>
      <c r="L215" s="224" t="s">
        <v>1</v>
      </c>
      <c r="M215" s="223" t="s">
        <v>195</v>
      </c>
      <c r="N215" s="224" t="s">
        <v>1</v>
      </c>
      <c r="O215" s="251" t="s">
        <v>197</v>
      </c>
      <c r="P215" s="252" t="s">
        <v>196</v>
      </c>
      <c r="Q215" s="223" t="s">
        <v>6</v>
      </c>
    </row>
    <row r="216" spans="1:17" ht="15.75" thickTop="1" x14ac:dyDescent="0.25">
      <c r="A216" s="88" t="s">
        <v>84</v>
      </c>
      <c r="B216" s="10" t="e">
        <f>#REF!</f>
        <v>#REF!</v>
      </c>
      <c r="C216" s="105" t="e">
        <f>#REF!</f>
        <v>#REF!</v>
      </c>
      <c r="D216" s="19" t="e">
        <f t="shared" ref="D216:D223" si="173">C216/$B216</f>
        <v>#REF!</v>
      </c>
      <c r="E216" s="105" t="e">
        <f>#REF!</f>
        <v>#REF!</v>
      </c>
      <c r="F216" s="19" t="e">
        <f t="shared" ref="F216:F223" si="174">E216/$B216</f>
        <v>#REF!</v>
      </c>
      <c r="G216" s="105" t="e">
        <f>#REF!</f>
        <v>#REF!</v>
      </c>
      <c r="H216" s="19" t="e">
        <f t="shared" ref="H216:H223" si="175">G216/$B216</f>
        <v>#REF!</v>
      </c>
      <c r="I216" s="105" t="e">
        <f>#REF!</f>
        <v>#REF!</v>
      </c>
      <c r="J216" s="19" t="e">
        <f t="shared" ref="J216:J223" si="176">I216/$B216</f>
        <v>#REF!</v>
      </c>
      <c r="K216" s="105" t="e">
        <f>#REF!</f>
        <v>#REF!</v>
      </c>
      <c r="L216" s="19" t="e">
        <f t="shared" ref="L216:L223" si="177">K216/$B216</f>
        <v>#REF!</v>
      </c>
      <c r="M216" s="105" t="e">
        <f>#REF!</f>
        <v>#REF!</v>
      </c>
      <c r="N216" s="19" t="e">
        <f t="shared" ref="N216:N223" si="178">M216/$B216</f>
        <v>#REF!</v>
      </c>
      <c r="O216" s="241" t="e">
        <f t="shared" ref="O216:O223" si="179">SUM(I216,K216,M216)</f>
        <v>#REF!</v>
      </c>
      <c r="P216" s="116" t="e">
        <f t="shared" ref="P216:P223" si="180">O216/($B216*3)</f>
        <v>#REF!</v>
      </c>
      <c r="Q216" s="244" t="e">
        <f t="shared" ref="Q216:Q223" si="181">SUM(C216,E216,G216,I216,K216,M216)</f>
        <v>#REF!</v>
      </c>
    </row>
    <row r="217" spans="1:17" x14ac:dyDescent="0.25">
      <c r="A217" s="88" t="s">
        <v>85</v>
      </c>
      <c r="B217" s="83" t="e">
        <f>#REF!</f>
        <v>#REF!</v>
      </c>
      <c r="C217" s="106" t="e">
        <f>#REF!</f>
        <v>#REF!</v>
      </c>
      <c r="D217" s="117" t="e">
        <f t="shared" si="173"/>
        <v>#REF!</v>
      </c>
      <c r="E217" s="106" t="e">
        <f>#REF!</f>
        <v>#REF!</v>
      </c>
      <c r="F217" s="117" t="e">
        <f t="shared" si="174"/>
        <v>#REF!</v>
      </c>
      <c r="G217" s="106" t="e">
        <f>#REF!</f>
        <v>#REF!</v>
      </c>
      <c r="H217" s="117" t="e">
        <f t="shared" si="175"/>
        <v>#REF!</v>
      </c>
      <c r="I217" s="106" t="e">
        <f>#REF!</f>
        <v>#REF!</v>
      </c>
      <c r="J217" s="117" t="e">
        <f t="shared" si="176"/>
        <v>#REF!</v>
      </c>
      <c r="K217" s="106" t="e">
        <f>#REF!</f>
        <v>#REF!</v>
      </c>
      <c r="L217" s="117" t="e">
        <f t="shared" si="177"/>
        <v>#REF!</v>
      </c>
      <c r="M217" s="106" t="e">
        <f>#REF!</f>
        <v>#REF!</v>
      </c>
      <c r="N217" s="117" t="e">
        <f t="shared" si="178"/>
        <v>#REF!</v>
      </c>
      <c r="O217" s="253" t="e">
        <f t="shared" si="179"/>
        <v>#REF!</v>
      </c>
      <c r="P217" s="118" t="e">
        <f t="shared" si="180"/>
        <v>#REF!</v>
      </c>
      <c r="Q217" s="243" t="e">
        <f t="shared" si="181"/>
        <v>#REF!</v>
      </c>
    </row>
    <row r="218" spans="1:17" x14ac:dyDescent="0.25">
      <c r="A218" s="88" t="s">
        <v>86</v>
      </c>
      <c r="B218" s="83" t="e">
        <f>#REF!</f>
        <v>#REF!</v>
      </c>
      <c r="C218" s="106" t="e">
        <f>#REF!</f>
        <v>#REF!</v>
      </c>
      <c r="D218" s="117" t="e">
        <f t="shared" si="173"/>
        <v>#REF!</v>
      </c>
      <c r="E218" s="106" t="e">
        <f>#REF!</f>
        <v>#REF!</v>
      </c>
      <c r="F218" s="117" t="e">
        <f t="shared" si="174"/>
        <v>#REF!</v>
      </c>
      <c r="G218" s="106" t="e">
        <f>#REF!</f>
        <v>#REF!</v>
      </c>
      <c r="H218" s="117" t="e">
        <f t="shared" si="175"/>
        <v>#REF!</v>
      </c>
      <c r="I218" s="106" t="e">
        <f>#REF!</f>
        <v>#REF!</v>
      </c>
      <c r="J218" s="117" t="e">
        <f t="shared" si="176"/>
        <v>#REF!</v>
      </c>
      <c r="K218" s="106" t="e">
        <f>#REF!</f>
        <v>#REF!</v>
      </c>
      <c r="L218" s="117" t="e">
        <f t="shared" si="177"/>
        <v>#REF!</v>
      </c>
      <c r="M218" s="106" t="e">
        <f>#REF!</f>
        <v>#REF!</v>
      </c>
      <c r="N218" s="117" t="e">
        <f t="shared" si="178"/>
        <v>#REF!</v>
      </c>
      <c r="O218" s="253" t="e">
        <f t="shared" si="179"/>
        <v>#REF!</v>
      </c>
      <c r="P218" s="118" t="e">
        <f t="shared" si="180"/>
        <v>#REF!</v>
      </c>
      <c r="Q218" s="243" t="e">
        <f t="shared" si="181"/>
        <v>#REF!</v>
      </c>
    </row>
    <row r="219" spans="1:17" x14ac:dyDescent="0.25">
      <c r="A219" s="88" t="s">
        <v>87</v>
      </c>
      <c r="B219" s="83" t="e">
        <f>#REF!</f>
        <v>#REF!</v>
      </c>
      <c r="C219" s="106" t="e">
        <f>#REF!</f>
        <v>#REF!</v>
      </c>
      <c r="D219" s="117" t="e">
        <f t="shared" si="173"/>
        <v>#REF!</v>
      </c>
      <c r="E219" s="106" t="e">
        <f>#REF!</f>
        <v>#REF!</v>
      </c>
      <c r="F219" s="117" t="e">
        <f t="shared" si="174"/>
        <v>#REF!</v>
      </c>
      <c r="G219" s="106" t="e">
        <f>#REF!</f>
        <v>#REF!</v>
      </c>
      <c r="H219" s="117" t="e">
        <f t="shared" si="175"/>
        <v>#REF!</v>
      </c>
      <c r="I219" s="106" t="e">
        <f>#REF!</f>
        <v>#REF!</v>
      </c>
      <c r="J219" s="117" t="e">
        <f t="shared" si="176"/>
        <v>#REF!</v>
      </c>
      <c r="K219" s="106" t="e">
        <f>#REF!</f>
        <v>#REF!</v>
      </c>
      <c r="L219" s="117" t="e">
        <f t="shared" si="177"/>
        <v>#REF!</v>
      </c>
      <c r="M219" s="106" t="e">
        <f>#REF!</f>
        <v>#REF!</v>
      </c>
      <c r="N219" s="117" t="e">
        <f t="shared" si="178"/>
        <v>#REF!</v>
      </c>
      <c r="O219" s="253" t="e">
        <f t="shared" si="179"/>
        <v>#REF!</v>
      </c>
      <c r="P219" s="118" t="e">
        <f t="shared" si="180"/>
        <v>#REF!</v>
      </c>
      <c r="Q219" s="243" t="e">
        <f t="shared" si="181"/>
        <v>#REF!</v>
      </c>
    </row>
    <row r="220" spans="1:17" x14ac:dyDescent="0.25">
      <c r="A220" s="88" t="s">
        <v>88</v>
      </c>
      <c r="B220" s="83" t="e">
        <f>#REF!</f>
        <v>#REF!</v>
      </c>
      <c r="C220" s="106" t="e">
        <f>#REF!</f>
        <v>#REF!</v>
      </c>
      <c r="D220" s="117" t="e">
        <f t="shared" si="173"/>
        <v>#REF!</v>
      </c>
      <c r="E220" s="106" t="e">
        <f>#REF!</f>
        <v>#REF!</v>
      </c>
      <c r="F220" s="117" t="e">
        <f t="shared" si="174"/>
        <v>#REF!</v>
      </c>
      <c r="G220" s="106" t="e">
        <f>#REF!</f>
        <v>#REF!</v>
      </c>
      <c r="H220" s="117" t="e">
        <f t="shared" si="175"/>
        <v>#REF!</v>
      </c>
      <c r="I220" s="106" t="e">
        <f>#REF!</f>
        <v>#REF!</v>
      </c>
      <c r="J220" s="117" t="e">
        <f t="shared" si="176"/>
        <v>#REF!</v>
      </c>
      <c r="K220" s="106" t="e">
        <f>#REF!</f>
        <v>#REF!</v>
      </c>
      <c r="L220" s="117" t="e">
        <f t="shared" si="177"/>
        <v>#REF!</v>
      </c>
      <c r="M220" s="106" t="e">
        <f>#REF!</f>
        <v>#REF!</v>
      </c>
      <c r="N220" s="117" t="e">
        <f t="shared" si="178"/>
        <v>#REF!</v>
      </c>
      <c r="O220" s="253" t="e">
        <f t="shared" si="179"/>
        <v>#REF!</v>
      </c>
      <c r="P220" s="118" t="e">
        <f t="shared" si="180"/>
        <v>#REF!</v>
      </c>
      <c r="Q220" s="243" t="e">
        <f t="shared" si="181"/>
        <v>#REF!</v>
      </c>
    </row>
    <row r="221" spans="1:17" x14ac:dyDescent="0.25">
      <c r="A221" s="88" t="s">
        <v>89</v>
      </c>
      <c r="B221" s="83" t="e">
        <f>#REF!</f>
        <v>#REF!</v>
      </c>
      <c r="C221" s="106" t="e">
        <f>#REF!</f>
        <v>#REF!</v>
      </c>
      <c r="D221" s="117" t="e">
        <f t="shared" si="173"/>
        <v>#REF!</v>
      </c>
      <c r="E221" s="106" t="e">
        <f>#REF!</f>
        <v>#REF!</v>
      </c>
      <c r="F221" s="117" t="e">
        <f t="shared" si="174"/>
        <v>#REF!</v>
      </c>
      <c r="G221" s="106" t="e">
        <f>#REF!</f>
        <v>#REF!</v>
      </c>
      <c r="H221" s="117" t="e">
        <f t="shared" si="175"/>
        <v>#REF!</v>
      </c>
      <c r="I221" s="106" t="e">
        <f>#REF!</f>
        <v>#REF!</v>
      </c>
      <c r="J221" s="117" t="e">
        <f t="shared" si="176"/>
        <v>#REF!</v>
      </c>
      <c r="K221" s="106" t="e">
        <f>#REF!</f>
        <v>#REF!</v>
      </c>
      <c r="L221" s="117" t="e">
        <f t="shared" si="177"/>
        <v>#REF!</v>
      </c>
      <c r="M221" s="106" t="e">
        <f>#REF!</f>
        <v>#REF!</v>
      </c>
      <c r="N221" s="117" t="e">
        <f t="shared" si="178"/>
        <v>#REF!</v>
      </c>
      <c r="O221" s="253" t="e">
        <f t="shared" si="179"/>
        <v>#REF!</v>
      </c>
      <c r="P221" s="118" t="e">
        <f t="shared" si="180"/>
        <v>#REF!</v>
      </c>
      <c r="Q221" s="243" t="e">
        <f t="shared" si="181"/>
        <v>#REF!</v>
      </c>
    </row>
    <row r="222" spans="1:17" ht="15.75" thickBot="1" x14ac:dyDescent="0.3">
      <c r="A222" s="110" t="s">
        <v>90</v>
      </c>
      <c r="B222" s="92" t="e">
        <f>#REF!</f>
        <v>#REF!</v>
      </c>
      <c r="C222" s="111" t="e">
        <f>#REF!</f>
        <v>#REF!</v>
      </c>
      <c r="D222" s="121" t="e">
        <f t="shared" si="173"/>
        <v>#REF!</v>
      </c>
      <c r="E222" s="111" t="e">
        <f>#REF!</f>
        <v>#REF!</v>
      </c>
      <c r="F222" s="121" t="e">
        <f t="shared" si="174"/>
        <v>#REF!</v>
      </c>
      <c r="G222" s="111" t="e">
        <f>#REF!</f>
        <v>#REF!</v>
      </c>
      <c r="H222" s="121" t="e">
        <f t="shared" si="175"/>
        <v>#REF!</v>
      </c>
      <c r="I222" s="111" t="e">
        <f>#REF!</f>
        <v>#REF!</v>
      </c>
      <c r="J222" s="121" t="e">
        <f t="shared" si="176"/>
        <v>#REF!</v>
      </c>
      <c r="K222" s="111" t="e">
        <f>#REF!</f>
        <v>#REF!</v>
      </c>
      <c r="L222" s="121" t="e">
        <f t="shared" si="177"/>
        <v>#REF!</v>
      </c>
      <c r="M222" s="111" t="e">
        <f>#REF!</f>
        <v>#REF!</v>
      </c>
      <c r="N222" s="121" t="e">
        <f t="shared" si="178"/>
        <v>#REF!</v>
      </c>
      <c r="O222" s="254" t="e">
        <f t="shared" si="179"/>
        <v>#REF!</v>
      </c>
      <c r="P222" s="122" t="e">
        <f t="shared" si="180"/>
        <v>#REF!</v>
      </c>
      <c r="Q222" s="245" t="e">
        <f t="shared" si="181"/>
        <v>#REF!</v>
      </c>
    </row>
    <row r="223" spans="1:17" ht="15.75" thickBot="1" x14ac:dyDescent="0.3">
      <c r="A223" s="6" t="s">
        <v>7</v>
      </c>
      <c r="B223" s="7" t="e">
        <f>SUM(B216:B222)</f>
        <v>#REF!</v>
      </c>
      <c r="C223" s="8" t="e">
        <f>SUM(C216:C222)</f>
        <v>#REF!</v>
      </c>
      <c r="D223" s="22" t="e">
        <f t="shared" si="173"/>
        <v>#REF!</v>
      </c>
      <c r="E223" s="8" t="e">
        <f>SUM(E216:E222)</f>
        <v>#REF!</v>
      </c>
      <c r="F223" s="22" t="e">
        <f t="shared" si="174"/>
        <v>#REF!</v>
      </c>
      <c r="G223" s="8" t="e">
        <f>SUM(G216:G222)</f>
        <v>#REF!</v>
      </c>
      <c r="H223" s="22" t="e">
        <f t="shared" si="175"/>
        <v>#REF!</v>
      </c>
      <c r="I223" s="8" t="e">
        <f>SUM(I216:I222)</f>
        <v>#REF!</v>
      </c>
      <c r="J223" s="22" t="e">
        <f t="shared" si="176"/>
        <v>#REF!</v>
      </c>
      <c r="K223" s="8" t="e">
        <f t="shared" ref="K223" si="182">SUM(K216:K222)</f>
        <v>#REF!</v>
      </c>
      <c r="L223" s="22" t="e">
        <f t="shared" si="177"/>
        <v>#REF!</v>
      </c>
      <c r="M223" s="8" t="e">
        <f t="shared" ref="M223" si="183">SUM(M216:M222)</f>
        <v>#REF!</v>
      </c>
      <c r="N223" s="22" t="e">
        <f t="shared" si="178"/>
        <v>#REF!</v>
      </c>
      <c r="O223" s="80" t="e">
        <f t="shared" si="179"/>
        <v>#REF!</v>
      </c>
      <c r="P223" s="81" t="e">
        <f t="shared" si="180"/>
        <v>#REF!</v>
      </c>
      <c r="Q223" s="8" t="e">
        <f t="shared" si="181"/>
        <v>#REF!</v>
      </c>
    </row>
    <row r="225" spans="1:17" ht="15.75" x14ac:dyDescent="0.25">
      <c r="A225" s="1021" t="s">
        <v>297</v>
      </c>
      <c r="B225" s="1022"/>
      <c r="C225" s="1022"/>
      <c r="D225" s="1022"/>
      <c r="E225" s="1022"/>
      <c r="F225" s="1022"/>
      <c r="G225" s="1022"/>
      <c r="H225" s="1022"/>
      <c r="I225" s="1022"/>
      <c r="J225" s="1022"/>
      <c r="K225" s="1022"/>
      <c r="L225" s="1022"/>
      <c r="M225" s="1022"/>
      <c r="N225" s="1022"/>
      <c r="O225" s="1022"/>
      <c r="P225" s="1022"/>
      <c r="Q225" s="1022"/>
    </row>
    <row r="226" spans="1:17" ht="36.75" thickBot="1" x14ac:dyDescent="0.3">
      <c r="A226" s="85" t="s">
        <v>14</v>
      </c>
      <c r="B226" s="104" t="s">
        <v>165</v>
      </c>
      <c r="C226" s="221" t="s">
        <v>2</v>
      </c>
      <c r="D226" s="222" t="s">
        <v>1</v>
      </c>
      <c r="E226" s="221" t="s">
        <v>3</v>
      </c>
      <c r="F226" s="222" t="s">
        <v>1</v>
      </c>
      <c r="G226" s="221" t="s">
        <v>4</v>
      </c>
      <c r="H226" s="222" t="s">
        <v>1</v>
      </c>
      <c r="I226" s="221" t="s">
        <v>5</v>
      </c>
      <c r="J226" s="222" t="s">
        <v>1</v>
      </c>
      <c r="K226" s="223" t="s">
        <v>194</v>
      </c>
      <c r="L226" s="224" t="s">
        <v>1</v>
      </c>
      <c r="M226" s="223" t="s">
        <v>195</v>
      </c>
      <c r="N226" s="224" t="s">
        <v>1</v>
      </c>
      <c r="O226" s="251" t="s">
        <v>197</v>
      </c>
      <c r="P226" s="252" t="s">
        <v>196</v>
      </c>
      <c r="Q226" s="223" t="s">
        <v>6</v>
      </c>
    </row>
    <row r="227" spans="1:17" ht="15.75" thickTop="1" x14ac:dyDescent="0.25">
      <c r="A227" s="88" t="s">
        <v>33</v>
      </c>
      <c r="B227" s="10">
        <f>'UBS Vila Maria P Gnecco'!B38</f>
        <v>6</v>
      </c>
      <c r="C227" s="105">
        <f>'UBS Vila Maria P Gnecco'!C38</f>
        <v>5</v>
      </c>
      <c r="D227" s="19">
        <f t="shared" ref="D227:D235" si="184">C227/$B227</f>
        <v>0.83333333333333337</v>
      </c>
      <c r="E227" s="105">
        <f>'UBS Vila Maria P Gnecco'!D38</f>
        <v>0</v>
      </c>
      <c r="F227" s="19">
        <f t="shared" ref="F227:F235" si="185">E227/$B227</f>
        <v>0</v>
      </c>
      <c r="G227" s="105">
        <f>'UBS Vila Maria P Gnecco'!E38</f>
        <v>0</v>
      </c>
      <c r="H227" s="19">
        <f t="shared" ref="H227:H235" si="186">G227/$B227</f>
        <v>0</v>
      </c>
      <c r="I227" s="105">
        <f>'UBS Vila Maria P Gnecco'!F38</f>
        <v>0</v>
      </c>
      <c r="J227" s="19">
        <f t="shared" ref="J227:J235" si="187">I227/$B227</f>
        <v>0</v>
      </c>
      <c r="K227" s="105">
        <f>'UBS Vila Maria P Gnecco'!G38</f>
        <v>0</v>
      </c>
      <c r="L227" s="19">
        <f t="shared" ref="L227:L235" si="188">K227/$B227</f>
        <v>0</v>
      </c>
      <c r="M227" s="105">
        <f>'UBS Vila Maria P Gnecco'!H38</f>
        <v>0</v>
      </c>
      <c r="N227" s="19">
        <f t="shared" ref="N227:N235" si="189">M227/$B227</f>
        <v>0</v>
      </c>
      <c r="O227" s="241">
        <f t="shared" ref="O227:O235" si="190">SUM(I227,K227,M227)</f>
        <v>0</v>
      </c>
      <c r="P227" s="116">
        <f t="shared" ref="P227:P235" si="191">O227/($B227*3)</f>
        <v>0</v>
      </c>
      <c r="Q227" s="244">
        <f t="shared" ref="Q227:Q235" si="192">SUM(C227,E227,G227,I227,K227,M227)</f>
        <v>5</v>
      </c>
    </row>
    <row r="228" spans="1:17" x14ac:dyDescent="0.25">
      <c r="A228" s="88" t="s">
        <v>20</v>
      </c>
      <c r="B228" s="83">
        <f>'UBS Vila Maria P Gnecco'!B39</f>
        <v>3</v>
      </c>
      <c r="C228" s="106">
        <f>'UBS Vila Maria P Gnecco'!C39</f>
        <v>3</v>
      </c>
      <c r="D228" s="117">
        <f t="shared" si="184"/>
        <v>1</v>
      </c>
      <c r="E228" s="106">
        <f>'UBS Vila Maria P Gnecco'!D39</f>
        <v>0</v>
      </c>
      <c r="F228" s="117">
        <f t="shared" si="185"/>
        <v>0</v>
      </c>
      <c r="G228" s="106">
        <f>'UBS Vila Maria P Gnecco'!E39</f>
        <v>0</v>
      </c>
      <c r="H228" s="117">
        <f t="shared" si="186"/>
        <v>0</v>
      </c>
      <c r="I228" s="106">
        <f>'UBS Vila Maria P Gnecco'!F39</f>
        <v>0</v>
      </c>
      <c r="J228" s="117">
        <f t="shared" si="187"/>
        <v>0</v>
      </c>
      <c r="K228" s="106">
        <f>'UBS Vila Maria P Gnecco'!G39</f>
        <v>0</v>
      </c>
      <c r="L228" s="117">
        <f t="shared" si="188"/>
        <v>0</v>
      </c>
      <c r="M228" s="106">
        <f>'UBS Vila Maria P Gnecco'!H39</f>
        <v>0</v>
      </c>
      <c r="N228" s="117">
        <f t="shared" si="189"/>
        <v>0</v>
      </c>
      <c r="O228" s="253">
        <f t="shared" si="190"/>
        <v>0</v>
      </c>
      <c r="P228" s="118">
        <f t="shared" si="191"/>
        <v>0</v>
      </c>
      <c r="Q228" s="243">
        <f t="shared" si="192"/>
        <v>3</v>
      </c>
    </row>
    <row r="229" spans="1:17" x14ac:dyDescent="0.25">
      <c r="A229" s="88" t="s">
        <v>43</v>
      </c>
      <c r="B229" s="83">
        <f>'UBS Vila Maria P Gnecco'!B40</f>
        <v>3</v>
      </c>
      <c r="C229" s="109">
        <f>'UBS Vila Maria P Gnecco'!C40</f>
        <v>3</v>
      </c>
      <c r="D229" s="117">
        <f t="shared" si="184"/>
        <v>1</v>
      </c>
      <c r="E229" s="109">
        <f>'UBS Vila Maria P Gnecco'!D40</f>
        <v>0</v>
      </c>
      <c r="F229" s="117">
        <f t="shared" si="185"/>
        <v>0</v>
      </c>
      <c r="G229" s="109">
        <f>'UBS Vila Maria P Gnecco'!E40</f>
        <v>0</v>
      </c>
      <c r="H229" s="117">
        <f t="shared" si="186"/>
        <v>0</v>
      </c>
      <c r="I229" s="106">
        <f>'UBS Vila Maria P Gnecco'!F40</f>
        <v>0</v>
      </c>
      <c r="J229" s="117">
        <f t="shared" si="187"/>
        <v>0</v>
      </c>
      <c r="K229" s="106">
        <f>'UBS Vila Maria P Gnecco'!G40</f>
        <v>0</v>
      </c>
      <c r="L229" s="117">
        <f t="shared" si="188"/>
        <v>0</v>
      </c>
      <c r="M229" s="106">
        <f>'UBS Vila Maria P Gnecco'!H40</f>
        <v>0</v>
      </c>
      <c r="N229" s="117">
        <f t="shared" si="189"/>
        <v>0</v>
      </c>
      <c r="O229" s="253">
        <f t="shared" si="190"/>
        <v>0</v>
      </c>
      <c r="P229" s="118">
        <f t="shared" si="191"/>
        <v>0</v>
      </c>
      <c r="Q229" s="243">
        <f t="shared" si="192"/>
        <v>3</v>
      </c>
    </row>
    <row r="230" spans="1:17" x14ac:dyDescent="0.25">
      <c r="A230" s="88" t="s">
        <v>23</v>
      </c>
      <c r="B230" s="83">
        <f>'UBS Vila Maria P Gnecco'!B41</f>
        <v>3</v>
      </c>
      <c r="C230" s="106">
        <f>'UBS Vila Maria P Gnecco'!C41</f>
        <v>3</v>
      </c>
      <c r="D230" s="117">
        <f t="shared" si="184"/>
        <v>1</v>
      </c>
      <c r="E230" s="106">
        <f>'UBS Vila Maria P Gnecco'!D41</f>
        <v>0</v>
      </c>
      <c r="F230" s="117">
        <f t="shared" si="185"/>
        <v>0</v>
      </c>
      <c r="G230" s="106">
        <f>'UBS Vila Maria P Gnecco'!E41</f>
        <v>0</v>
      </c>
      <c r="H230" s="117">
        <f t="shared" si="186"/>
        <v>0</v>
      </c>
      <c r="I230" s="106">
        <f>'UBS Vila Maria P Gnecco'!F41</f>
        <v>0</v>
      </c>
      <c r="J230" s="117">
        <f t="shared" si="187"/>
        <v>0</v>
      </c>
      <c r="K230" s="106">
        <f>'UBS Vila Maria P Gnecco'!G41</f>
        <v>0</v>
      </c>
      <c r="L230" s="117">
        <f t="shared" si="188"/>
        <v>0</v>
      </c>
      <c r="M230" s="106">
        <f>'UBS Vila Maria P Gnecco'!H41</f>
        <v>0</v>
      </c>
      <c r="N230" s="117">
        <f t="shared" si="189"/>
        <v>0</v>
      </c>
      <c r="O230" s="253">
        <f t="shared" si="190"/>
        <v>0</v>
      </c>
      <c r="P230" s="118">
        <f t="shared" si="191"/>
        <v>0</v>
      </c>
      <c r="Q230" s="243">
        <f t="shared" si="192"/>
        <v>3</v>
      </c>
    </row>
    <row r="231" spans="1:17" x14ac:dyDescent="0.25">
      <c r="A231" s="88" t="s">
        <v>24</v>
      </c>
      <c r="B231" s="89">
        <f>'UBS Vila Maria P Gnecco'!B42</f>
        <v>1</v>
      </c>
      <c r="C231" s="106">
        <f>'UBS Vila Maria P Gnecco'!C42</f>
        <v>2</v>
      </c>
      <c r="D231" s="117">
        <f t="shared" si="184"/>
        <v>2</v>
      </c>
      <c r="E231" s="106">
        <f>'UBS Vila Maria P Gnecco'!D42</f>
        <v>0</v>
      </c>
      <c r="F231" s="117">
        <f t="shared" si="185"/>
        <v>0</v>
      </c>
      <c r="G231" s="106">
        <f>'UBS Vila Maria P Gnecco'!E42</f>
        <v>0</v>
      </c>
      <c r="H231" s="117">
        <f t="shared" si="186"/>
        <v>0</v>
      </c>
      <c r="I231" s="106">
        <f>'UBS Vila Maria P Gnecco'!F42</f>
        <v>0</v>
      </c>
      <c r="J231" s="117">
        <f t="shared" si="187"/>
        <v>0</v>
      </c>
      <c r="K231" s="106">
        <f>'UBS Vila Maria P Gnecco'!G42</f>
        <v>0</v>
      </c>
      <c r="L231" s="117">
        <f t="shared" si="188"/>
        <v>0</v>
      </c>
      <c r="M231" s="106">
        <f>'UBS Vila Maria P Gnecco'!H42</f>
        <v>0</v>
      </c>
      <c r="N231" s="117">
        <f t="shared" si="189"/>
        <v>0</v>
      </c>
      <c r="O231" s="253">
        <f t="shared" si="190"/>
        <v>0</v>
      </c>
      <c r="P231" s="118">
        <f t="shared" si="191"/>
        <v>0</v>
      </c>
      <c r="Q231" s="243">
        <f t="shared" si="192"/>
        <v>2</v>
      </c>
    </row>
    <row r="232" spans="1:17" x14ac:dyDescent="0.25">
      <c r="A232" s="88" t="s">
        <v>25</v>
      </c>
      <c r="B232" s="83">
        <f>'UBS Vila Maria P Gnecco'!B43</f>
        <v>4</v>
      </c>
      <c r="C232" s="106">
        <f>'UBS Vila Maria P Gnecco'!C43</f>
        <v>4</v>
      </c>
      <c r="D232" s="117">
        <f t="shared" si="184"/>
        <v>1</v>
      </c>
      <c r="E232" s="106">
        <f>'UBS Vila Maria P Gnecco'!D43</f>
        <v>0</v>
      </c>
      <c r="F232" s="117">
        <f t="shared" si="185"/>
        <v>0</v>
      </c>
      <c r="G232" s="106">
        <f>'UBS Vila Maria P Gnecco'!E43</f>
        <v>0</v>
      </c>
      <c r="H232" s="117">
        <f t="shared" si="186"/>
        <v>0</v>
      </c>
      <c r="I232" s="106">
        <f>'UBS Vila Maria P Gnecco'!F43</f>
        <v>0</v>
      </c>
      <c r="J232" s="117">
        <f t="shared" si="187"/>
        <v>0</v>
      </c>
      <c r="K232" s="106">
        <f>'UBS Vila Maria P Gnecco'!G43</f>
        <v>0</v>
      </c>
      <c r="L232" s="117">
        <f t="shared" si="188"/>
        <v>0</v>
      </c>
      <c r="M232" s="106">
        <f>'UBS Vila Maria P Gnecco'!H43</f>
        <v>0</v>
      </c>
      <c r="N232" s="117">
        <f t="shared" si="189"/>
        <v>0</v>
      </c>
      <c r="O232" s="253">
        <f t="shared" si="190"/>
        <v>0</v>
      </c>
      <c r="P232" s="118">
        <f t="shared" si="191"/>
        <v>0</v>
      </c>
      <c r="Q232" s="243">
        <f t="shared" si="192"/>
        <v>4</v>
      </c>
    </row>
    <row r="233" spans="1:17" x14ac:dyDescent="0.25">
      <c r="A233" s="88" t="s">
        <v>26</v>
      </c>
      <c r="B233" s="83">
        <f>'UBS Vila Maria P Gnecco'!B44</f>
        <v>1</v>
      </c>
      <c r="C233" s="106">
        <f>'UBS Vila Maria P Gnecco'!C44</f>
        <v>1</v>
      </c>
      <c r="D233" s="117">
        <f t="shared" si="184"/>
        <v>1</v>
      </c>
      <c r="E233" s="106">
        <f>'UBS Vila Maria P Gnecco'!D44</f>
        <v>0</v>
      </c>
      <c r="F233" s="117">
        <f t="shared" si="185"/>
        <v>0</v>
      </c>
      <c r="G233" s="106">
        <f>'UBS Vila Maria P Gnecco'!E44</f>
        <v>0</v>
      </c>
      <c r="H233" s="117">
        <f t="shared" si="186"/>
        <v>0</v>
      </c>
      <c r="I233" s="106">
        <f>'UBS Vila Maria P Gnecco'!F44</f>
        <v>0</v>
      </c>
      <c r="J233" s="117">
        <f t="shared" si="187"/>
        <v>0</v>
      </c>
      <c r="K233" s="106">
        <f>'UBS Vila Maria P Gnecco'!G44</f>
        <v>0</v>
      </c>
      <c r="L233" s="117">
        <f t="shared" si="188"/>
        <v>0</v>
      </c>
      <c r="M233" s="106">
        <f>'UBS Vila Maria P Gnecco'!H44</f>
        <v>0</v>
      </c>
      <c r="N233" s="117">
        <f t="shared" si="189"/>
        <v>0</v>
      </c>
      <c r="O233" s="253">
        <f t="shared" si="190"/>
        <v>0</v>
      </c>
      <c r="P233" s="118">
        <f t="shared" si="191"/>
        <v>0</v>
      </c>
      <c r="Q233" s="243">
        <f t="shared" si="192"/>
        <v>1</v>
      </c>
    </row>
    <row r="234" spans="1:17" x14ac:dyDescent="0.25">
      <c r="A234" s="88" t="s">
        <v>34</v>
      </c>
      <c r="B234" s="83">
        <f>'UBS Vila Maria P Gnecco'!B45</f>
        <v>1</v>
      </c>
      <c r="C234" s="106">
        <f>'UBS Vila Maria P Gnecco'!C45</f>
        <v>2</v>
      </c>
      <c r="D234" s="117">
        <f t="shared" si="184"/>
        <v>2</v>
      </c>
      <c r="E234" s="106">
        <f>'UBS Vila Maria P Gnecco'!D45</f>
        <v>0</v>
      </c>
      <c r="F234" s="117">
        <f t="shared" si="185"/>
        <v>0</v>
      </c>
      <c r="G234" s="106">
        <f>'UBS Vila Maria P Gnecco'!E45</f>
        <v>0</v>
      </c>
      <c r="H234" s="117">
        <f t="shared" si="186"/>
        <v>0</v>
      </c>
      <c r="I234" s="106">
        <f>'UBS Vila Maria P Gnecco'!F45</f>
        <v>0</v>
      </c>
      <c r="J234" s="117">
        <f t="shared" si="187"/>
        <v>0</v>
      </c>
      <c r="K234" s="106">
        <f>'UBS Vila Maria P Gnecco'!G45</f>
        <v>0</v>
      </c>
      <c r="L234" s="117">
        <f t="shared" si="188"/>
        <v>0</v>
      </c>
      <c r="M234" s="106">
        <f>'UBS Vila Maria P Gnecco'!H45</f>
        <v>0</v>
      </c>
      <c r="N234" s="117">
        <f t="shared" si="189"/>
        <v>0</v>
      </c>
      <c r="O234" s="253">
        <f t="shared" si="190"/>
        <v>0</v>
      </c>
      <c r="P234" s="118">
        <f t="shared" si="191"/>
        <v>0</v>
      </c>
      <c r="Q234" s="243">
        <f t="shared" si="192"/>
        <v>2</v>
      </c>
    </row>
    <row r="235" spans="1:17" ht="15.75" thickBot="1" x14ac:dyDescent="0.3">
      <c r="A235" s="6" t="s">
        <v>7</v>
      </c>
      <c r="B235" s="7">
        <f>SUM(B227:B234)</f>
        <v>22</v>
      </c>
      <c r="C235" s="8">
        <f>SUM(C227:C234)</f>
        <v>23</v>
      </c>
      <c r="D235" s="22">
        <f t="shared" si="184"/>
        <v>1.0454545454545454</v>
      </c>
      <c r="E235" s="8">
        <f>SUM(E227:E234)</f>
        <v>0</v>
      </c>
      <c r="F235" s="22">
        <f t="shared" si="185"/>
        <v>0</v>
      </c>
      <c r="G235" s="8">
        <f>SUM(G227:G234)</f>
        <v>0</v>
      </c>
      <c r="H235" s="22">
        <f t="shared" si="186"/>
        <v>0</v>
      </c>
      <c r="I235" s="8">
        <f>SUM(I227:I234)</f>
        <v>0</v>
      </c>
      <c r="J235" s="22">
        <f t="shared" si="187"/>
        <v>0</v>
      </c>
      <c r="K235" s="8">
        <f t="shared" ref="K235" si="193">SUM(K227:K234)</f>
        <v>0</v>
      </c>
      <c r="L235" s="22">
        <f t="shared" si="188"/>
        <v>0</v>
      </c>
      <c r="M235" s="8">
        <f t="shared" ref="M235" si="194">SUM(M227:M234)</f>
        <v>0</v>
      </c>
      <c r="N235" s="22">
        <f t="shared" si="189"/>
        <v>0</v>
      </c>
      <c r="O235" s="80">
        <f t="shared" si="190"/>
        <v>0</v>
      </c>
      <c r="P235" s="81">
        <f t="shared" si="191"/>
        <v>0</v>
      </c>
      <c r="Q235" s="8">
        <f t="shared" si="192"/>
        <v>23</v>
      </c>
    </row>
    <row r="237" spans="1:17" ht="15.75" x14ac:dyDescent="0.25">
      <c r="A237" s="1021" t="s">
        <v>299</v>
      </c>
      <c r="B237" s="1022"/>
      <c r="C237" s="1022"/>
      <c r="D237" s="1022"/>
      <c r="E237" s="1022"/>
      <c r="F237" s="1022"/>
      <c r="G237" s="1022"/>
      <c r="H237" s="1022"/>
      <c r="I237" s="1022"/>
      <c r="J237" s="1022"/>
      <c r="K237" s="1022"/>
      <c r="L237" s="1022"/>
      <c r="M237" s="1022"/>
      <c r="N237" s="1022"/>
      <c r="O237" s="1022"/>
      <c r="P237" s="1022"/>
      <c r="Q237" s="1022"/>
    </row>
    <row r="238" spans="1:17" ht="36.75" thickBot="1" x14ac:dyDescent="0.3">
      <c r="A238" s="85" t="s">
        <v>14</v>
      </c>
      <c r="B238" s="104" t="s">
        <v>165</v>
      </c>
      <c r="C238" s="221" t="s">
        <v>2</v>
      </c>
      <c r="D238" s="222" t="s">
        <v>1</v>
      </c>
      <c r="E238" s="221" t="s">
        <v>3</v>
      </c>
      <c r="F238" s="222" t="s">
        <v>1</v>
      </c>
      <c r="G238" s="221" t="s">
        <v>4</v>
      </c>
      <c r="H238" s="222" t="s">
        <v>1</v>
      </c>
      <c r="I238" s="221" t="s">
        <v>5</v>
      </c>
      <c r="J238" s="222" t="s">
        <v>1</v>
      </c>
      <c r="K238" s="223" t="s">
        <v>194</v>
      </c>
      <c r="L238" s="224" t="s">
        <v>1</v>
      </c>
      <c r="M238" s="223" t="s">
        <v>195</v>
      </c>
      <c r="N238" s="224" t="s">
        <v>1</v>
      </c>
      <c r="O238" s="251" t="s">
        <v>197</v>
      </c>
      <c r="P238" s="252" t="s">
        <v>196</v>
      </c>
      <c r="Q238" s="223" t="s">
        <v>6</v>
      </c>
    </row>
    <row r="239" spans="1:17" ht="15.75" thickTop="1" x14ac:dyDescent="0.25">
      <c r="A239" s="88" t="s">
        <v>20</v>
      </c>
      <c r="B239" s="89" t="e">
        <f>'UBS Jardim Julieta'!#REF!</f>
        <v>#REF!</v>
      </c>
      <c r="C239" s="106" t="e">
        <f>'UBS Jardim Julieta'!#REF!</f>
        <v>#REF!</v>
      </c>
      <c r="D239" s="117" t="e">
        <f t="shared" ref="D239:D246" si="195">C239/$B239</f>
        <v>#REF!</v>
      </c>
      <c r="E239" s="106" t="e">
        <f>'UBS Jardim Julieta'!#REF!</f>
        <v>#REF!</v>
      </c>
      <c r="F239" s="117" t="e">
        <f t="shared" ref="F239:F246" si="196">E239/$B239</f>
        <v>#REF!</v>
      </c>
      <c r="G239" s="106" t="e">
        <f>'UBS Jardim Julieta'!#REF!</f>
        <v>#REF!</v>
      </c>
      <c r="H239" s="117" t="e">
        <f t="shared" ref="H239:H246" si="197">G239/$B239</f>
        <v>#REF!</v>
      </c>
      <c r="I239" s="106" t="e">
        <f>'UBS Jardim Julieta'!#REF!</f>
        <v>#REF!</v>
      </c>
      <c r="J239" s="117" t="e">
        <f t="shared" ref="J239:J246" si="198">I239/$B239</f>
        <v>#REF!</v>
      </c>
      <c r="K239" s="106" t="e">
        <f>'UBS Jardim Julieta'!#REF!</f>
        <v>#REF!</v>
      </c>
      <c r="L239" s="117" t="e">
        <f t="shared" ref="L239:L246" si="199">K239/$B239</f>
        <v>#REF!</v>
      </c>
      <c r="M239" s="106" t="e">
        <f>'UBS Jardim Julieta'!#REF!</f>
        <v>#REF!</v>
      </c>
      <c r="N239" s="117" t="e">
        <f t="shared" ref="N239:N246" si="200">M239/$B239</f>
        <v>#REF!</v>
      </c>
      <c r="O239" s="253" t="e">
        <f t="shared" ref="O239:O246" si="201">SUM(I239,K239,M239)</f>
        <v>#REF!</v>
      </c>
      <c r="P239" s="118" t="e">
        <f t="shared" ref="P239:P246" si="202">O239/($B239*3)</f>
        <v>#REF!</v>
      </c>
      <c r="Q239" s="243" t="e">
        <f t="shared" ref="Q239:Q246" si="203">SUM(C239,E239,G239,I239,K239,M239)</f>
        <v>#REF!</v>
      </c>
    </row>
    <row r="240" spans="1:17" x14ac:dyDescent="0.25">
      <c r="A240" s="88" t="s">
        <v>43</v>
      </c>
      <c r="B240" s="89" t="e">
        <f>'UBS Jardim Julieta'!#REF!</f>
        <v>#REF!</v>
      </c>
      <c r="C240" s="106" t="e">
        <f>'UBS Jardim Julieta'!#REF!</f>
        <v>#REF!</v>
      </c>
      <c r="D240" s="117" t="e">
        <f t="shared" si="195"/>
        <v>#REF!</v>
      </c>
      <c r="E240" s="106" t="e">
        <f>'UBS Jardim Julieta'!#REF!</f>
        <v>#REF!</v>
      </c>
      <c r="F240" s="117" t="e">
        <f t="shared" si="196"/>
        <v>#REF!</v>
      </c>
      <c r="G240" s="106" t="e">
        <f>'UBS Jardim Julieta'!#REF!</f>
        <v>#REF!</v>
      </c>
      <c r="H240" s="117" t="e">
        <f t="shared" si="197"/>
        <v>#REF!</v>
      </c>
      <c r="I240" s="106" t="e">
        <f>'UBS Jardim Julieta'!#REF!</f>
        <v>#REF!</v>
      </c>
      <c r="J240" s="117" t="e">
        <f t="shared" si="198"/>
        <v>#REF!</v>
      </c>
      <c r="K240" s="106" t="e">
        <f>'UBS Jardim Julieta'!#REF!</f>
        <v>#REF!</v>
      </c>
      <c r="L240" s="117" t="e">
        <f t="shared" si="199"/>
        <v>#REF!</v>
      </c>
      <c r="M240" s="106" t="e">
        <f>'UBS Jardim Julieta'!#REF!</f>
        <v>#REF!</v>
      </c>
      <c r="N240" s="117" t="e">
        <f t="shared" si="200"/>
        <v>#REF!</v>
      </c>
      <c r="O240" s="253" t="e">
        <f t="shared" si="201"/>
        <v>#REF!</v>
      </c>
      <c r="P240" s="118" t="e">
        <f t="shared" si="202"/>
        <v>#REF!</v>
      </c>
      <c r="Q240" s="243" t="e">
        <f t="shared" si="203"/>
        <v>#REF!</v>
      </c>
    </row>
    <row r="241" spans="1:17" x14ac:dyDescent="0.25">
      <c r="A241" s="88" t="s">
        <v>23</v>
      </c>
      <c r="B241" s="89" t="e">
        <f>'UBS Jardim Julieta'!#REF!</f>
        <v>#REF!</v>
      </c>
      <c r="C241" s="106" t="e">
        <f>'UBS Jardim Julieta'!#REF!</f>
        <v>#REF!</v>
      </c>
      <c r="D241" s="117" t="e">
        <f t="shared" si="195"/>
        <v>#REF!</v>
      </c>
      <c r="E241" s="106" t="e">
        <f>'UBS Jardim Julieta'!#REF!</f>
        <v>#REF!</v>
      </c>
      <c r="F241" s="117" t="e">
        <f t="shared" si="196"/>
        <v>#REF!</v>
      </c>
      <c r="G241" s="106" t="e">
        <f>'UBS Jardim Julieta'!#REF!</f>
        <v>#REF!</v>
      </c>
      <c r="H241" s="117" t="e">
        <f t="shared" si="197"/>
        <v>#REF!</v>
      </c>
      <c r="I241" s="106" t="e">
        <f>'UBS Jardim Julieta'!#REF!</f>
        <v>#REF!</v>
      </c>
      <c r="J241" s="117" t="e">
        <f t="shared" si="198"/>
        <v>#REF!</v>
      </c>
      <c r="K241" s="106" t="e">
        <f>'UBS Jardim Julieta'!#REF!</f>
        <v>#REF!</v>
      </c>
      <c r="L241" s="117" t="e">
        <f t="shared" si="199"/>
        <v>#REF!</v>
      </c>
      <c r="M241" s="106" t="e">
        <f>'UBS Jardim Julieta'!#REF!</f>
        <v>#REF!</v>
      </c>
      <c r="N241" s="117" t="e">
        <f t="shared" si="200"/>
        <v>#REF!</v>
      </c>
      <c r="O241" s="253" t="e">
        <f t="shared" si="201"/>
        <v>#REF!</v>
      </c>
      <c r="P241" s="118" t="e">
        <f t="shared" si="202"/>
        <v>#REF!</v>
      </c>
      <c r="Q241" s="243" t="e">
        <f t="shared" si="203"/>
        <v>#REF!</v>
      </c>
    </row>
    <row r="242" spans="1:17" x14ac:dyDescent="0.25">
      <c r="A242" s="88" t="s">
        <v>24</v>
      </c>
      <c r="B242" s="89" t="e">
        <f>'UBS Jardim Julieta'!#REF!</f>
        <v>#REF!</v>
      </c>
      <c r="C242" s="106" t="e">
        <f>'UBS Jardim Julieta'!#REF!</f>
        <v>#REF!</v>
      </c>
      <c r="D242" s="117" t="e">
        <f t="shared" si="195"/>
        <v>#REF!</v>
      </c>
      <c r="E242" s="106" t="e">
        <f>'UBS Jardim Julieta'!#REF!</f>
        <v>#REF!</v>
      </c>
      <c r="F242" s="117" t="e">
        <f t="shared" si="196"/>
        <v>#REF!</v>
      </c>
      <c r="G242" s="106" t="e">
        <f>'UBS Jardim Julieta'!#REF!</f>
        <v>#REF!</v>
      </c>
      <c r="H242" s="117" t="e">
        <f t="shared" si="197"/>
        <v>#REF!</v>
      </c>
      <c r="I242" s="106" t="e">
        <f>'UBS Jardim Julieta'!#REF!</f>
        <v>#REF!</v>
      </c>
      <c r="J242" s="117" t="e">
        <f t="shared" si="198"/>
        <v>#REF!</v>
      </c>
      <c r="K242" s="106" t="e">
        <f>'UBS Jardim Julieta'!#REF!</f>
        <v>#REF!</v>
      </c>
      <c r="L242" s="117" t="e">
        <f t="shared" si="199"/>
        <v>#REF!</v>
      </c>
      <c r="M242" s="106" t="e">
        <f>'UBS Jardim Julieta'!#REF!</f>
        <v>#REF!</v>
      </c>
      <c r="N242" s="117" t="e">
        <f t="shared" si="200"/>
        <v>#REF!</v>
      </c>
      <c r="O242" s="253" t="e">
        <f t="shared" si="201"/>
        <v>#REF!</v>
      </c>
      <c r="P242" s="118" t="e">
        <f t="shared" si="202"/>
        <v>#REF!</v>
      </c>
      <c r="Q242" s="243" t="e">
        <f t="shared" si="203"/>
        <v>#REF!</v>
      </c>
    </row>
    <row r="243" spans="1:17" x14ac:dyDescent="0.25">
      <c r="A243" s="88" t="s">
        <v>25</v>
      </c>
      <c r="B243" s="89" t="e">
        <f>'UBS Jardim Julieta'!#REF!</f>
        <v>#REF!</v>
      </c>
      <c r="C243" s="106" t="e">
        <f>'UBS Jardim Julieta'!#REF!</f>
        <v>#REF!</v>
      </c>
      <c r="D243" s="117" t="e">
        <f t="shared" si="195"/>
        <v>#REF!</v>
      </c>
      <c r="E243" s="106" t="e">
        <f>'UBS Jardim Julieta'!#REF!</f>
        <v>#REF!</v>
      </c>
      <c r="F243" s="117" t="e">
        <f t="shared" si="196"/>
        <v>#REF!</v>
      </c>
      <c r="G243" s="106" t="e">
        <f>'UBS Jardim Julieta'!#REF!</f>
        <v>#REF!</v>
      </c>
      <c r="H243" s="117" t="e">
        <f t="shared" si="197"/>
        <v>#REF!</v>
      </c>
      <c r="I243" s="106" t="e">
        <f>'UBS Jardim Julieta'!#REF!</f>
        <v>#REF!</v>
      </c>
      <c r="J243" s="117" t="e">
        <f t="shared" si="198"/>
        <v>#REF!</v>
      </c>
      <c r="K243" s="106" t="e">
        <f>'UBS Jardim Julieta'!#REF!</f>
        <v>#REF!</v>
      </c>
      <c r="L243" s="117" t="e">
        <f t="shared" si="199"/>
        <v>#REF!</v>
      </c>
      <c r="M243" s="106" t="e">
        <f>'UBS Jardim Julieta'!#REF!</f>
        <v>#REF!</v>
      </c>
      <c r="N243" s="117" t="e">
        <f t="shared" si="200"/>
        <v>#REF!</v>
      </c>
      <c r="O243" s="253" t="e">
        <f t="shared" si="201"/>
        <v>#REF!</v>
      </c>
      <c r="P243" s="118" t="e">
        <f t="shared" si="202"/>
        <v>#REF!</v>
      </c>
      <c r="Q243" s="243" t="e">
        <f t="shared" si="203"/>
        <v>#REF!</v>
      </c>
    </row>
    <row r="244" spans="1:17" x14ac:dyDescent="0.25">
      <c r="A244" s="88" t="s">
        <v>26</v>
      </c>
      <c r="B244" s="89" t="e">
        <f>'UBS Jardim Julieta'!#REF!</f>
        <v>#REF!</v>
      </c>
      <c r="C244" s="106" t="e">
        <f>'UBS Jardim Julieta'!#REF!</f>
        <v>#REF!</v>
      </c>
      <c r="D244" s="117" t="e">
        <f t="shared" si="195"/>
        <v>#REF!</v>
      </c>
      <c r="E244" s="106" t="e">
        <f>'UBS Jardim Julieta'!#REF!</f>
        <v>#REF!</v>
      </c>
      <c r="F244" s="117" t="e">
        <f t="shared" si="196"/>
        <v>#REF!</v>
      </c>
      <c r="G244" s="106" t="e">
        <f>'UBS Jardim Julieta'!#REF!</f>
        <v>#REF!</v>
      </c>
      <c r="H244" s="117" t="e">
        <f t="shared" si="197"/>
        <v>#REF!</v>
      </c>
      <c r="I244" s="106" t="e">
        <f>'UBS Jardim Julieta'!#REF!</f>
        <v>#REF!</v>
      </c>
      <c r="J244" s="117" t="e">
        <f t="shared" si="198"/>
        <v>#REF!</v>
      </c>
      <c r="K244" s="106" t="e">
        <f>'UBS Jardim Julieta'!#REF!</f>
        <v>#REF!</v>
      </c>
      <c r="L244" s="117" t="e">
        <f t="shared" si="199"/>
        <v>#REF!</v>
      </c>
      <c r="M244" s="106" t="e">
        <f>'UBS Jardim Julieta'!#REF!</f>
        <v>#REF!</v>
      </c>
      <c r="N244" s="117" t="e">
        <f t="shared" si="200"/>
        <v>#REF!</v>
      </c>
      <c r="O244" s="253" t="e">
        <f t="shared" si="201"/>
        <v>#REF!</v>
      </c>
      <c r="P244" s="118" t="e">
        <f t="shared" si="202"/>
        <v>#REF!</v>
      </c>
      <c r="Q244" s="243" t="e">
        <f t="shared" si="203"/>
        <v>#REF!</v>
      </c>
    </row>
    <row r="245" spans="1:17" ht="15.75" thickBot="1" x14ac:dyDescent="0.3">
      <c r="A245" s="110" t="s">
        <v>169</v>
      </c>
      <c r="B245" s="159" t="e">
        <f>'UBS Jardim Julieta'!#REF!</f>
        <v>#REF!</v>
      </c>
      <c r="C245" s="111" t="e">
        <f>'UBS Jardim Julieta'!#REF!</f>
        <v>#REF!</v>
      </c>
      <c r="D245" s="121" t="e">
        <f t="shared" si="195"/>
        <v>#REF!</v>
      </c>
      <c r="E245" s="111" t="e">
        <f>'UBS Jardim Julieta'!#REF!</f>
        <v>#REF!</v>
      </c>
      <c r="F245" s="121" t="e">
        <f t="shared" si="196"/>
        <v>#REF!</v>
      </c>
      <c r="G245" s="111" t="e">
        <f>'UBS Jardim Julieta'!#REF!</f>
        <v>#REF!</v>
      </c>
      <c r="H245" s="121" t="e">
        <f t="shared" si="197"/>
        <v>#REF!</v>
      </c>
      <c r="I245" s="111" t="e">
        <f>'UBS Jardim Julieta'!#REF!</f>
        <v>#REF!</v>
      </c>
      <c r="J245" s="121" t="e">
        <f t="shared" si="198"/>
        <v>#REF!</v>
      </c>
      <c r="K245" s="111" t="e">
        <f>'UBS Jardim Julieta'!#REF!</f>
        <v>#REF!</v>
      </c>
      <c r="L245" s="121" t="e">
        <f t="shared" si="199"/>
        <v>#REF!</v>
      </c>
      <c r="M245" s="111" t="e">
        <f>'UBS Jardim Julieta'!#REF!</f>
        <v>#REF!</v>
      </c>
      <c r="N245" s="121" t="e">
        <f t="shared" si="200"/>
        <v>#REF!</v>
      </c>
      <c r="O245" s="254" t="e">
        <f t="shared" si="201"/>
        <v>#REF!</v>
      </c>
      <c r="P245" s="122" t="e">
        <f t="shared" si="202"/>
        <v>#REF!</v>
      </c>
      <c r="Q245" s="245" t="e">
        <f t="shared" si="203"/>
        <v>#REF!</v>
      </c>
    </row>
    <row r="246" spans="1:17" ht="15.75" thickBot="1" x14ac:dyDescent="0.3">
      <c r="A246" s="6" t="s">
        <v>7</v>
      </c>
      <c r="B246" s="7" t="e">
        <f>SUM(B239:B245)</f>
        <v>#REF!</v>
      </c>
      <c r="C246" s="8" t="e">
        <f>SUM(C239:C245)</f>
        <v>#REF!</v>
      </c>
      <c r="D246" s="22" t="e">
        <f t="shared" si="195"/>
        <v>#REF!</v>
      </c>
      <c r="E246" s="8" t="e">
        <f>SUM(E239:E245)</f>
        <v>#REF!</v>
      </c>
      <c r="F246" s="22" t="e">
        <f t="shared" si="196"/>
        <v>#REF!</v>
      </c>
      <c r="G246" s="8" t="e">
        <f>SUM(G239:G245)</f>
        <v>#REF!</v>
      </c>
      <c r="H246" s="22" t="e">
        <f t="shared" si="197"/>
        <v>#REF!</v>
      </c>
      <c r="I246" s="8" t="e">
        <f>SUM(I239:I245)</f>
        <v>#REF!</v>
      </c>
      <c r="J246" s="22" t="e">
        <f t="shared" si="198"/>
        <v>#REF!</v>
      </c>
      <c r="K246" s="8" t="e">
        <f t="shared" ref="K246" si="204">SUM(K239:K245)</f>
        <v>#REF!</v>
      </c>
      <c r="L246" s="22" t="e">
        <f t="shared" si="199"/>
        <v>#REF!</v>
      </c>
      <c r="M246" s="8" t="e">
        <f t="shared" ref="M246" si="205">SUM(M239:M245)</f>
        <v>#REF!</v>
      </c>
      <c r="N246" s="22" t="e">
        <f t="shared" si="200"/>
        <v>#REF!</v>
      </c>
      <c r="O246" s="80" t="e">
        <f t="shared" si="201"/>
        <v>#REF!</v>
      </c>
      <c r="P246" s="81" t="e">
        <f t="shared" si="202"/>
        <v>#REF!</v>
      </c>
      <c r="Q246" s="8" t="e">
        <f t="shared" si="203"/>
        <v>#REF!</v>
      </c>
    </row>
    <row r="248" spans="1:17" ht="15.75" x14ac:dyDescent="0.25">
      <c r="A248" s="1021" t="s">
        <v>301</v>
      </c>
      <c r="B248" s="1022"/>
      <c r="C248" s="1022"/>
      <c r="D248" s="1022"/>
      <c r="E248" s="1022"/>
      <c r="F248" s="1022"/>
      <c r="G248" s="1022"/>
      <c r="H248" s="1022"/>
      <c r="I248" s="1022"/>
      <c r="J248" s="1022"/>
      <c r="K248" s="1022"/>
      <c r="L248" s="1022"/>
      <c r="M248" s="1022"/>
      <c r="N248" s="1022"/>
      <c r="O248" s="1022"/>
      <c r="P248" s="1022"/>
      <c r="Q248" s="1022"/>
    </row>
    <row r="249" spans="1:17" ht="36.75" thickBot="1" x14ac:dyDescent="0.3">
      <c r="A249" s="85" t="s">
        <v>14</v>
      </c>
      <c r="B249" s="104" t="s">
        <v>165</v>
      </c>
      <c r="C249" s="221" t="s">
        <v>2</v>
      </c>
      <c r="D249" s="222" t="s">
        <v>1</v>
      </c>
      <c r="E249" s="221" t="s">
        <v>3</v>
      </c>
      <c r="F249" s="222" t="s">
        <v>1</v>
      </c>
      <c r="G249" s="221" t="s">
        <v>4</v>
      </c>
      <c r="H249" s="222" t="s">
        <v>1</v>
      </c>
      <c r="I249" s="221" t="s">
        <v>5</v>
      </c>
      <c r="J249" s="222" t="s">
        <v>1</v>
      </c>
      <c r="K249" s="223" t="s">
        <v>194</v>
      </c>
      <c r="L249" s="224" t="s">
        <v>1</v>
      </c>
      <c r="M249" s="223" t="s">
        <v>195</v>
      </c>
      <c r="N249" s="224" t="s">
        <v>1</v>
      </c>
      <c r="O249" s="251" t="s">
        <v>197</v>
      </c>
      <c r="P249" s="252" t="s">
        <v>196</v>
      </c>
      <c r="Q249" s="223" t="s">
        <v>6</v>
      </c>
    </row>
    <row r="250" spans="1:17" ht="15.75" thickTop="1" x14ac:dyDescent="0.25">
      <c r="A250" s="46" t="s">
        <v>119</v>
      </c>
      <c r="B250" s="98">
        <f>'CAPS INF II VM-VG'!B18</f>
        <v>5</v>
      </c>
      <c r="C250" s="131">
        <f>'CAPS INF II VM-VG'!C18</f>
        <v>5</v>
      </c>
      <c r="D250" s="45">
        <f t="shared" ref="D250:D260" si="206">C250/$B250</f>
        <v>1</v>
      </c>
      <c r="E250" s="131">
        <f>'CAPS INF II VM-VG'!D18</f>
        <v>0</v>
      </c>
      <c r="F250" s="45">
        <f t="shared" ref="F250:F260" si="207">E250/$B250</f>
        <v>0</v>
      </c>
      <c r="G250" s="131">
        <f>'CAPS INF II VM-VG'!E18</f>
        <v>0</v>
      </c>
      <c r="H250" s="45">
        <f t="shared" ref="H250:H260" si="208">G250/$B250</f>
        <v>0</v>
      </c>
      <c r="I250" s="131">
        <f>'CAPS INF II VM-VG'!F18</f>
        <v>0</v>
      </c>
      <c r="J250" s="45">
        <f t="shared" ref="J250:J260" si="209">I250/$B250</f>
        <v>0</v>
      </c>
      <c r="K250" s="131">
        <f>'CAPS INF II VM-VG'!G18</f>
        <v>0</v>
      </c>
      <c r="L250" s="45">
        <f t="shared" ref="L250:L260" si="210">K250/$B250</f>
        <v>0</v>
      </c>
      <c r="M250" s="131">
        <f>'CAPS INF II VM-VG'!H18</f>
        <v>0</v>
      </c>
      <c r="N250" s="45">
        <f t="shared" ref="N250:N260" si="211">M250/$B250</f>
        <v>0</v>
      </c>
      <c r="O250" s="262">
        <f t="shared" ref="O250:O260" si="212">SUM(I250,K250,M250)</f>
        <v>0</v>
      </c>
      <c r="P250" s="133">
        <f t="shared" ref="P250:P260" si="213">O250/($B250*3)</f>
        <v>0</v>
      </c>
      <c r="Q250" s="271">
        <f t="shared" ref="Q250:Q260" si="214">SUM(C250,E250,G250,I250,K250,M250)</f>
        <v>5</v>
      </c>
    </row>
    <row r="251" spans="1:17" x14ac:dyDescent="0.25">
      <c r="A251" s="134" t="s">
        <v>120</v>
      </c>
      <c r="B251" s="97">
        <f>'CAPS INF II VM-VG'!B19</f>
        <v>4</v>
      </c>
      <c r="C251" s="128">
        <f>'CAPS INF II VM-VG'!C19</f>
        <v>4.16</v>
      </c>
      <c r="D251" s="135">
        <f t="shared" si="206"/>
        <v>1.04</v>
      </c>
      <c r="E251" s="128">
        <f>'CAPS INF II VM-VG'!D19</f>
        <v>0</v>
      </c>
      <c r="F251" s="135">
        <f t="shared" si="207"/>
        <v>0</v>
      </c>
      <c r="G251" s="128">
        <f>'CAPS INF II VM-VG'!E19</f>
        <v>0</v>
      </c>
      <c r="H251" s="135">
        <f t="shared" si="208"/>
        <v>0</v>
      </c>
      <c r="I251" s="128">
        <f>'CAPS INF II VM-VG'!F19</f>
        <v>0</v>
      </c>
      <c r="J251" s="135">
        <f t="shared" si="209"/>
        <v>0</v>
      </c>
      <c r="K251" s="128">
        <f>'CAPS INF II VM-VG'!G19</f>
        <v>0</v>
      </c>
      <c r="L251" s="135">
        <f t="shared" si="210"/>
        <v>0</v>
      </c>
      <c r="M251" s="128">
        <f>'CAPS INF II VM-VG'!H19</f>
        <v>0</v>
      </c>
      <c r="N251" s="135">
        <f t="shared" si="211"/>
        <v>0</v>
      </c>
      <c r="O251" s="260">
        <f t="shared" si="212"/>
        <v>0</v>
      </c>
      <c r="P251" s="136">
        <f t="shared" si="213"/>
        <v>0</v>
      </c>
      <c r="Q251" s="269">
        <f t="shared" si="214"/>
        <v>4.16</v>
      </c>
    </row>
    <row r="252" spans="1:17" x14ac:dyDescent="0.25">
      <c r="A252" s="134" t="s">
        <v>121</v>
      </c>
      <c r="B252" s="97">
        <f>'CAPS INF II VM-VG'!B20</f>
        <v>2</v>
      </c>
      <c r="C252" s="128">
        <f>'CAPS INF II VM-VG'!C20</f>
        <v>2</v>
      </c>
      <c r="D252" s="135">
        <f t="shared" si="206"/>
        <v>1</v>
      </c>
      <c r="E252" s="128">
        <f>'CAPS INF II VM-VG'!D20</f>
        <v>0</v>
      </c>
      <c r="F252" s="135">
        <f t="shared" si="207"/>
        <v>0</v>
      </c>
      <c r="G252" s="128">
        <f>'CAPS INF II VM-VG'!E20</f>
        <v>0</v>
      </c>
      <c r="H252" s="135">
        <f t="shared" si="208"/>
        <v>0</v>
      </c>
      <c r="I252" s="128">
        <f>'CAPS INF II VM-VG'!F20</f>
        <v>0</v>
      </c>
      <c r="J252" s="135">
        <f t="shared" si="209"/>
        <v>0</v>
      </c>
      <c r="K252" s="128">
        <f>'CAPS INF II VM-VG'!G20</f>
        <v>0</v>
      </c>
      <c r="L252" s="135">
        <f t="shared" si="210"/>
        <v>0</v>
      </c>
      <c r="M252" s="128">
        <f>'CAPS INF II VM-VG'!H20</f>
        <v>0</v>
      </c>
      <c r="N252" s="135">
        <f t="shared" si="211"/>
        <v>0</v>
      </c>
      <c r="O252" s="260">
        <f t="shared" si="212"/>
        <v>0</v>
      </c>
      <c r="P252" s="136">
        <f t="shared" si="213"/>
        <v>0</v>
      </c>
      <c r="Q252" s="269">
        <f t="shared" si="214"/>
        <v>2</v>
      </c>
    </row>
    <row r="253" spans="1:17" x14ac:dyDescent="0.25">
      <c r="A253" s="134" t="s">
        <v>122</v>
      </c>
      <c r="B253" s="97">
        <f>'CAPS INF II VM-VG'!B21</f>
        <v>1</v>
      </c>
      <c r="C253" s="128">
        <f>'CAPS INF II VM-VG'!C21</f>
        <v>1</v>
      </c>
      <c r="D253" s="135">
        <f t="shared" si="206"/>
        <v>1</v>
      </c>
      <c r="E253" s="128">
        <f>'CAPS INF II VM-VG'!D21</f>
        <v>0</v>
      </c>
      <c r="F253" s="135">
        <f t="shared" si="207"/>
        <v>0</v>
      </c>
      <c r="G253" s="128">
        <f>'CAPS INF II VM-VG'!E21</f>
        <v>0</v>
      </c>
      <c r="H253" s="135">
        <f t="shared" si="208"/>
        <v>0</v>
      </c>
      <c r="I253" s="128">
        <f>'CAPS INF II VM-VG'!F21</f>
        <v>0</v>
      </c>
      <c r="J253" s="135">
        <f t="shared" si="209"/>
        <v>0</v>
      </c>
      <c r="K253" s="128">
        <f>'CAPS INF II VM-VG'!G21</f>
        <v>0</v>
      </c>
      <c r="L253" s="135">
        <f t="shared" si="210"/>
        <v>0</v>
      </c>
      <c r="M253" s="128">
        <f>'CAPS INF II VM-VG'!H21</f>
        <v>0</v>
      </c>
      <c r="N253" s="135">
        <f t="shared" si="211"/>
        <v>0</v>
      </c>
      <c r="O253" s="260">
        <f t="shared" si="212"/>
        <v>0</v>
      </c>
      <c r="P253" s="136">
        <f t="shared" si="213"/>
        <v>0</v>
      </c>
      <c r="Q253" s="269">
        <f t="shared" si="214"/>
        <v>1</v>
      </c>
    </row>
    <row r="254" spans="1:17" x14ac:dyDescent="0.25">
      <c r="A254" s="134" t="s">
        <v>123</v>
      </c>
      <c r="B254" s="97">
        <f>'CAPS INF II VM-VG'!B22</f>
        <v>1</v>
      </c>
      <c r="C254" s="128">
        <f>'CAPS INF II VM-VG'!C22</f>
        <v>1</v>
      </c>
      <c r="D254" s="135">
        <f t="shared" si="206"/>
        <v>1</v>
      </c>
      <c r="E254" s="128">
        <f>'CAPS INF II VM-VG'!D22</f>
        <v>0</v>
      </c>
      <c r="F254" s="135">
        <f t="shared" si="207"/>
        <v>0</v>
      </c>
      <c r="G254" s="128">
        <f>'CAPS INF II VM-VG'!E22</f>
        <v>0</v>
      </c>
      <c r="H254" s="135">
        <f t="shared" si="208"/>
        <v>0</v>
      </c>
      <c r="I254" s="128">
        <f>'CAPS INF II VM-VG'!F22</f>
        <v>0</v>
      </c>
      <c r="J254" s="135">
        <f t="shared" si="209"/>
        <v>0</v>
      </c>
      <c r="K254" s="128">
        <f>'CAPS INF II VM-VG'!G22</f>
        <v>0</v>
      </c>
      <c r="L254" s="135">
        <f t="shared" si="210"/>
        <v>0</v>
      </c>
      <c r="M254" s="128">
        <f>'CAPS INF II VM-VG'!H22</f>
        <v>0</v>
      </c>
      <c r="N254" s="135">
        <f t="shared" si="211"/>
        <v>0</v>
      </c>
      <c r="O254" s="260">
        <f t="shared" si="212"/>
        <v>0</v>
      </c>
      <c r="P254" s="136">
        <f t="shared" si="213"/>
        <v>0</v>
      </c>
      <c r="Q254" s="269">
        <f t="shared" si="214"/>
        <v>1</v>
      </c>
    </row>
    <row r="255" spans="1:17" x14ac:dyDescent="0.25">
      <c r="A255" s="134" t="s">
        <v>124</v>
      </c>
      <c r="B255" s="97">
        <f>'CAPS INF II VM-VG'!B23</f>
        <v>2</v>
      </c>
      <c r="C255" s="128">
        <f>'CAPS INF II VM-VG'!C23</f>
        <v>1</v>
      </c>
      <c r="D255" s="135">
        <f t="shared" si="206"/>
        <v>0.5</v>
      </c>
      <c r="E255" s="128">
        <f>'CAPS INF II VM-VG'!D23</f>
        <v>0</v>
      </c>
      <c r="F255" s="135">
        <f t="shared" si="207"/>
        <v>0</v>
      </c>
      <c r="G255" s="128">
        <f>'CAPS INF II VM-VG'!E23</f>
        <v>0</v>
      </c>
      <c r="H255" s="135">
        <f t="shared" si="208"/>
        <v>0</v>
      </c>
      <c r="I255" s="128">
        <f>'CAPS INF II VM-VG'!F23</f>
        <v>0</v>
      </c>
      <c r="J255" s="135">
        <f t="shared" si="209"/>
        <v>0</v>
      </c>
      <c r="K255" s="128">
        <f>'CAPS INF II VM-VG'!G23</f>
        <v>0</v>
      </c>
      <c r="L255" s="135">
        <f t="shared" si="210"/>
        <v>0</v>
      </c>
      <c r="M255" s="128">
        <f>'CAPS INF II VM-VG'!H23</f>
        <v>0</v>
      </c>
      <c r="N255" s="135">
        <f t="shared" si="211"/>
        <v>0</v>
      </c>
      <c r="O255" s="260">
        <f t="shared" si="212"/>
        <v>0</v>
      </c>
      <c r="P255" s="136">
        <f t="shared" si="213"/>
        <v>0</v>
      </c>
      <c r="Q255" s="269">
        <f t="shared" si="214"/>
        <v>1</v>
      </c>
    </row>
    <row r="256" spans="1:17" x14ac:dyDescent="0.25">
      <c r="A256" s="134" t="s">
        <v>125</v>
      </c>
      <c r="B256" s="97">
        <f>'CAPS INF II VM-VG'!B24</f>
        <v>4</v>
      </c>
      <c r="C256" s="128">
        <f>'CAPS INF II VM-VG'!C24</f>
        <v>4.5</v>
      </c>
      <c r="D256" s="135">
        <f t="shared" si="206"/>
        <v>1.125</v>
      </c>
      <c r="E256" s="128">
        <f>'CAPS INF II VM-VG'!D24</f>
        <v>0</v>
      </c>
      <c r="F256" s="135">
        <f t="shared" si="207"/>
        <v>0</v>
      </c>
      <c r="G256" s="128">
        <f>'CAPS INF II VM-VG'!E24</f>
        <v>0</v>
      </c>
      <c r="H256" s="135">
        <f t="shared" si="208"/>
        <v>0</v>
      </c>
      <c r="I256" s="128">
        <f>'CAPS INF II VM-VG'!F24</f>
        <v>0</v>
      </c>
      <c r="J256" s="135">
        <f t="shared" si="209"/>
        <v>0</v>
      </c>
      <c r="K256" s="128">
        <f>'CAPS INF II VM-VG'!G24</f>
        <v>0</v>
      </c>
      <c r="L256" s="135">
        <f t="shared" si="210"/>
        <v>0</v>
      </c>
      <c r="M256" s="128">
        <f>'CAPS INF II VM-VG'!H24</f>
        <v>0</v>
      </c>
      <c r="N256" s="135">
        <f t="shared" si="211"/>
        <v>0</v>
      </c>
      <c r="O256" s="260">
        <f t="shared" si="212"/>
        <v>0</v>
      </c>
      <c r="P256" s="136">
        <f t="shared" si="213"/>
        <v>0</v>
      </c>
      <c r="Q256" s="269">
        <f t="shared" si="214"/>
        <v>4.5</v>
      </c>
    </row>
    <row r="257" spans="1:17" x14ac:dyDescent="0.25">
      <c r="A257" s="134" t="s">
        <v>126</v>
      </c>
      <c r="B257" s="97">
        <f>'CAPS INF II VM-VG'!B25</f>
        <v>1</v>
      </c>
      <c r="C257" s="128">
        <f>'CAPS INF II VM-VG'!C25</f>
        <v>1</v>
      </c>
      <c r="D257" s="135">
        <f t="shared" si="206"/>
        <v>1</v>
      </c>
      <c r="E257" s="128">
        <f>'CAPS INF II VM-VG'!D25</f>
        <v>0</v>
      </c>
      <c r="F257" s="135">
        <f t="shared" si="207"/>
        <v>0</v>
      </c>
      <c r="G257" s="128">
        <f>'CAPS INF II VM-VG'!E25</f>
        <v>0</v>
      </c>
      <c r="H257" s="135">
        <f t="shared" si="208"/>
        <v>0</v>
      </c>
      <c r="I257" s="128">
        <f>'CAPS INF II VM-VG'!F25</f>
        <v>0</v>
      </c>
      <c r="J257" s="135">
        <f t="shared" si="209"/>
        <v>0</v>
      </c>
      <c r="K257" s="128">
        <f>'CAPS INF II VM-VG'!G25</f>
        <v>0</v>
      </c>
      <c r="L257" s="135">
        <f t="shared" si="210"/>
        <v>0</v>
      </c>
      <c r="M257" s="128">
        <f>'CAPS INF II VM-VG'!H25</f>
        <v>0</v>
      </c>
      <c r="N257" s="135">
        <f t="shared" si="211"/>
        <v>0</v>
      </c>
      <c r="O257" s="260">
        <f t="shared" si="212"/>
        <v>0</v>
      </c>
      <c r="P257" s="136">
        <f t="shared" si="213"/>
        <v>0</v>
      </c>
      <c r="Q257" s="269">
        <f t="shared" si="214"/>
        <v>1</v>
      </c>
    </row>
    <row r="258" spans="1:17" x14ac:dyDescent="0.25">
      <c r="A258" s="134" t="s">
        <v>127</v>
      </c>
      <c r="B258" s="97">
        <f>'CAPS INF II VM-VG'!B26</f>
        <v>2</v>
      </c>
      <c r="C258" s="128">
        <f>'CAPS INF II VM-VG'!C26</f>
        <v>2</v>
      </c>
      <c r="D258" s="135">
        <f t="shared" si="206"/>
        <v>1</v>
      </c>
      <c r="E258" s="128">
        <f>'CAPS INF II VM-VG'!D26</f>
        <v>0</v>
      </c>
      <c r="F258" s="135">
        <f t="shared" si="207"/>
        <v>0</v>
      </c>
      <c r="G258" s="128">
        <f>'CAPS INF II VM-VG'!E26</f>
        <v>0</v>
      </c>
      <c r="H258" s="135">
        <f t="shared" si="208"/>
        <v>0</v>
      </c>
      <c r="I258" s="128">
        <f>'CAPS INF II VM-VG'!F26</f>
        <v>0</v>
      </c>
      <c r="J258" s="135">
        <f t="shared" si="209"/>
        <v>0</v>
      </c>
      <c r="K258" s="128">
        <f>'CAPS INF II VM-VG'!G26</f>
        <v>0</v>
      </c>
      <c r="L258" s="135">
        <f t="shared" si="210"/>
        <v>0</v>
      </c>
      <c r="M258" s="128">
        <f>'CAPS INF II VM-VG'!H26</f>
        <v>0</v>
      </c>
      <c r="N258" s="135">
        <f t="shared" si="211"/>
        <v>0</v>
      </c>
      <c r="O258" s="260">
        <f t="shared" si="212"/>
        <v>0</v>
      </c>
      <c r="P258" s="136">
        <f t="shared" si="213"/>
        <v>0</v>
      </c>
      <c r="Q258" s="269">
        <f t="shared" si="214"/>
        <v>2</v>
      </c>
    </row>
    <row r="259" spans="1:17" ht="15.75" thickBot="1" x14ac:dyDescent="0.3">
      <c r="A259" s="137" t="s">
        <v>128</v>
      </c>
      <c r="B259" s="99">
        <f>'CAPS INF II VM-VG'!B27</f>
        <v>1</v>
      </c>
      <c r="C259" s="138">
        <f>'CAPS INF II VM-VG'!C27</f>
        <v>1</v>
      </c>
      <c r="D259" s="139">
        <f t="shared" si="206"/>
        <v>1</v>
      </c>
      <c r="E259" s="138">
        <f>'CAPS INF II VM-VG'!D27</f>
        <v>0</v>
      </c>
      <c r="F259" s="139">
        <f t="shared" si="207"/>
        <v>0</v>
      </c>
      <c r="G259" s="138">
        <f>'CAPS INF II VM-VG'!E27</f>
        <v>0</v>
      </c>
      <c r="H259" s="139">
        <f t="shared" si="208"/>
        <v>0</v>
      </c>
      <c r="I259" s="138">
        <f>'CAPS INF II VM-VG'!F27</f>
        <v>0</v>
      </c>
      <c r="J259" s="139">
        <f t="shared" si="209"/>
        <v>0</v>
      </c>
      <c r="K259" s="138">
        <f>'CAPS INF II VM-VG'!G27</f>
        <v>0</v>
      </c>
      <c r="L259" s="139">
        <f t="shared" si="210"/>
        <v>0</v>
      </c>
      <c r="M259" s="138">
        <f>'CAPS INF II VM-VG'!H27</f>
        <v>0</v>
      </c>
      <c r="N259" s="139">
        <f t="shared" si="211"/>
        <v>0</v>
      </c>
      <c r="O259" s="263">
        <f t="shared" si="212"/>
        <v>0</v>
      </c>
      <c r="P259" s="140">
        <f t="shared" si="213"/>
        <v>0</v>
      </c>
      <c r="Q259" s="272">
        <f t="shared" si="214"/>
        <v>1</v>
      </c>
    </row>
    <row r="260" spans="1:17" ht="15.75" thickBot="1" x14ac:dyDescent="0.3">
      <c r="A260" s="6" t="s">
        <v>7</v>
      </c>
      <c r="B260" s="7">
        <f>SUM(B250:B259)</f>
        <v>23</v>
      </c>
      <c r="C260" s="8">
        <f>SUM(C250:C259)</f>
        <v>22.66</v>
      </c>
      <c r="D260" s="22">
        <f t="shared" si="206"/>
        <v>0.98521739130434782</v>
      </c>
      <c r="E260" s="8">
        <f>SUM(E250:E259)</f>
        <v>0</v>
      </c>
      <c r="F260" s="22">
        <f t="shared" si="207"/>
        <v>0</v>
      </c>
      <c r="G260" s="8">
        <f>SUM(G250:G259)</f>
        <v>0</v>
      </c>
      <c r="H260" s="22">
        <f t="shared" si="208"/>
        <v>0</v>
      </c>
      <c r="I260" s="8">
        <f>SUM(I250:I259)</f>
        <v>0</v>
      </c>
      <c r="J260" s="22">
        <f t="shared" si="209"/>
        <v>0</v>
      </c>
      <c r="K260" s="8">
        <f t="shared" ref="K260" si="215">SUM(K250:K259)</f>
        <v>0</v>
      </c>
      <c r="L260" s="22">
        <f t="shared" si="210"/>
        <v>0</v>
      </c>
      <c r="M260" s="8">
        <f t="shared" ref="M260" si="216">SUM(M250:M259)</f>
        <v>0</v>
      </c>
      <c r="N260" s="22">
        <f t="shared" si="211"/>
        <v>0</v>
      </c>
      <c r="O260" s="80">
        <f t="shared" si="212"/>
        <v>0</v>
      </c>
      <c r="P260" s="81">
        <f t="shared" si="213"/>
        <v>0</v>
      </c>
      <c r="Q260" s="8">
        <f t="shared" si="214"/>
        <v>22.66</v>
      </c>
    </row>
    <row r="262" spans="1:17" ht="15.75" x14ac:dyDescent="0.25">
      <c r="A262" s="1021" t="s">
        <v>303</v>
      </c>
      <c r="B262" s="1022"/>
      <c r="C262" s="1022"/>
      <c r="D262" s="1022"/>
      <c r="E262" s="1022"/>
      <c r="F262" s="1022"/>
      <c r="G262" s="1022"/>
      <c r="H262" s="1022"/>
      <c r="I262" s="1022"/>
      <c r="J262" s="1022"/>
      <c r="K262" s="1022"/>
      <c r="L262" s="1022"/>
      <c r="M262" s="1022"/>
      <c r="N262" s="1022"/>
      <c r="O262" s="1022"/>
      <c r="P262" s="1022"/>
      <c r="Q262" s="1022"/>
    </row>
    <row r="263" spans="1:17" ht="36.75" thickBot="1" x14ac:dyDescent="0.3">
      <c r="A263" s="85" t="s">
        <v>14</v>
      </c>
      <c r="B263" s="104" t="s">
        <v>165</v>
      </c>
      <c r="C263" s="221" t="s">
        <v>2</v>
      </c>
      <c r="D263" s="222" t="s">
        <v>1</v>
      </c>
      <c r="E263" s="221" t="s">
        <v>3</v>
      </c>
      <c r="F263" s="222" t="s">
        <v>1</v>
      </c>
      <c r="G263" s="221" t="s">
        <v>4</v>
      </c>
      <c r="H263" s="222" t="s">
        <v>1</v>
      </c>
      <c r="I263" s="221" t="s">
        <v>5</v>
      </c>
      <c r="J263" s="222" t="s">
        <v>1</v>
      </c>
      <c r="K263" s="223" t="s">
        <v>194</v>
      </c>
      <c r="L263" s="224" t="s">
        <v>1</v>
      </c>
      <c r="M263" s="223" t="s">
        <v>195</v>
      </c>
      <c r="N263" s="224" t="s">
        <v>1</v>
      </c>
      <c r="O263" s="251" t="s">
        <v>197</v>
      </c>
      <c r="P263" s="252" t="s">
        <v>196</v>
      </c>
      <c r="Q263" s="223" t="s">
        <v>6</v>
      </c>
    </row>
    <row r="264" spans="1:17" ht="15.75" thickTop="1" x14ac:dyDescent="0.25">
      <c r="A264" s="42" t="s">
        <v>108</v>
      </c>
      <c r="B264" s="98" t="e">
        <f>'HORA CERTA'!#REF!</f>
        <v>#REF!</v>
      </c>
      <c r="C264" s="131" t="e">
        <f>'HORA CERTA'!#REF!</f>
        <v>#REF!</v>
      </c>
      <c r="D264" s="45" t="e">
        <f t="shared" ref="D264:D276" si="217">C264/$B264</f>
        <v>#REF!</v>
      </c>
      <c r="E264" s="131" t="e">
        <f>'HORA CERTA'!#REF!</f>
        <v>#REF!</v>
      </c>
      <c r="F264" s="45" t="e">
        <f t="shared" ref="F264:F276" si="218">E264/$B264</f>
        <v>#REF!</v>
      </c>
      <c r="G264" s="131" t="e">
        <f>'HORA CERTA'!#REF!</f>
        <v>#REF!</v>
      </c>
      <c r="H264" s="45" t="e">
        <f t="shared" ref="H264:H276" si="219">G264/$B264</f>
        <v>#REF!</v>
      </c>
      <c r="I264" s="131" t="e">
        <f>'HORA CERTA'!#REF!</f>
        <v>#REF!</v>
      </c>
      <c r="J264" s="45" t="e">
        <f t="shared" ref="J264:J276" si="220">I264/$B264</f>
        <v>#REF!</v>
      </c>
      <c r="K264" s="131" t="e">
        <f>'HORA CERTA'!#REF!</f>
        <v>#REF!</v>
      </c>
      <c r="L264" s="45" t="e">
        <f t="shared" ref="L264:L276" si="221">K264/$B264</f>
        <v>#REF!</v>
      </c>
      <c r="M264" s="131" t="e">
        <f>'HORA CERTA'!#REF!</f>
        <v>#REF!</v>
      </c>
      <c r="N264" s="45" t="e">
        <f t="shared" ref="N264:N276" si="222">M264/$B264</f>
        <v>#REF!</v>
      </c>
      <c r="O264" s="262" t="e">
        <f t="shared" ref="O264:O276" si="223">SUM(I264,K264,M264)</f>
        <v>#REF!</v>
      </c>
      <c r="P264" s="133" t="e">
        <f t="shared" ref="P264:P276" si="224">O264/($B264*3)</f>
        <v>#REF!</v>
      </c>
      <c r="Q264" s="271" t="e">
        <f t="shared" ref="Q264:Q276" si="225">SUM(C264,E264,G264,I264,K264,M264)</f>
        <v>#REF!</v>
      </c>
    </row>
    <row r="265" spans="1:17" x14ac:dyDescent="0.25">
      <c r="A265" s="141" t="s">
        <v>109</v>
      </c>
      <c r="B265" s="204" t="e">
        <f>'HORA CERTA'!#REF!</f>
        <v>#REF!</v>
      </c>
      <c r="C265" s="142" t="e">
        <f>'HORA CERTA'!#REF!</f>
        <v>#REF!</v>
      </c>
      <c r="D265" s="143" t="e">
        <f t="shared" si="217"/>
        <v>#REF!</v>
      </c>
      <c r="E265" s="142" t="e">
        <f>'HORA CERTA'!#REF!</f>
        <v>#REF!</v>
      </c>
      <c r="F265" s="143" t="e">
        <f t="shared" si="218"/>
        <v>#REF!</v>
      </c>
      <c r="G265" s="142" t="e">
        <f>'HORA CERTA'!#REF!</f>
        <v>#REF!</v>
      </c>
      <c r="H265" s="143" t="e">
        <f t="shared" si="219"/>
        <v>#REF!</v>
      </c>
      <c r="I265" s="142" t="e">
        <f>'HORA CERTA'!#REF!</f>
        <v>#REF!</v>
      </c>
      <c r="J265" s="143" t="e">
        <f t="shared" si="220"/>
        <v>#REF!</v>
      </c>
      <c r="K265" s="142" t="e">
        <f>'HORA CERTA'!#REF!</f>
        <v>#REF!</v>
      </c>
      <c r="L265" s="143" t="e">
        <f t="shared" si="221"/>
        <v>#REF!</v>
      </c>
      <c r="M265" s="142" t="e">
        <f>'HORA CERTA'!#REF!</f>
        <v>#REF!</v>
      </c>
      <c r="N265" s="143" t="e">
        <f t="shared" si="222"/>
        <v>#REF!</v>
      </c>
      <c r="O265" s="264" t="e">
        <f t="shared" si="223"/>
        <v>#REF!</v>
      </c>
      <c r="P265" s="144" t="e">
        <f t="shared" si="224"/>
        <v>#REF!</v>
      </c>
      <c r="Q265" s="273" t="e">
        <f t="shared" si="225"/>
        <v>#REF!</v>
      </c>
    </row>
    <row r="266" spans="1:17" x14ac:dyDescent="0.25">
      <c r="A266" s="141" t="s">
        <v>110</v>
      </c>
      <c r="B266" s="204" t="e">
        <f>'HORA CERTA'!#REF!</f>
        <v>#REF!</v>
      </c>
      <c r="C266" s="142" t="e">
        <f>'HORA CERTA'!#REF!</f>
        <v>#REF!</v>
      </c>
      <c r="D266" s="143" t="e">
        <f t="shared" si="217"/>
        <v>#REF!</v>
      </c>
      <c r="E266" s="142" t="e">
        <f>'HORA CERTA'!#REF!</f>
        <v>#REF!</v>
      </c>
      <c r="F266" s="143" t="e">
        <f t="shared" si="218"/>
        <v>#REF!</v>
      </c>
      <c r="G266" s="142" t="e">
        <f>'HORA CERTA'!#REF!</f>
        <v>#REF!</v>
      </c>
      <c r="H266" s="143" t="e">
        <f t="shared" si="219"/>
        <v>#REF!</v>
      </c>
      <c r="I266" s="142" t="e">
        <f>'HORA CERTA'!#REF!</f>
        <v>#REF!</v>
      </c>
      <c r="J266" s="143" t="e">
        <f t="shared" si="220"/>
        <v>#REF!</v>
      </c>
      <c r="K266" s="142" t="e">
        <f>'HORA CERTA'!#REF!</f>
        <v>#REF!</v>
      </c>
      <c r="L266" s="143" t="e">
        <f t="shared" si="221"/>
        <v>#REF!</v>
      </c>
      <c r="M266" s="142" t="e">
        <f>'HORA CERTA'!#REF!</f>
        <v>#REF!</v>
      </c>
      <c r="N266" s="143" t="e">
        <f t="shared" si="222"/>
        <v>#REF!</v>
      </c>
      <c r="O266" s="264" t="e">
        <f t="shared" si="223"/>
        <v>#REF!</v>
      </c>
      <c r="P266" s="144" t="e">
        <f t="shared" si="224"/>
        <v>#REF!</v>
      </c>
      <c r="Q266" s="273" t="e">
        <f t="shared" si="225"/>
        <v>#REF!</v>
      </c>
    </row>
    <row r="267" spans="1:17" x14ac:dyDescent="0.25">
      <c r="A267" s="141" t="s">
        <v>111</v>
      </c>
      <c r="B267" s="204" t="e">
        <f>'HORA CERTA'!#REF!</f>
        <v>#REF!</v>
      </c>
      <c r="C267" s="142" t="e">
        <f>'HORA CERTA'!#REF!</f>
        <v>#REF!</v>
      </c>
      <c r="D267" s="143" t="e">
        <f t="shared" si="217"/>
        <v>#REF!</v>
      </c>
      <c r="E267" s="142" t="e">
        <f>'HORA CERTA'!#REF!</f>
        <v>#REF!</v>
      </c>
      <c r="F267" s="143" t="e">
        <f t="shared" si="218"/>
        <v>#REF!</v>
      </c>
      <c r="G267" s="142" t="e">
        <f>'HORA CERTA'!#REF!</f>
        <v>#REF!</v>
      </c>
      <c r="H267" s="143" t="e">
        <f t="shared" si="219"/>
        <v>#REF!</v>
      </c>
      <c r="I267" s="142" t="e">
        <f>'HORA CERTA'!#REF!</f>
        <v>#REF!</v>
      </c>
      <c r="J267" s="143" t="e">
        <f t="shared" si="220"/>
        <v>#REF!</v>
      </c>
      <c r="K267" s="142" t="e">
        <f>'HORA CERTA'!#REF!</f>
        <v>#REF!</v>
      </c>
      <c r="L267" s="143" t="e">
        <f t="shared" si="221"/>
        <v>#REF!</v>
      </c>
      <c r="M267" s="142" t="e">
        <f>'HORA CERTA'!#REF!</f>
        <v>#REF!</v>
      </c>
      <c r="N267" s="143" t="e">
        <f t="shared" si="222"/>
        <v>#REF!</v>
      </c>
      <c r="O267" s="264" t="e">
        <f t="shared" si="223"/>
        <v>#REF!</v>
      </c>
      <c r="P267" s="144" t="e">
        <f t="shared" si="224"/>
        <v>#REF!</v>
      </c>
      <c r="Q267" s="273" t="e">
        <f t="shared" si="225"/>
        <v>#REF!</v>
      </c>
    </row>
    <row r="268" spans="1:17" x14ac:dyDescent="0.25">
      <c r="A268" s="141" t="s">
        <v>112</v>
      </c>
      <c r="B268" s="204" t="e">
        <f>'HORA CERTA'!#REF!</f>
        <v>#REF!</v>
      </c>
      <c r="C268" s="142" t="e">
        <f>'HORA CERTA'!#REF!</f>
        <v>#REF!</v>
      </c>
      <c r="D268" s="143" t="e">
        <f t="shared" si="217"/>
        <v>#REF!</v>
      </c>
      <c r="E268" s="142" t="e">
        <f>'HORA CERTA'!#REF!</f>
        <v>#REF!</v>
      </c>
      <c r="F268" s="143" t="e">
        <f t="shared" si="218"/>
        <v>#REF!</v>
      </c>
      <c r="G268" s="142" t="e">
        <f>'HORA CERTA'!#REF!</f>
        <v>#REF!</v>
      </c>
      <c r="H268" s="143" t="e">
        <f t="shared" si="219"/>
        <v>#REF!</v>
      </c>
      <c r="I268" s="142" t="e">
        <f>'HORA CERTA'!#REF!</f>
        <v>#REF!</v>
      </c>
      <c r="J268" s="143" t="e">
        <f t="shared" si="220"/>
        <v>#REF!</v>
      </c>
      <c r="K268" s="142" t="e">
        <f>'HORA CERTA'!#REF!</f>
        <v>#REF!</v>
      </c>
      <c r="L268" s="143" t="e">
        <f t="shared" si="221"/>
        <v>#REF!</v>
      </c>
      <c r="M268" s="142" t="e">
        <f>'HORA CERTA'!#REF!</f>
        <v>#REF!</v>
      </c>
      <c r="N268" s="143" t="e">
        <f t="shared" si="222"/>
        <v>#REF!</v>
      </c>
      <c r="O268" s="264" t="e">
        <f t="shared" si="223"/>
        <v>#REF!</v>
      </c>
      <c r="P268" s="144" t="e">
        <f t="shared" si="224"/>
        <v>#REF!</v>
      </c>
      <c r="Q268" s="273" t="e">
        <f t="shared" si="225"/>
        <v>#REF!</v>
      </c>
    </row>
    <row r="269" spans="1:17" x14ac:dyDescent="0.25">
      <c r="A269" s="141" t="s">
        <v>183</v>
      </c>
      <c r="B269" s="204" t="e">
        <f>'HORA CERTA'!#REF!</f>
        <v>#REF!</v>
      </c>
      <c r="C269" s="142" t="e">
        <f>'HORA CERTA'!#REF!</f>
        <v>#REF!</v>
      </c>
      <c r="D269" s="143" t="e">
        <f t="shared" si="217"/>
        <v>#REF!</v>
      </c>
      <c r="E269" s="142" t="e">
        <f>'HORA CERTA'!#REF!</f>
        <v>#REF!</v>
      </c>
      <c r="F269" s="143" t="e">
        <f t="shared" si="218"/>
        <v>#REF!</v>
      </c>
      <c r="G269" s="142" t="e">
        <f>'HORA CERTA'!#REF!</f>
        <v>#REF!</v>
      </c>
      <c r="H269" s="143" t="e">
        <f t="shared" si="219"/>
        <v>#REF!</v>
      </c>
      <c r="I269" s="142" t="e">
        <f>'HORA CERTA'!#REF!</f>
        <v>#REF!</v>
      </c>
      <c r="J269" s="143" t="e">
        <f t="shared" si="220"/>
        <v>#REF!</v>
      </c>
      <c r="K269" s="142" t="e">
        <f>'HORA CERTA'!#REF!</f>
        <v>#REF!</v>
      </c>
      <c r="L269" s="143" t="e">
        <f t="shared" si="221"/>
        <v>#REF!</v>
      </c>
      <c r="M269" s="142" t="e">
        <f>'HORA CERTA'!#REF!</f>
        <v>#REF!</v>
      </c>
      <c r="N269" s="143" t="e">
        <f t="shared" si="222"/>
        <v>#REF!</v>
      </c>
      <c r="O269" s="264" t="e">
        <f t="shared" si="223"/>
        <v>#REF!</v>
      </c>
      <c r="P269" s="144" t="e">
        <f t="shared" si="224"/>
        <v>#REF!</v>
      </c>
      <c r="Q269" s="273" t="e">
        <f t="shared" si="225"/>
        <v>#REF!</v>
      </c>
    </row>
    <row r="270" spans="1:17" x14ac:dyDescent="0.25">
      <c r="A270" s="141" t="s">
        <v>113</v>
      </c>
      <c r="B270" s="204" t="e">
        <f>'HORA CERTA'!#REF!</f>
        <v>#REF!</v>
      </c>
      <c r="C270" s="142" t="e">
        <f>'HORA CERTA'!#REF!</f>
        <v>#REF!</v>
      </c>
      <c r="D270" s="143" t="e">
        <f t="shared" si="217"/>
        <v>#REF!</v>
      </c>
      <c r="E270" s="142" t="e">
        <f>'HORA CERTA'!#REF!</f>
        <v>#REF!</v>
      </c>
      <c r="F270" s="143" t="e">
        <f t="shared" si="218"/>
        <v>#REF!</v>
      </c>
      <c r="G270" s="142" t="e">
        <f>'HORA CERTA'!#REF!</f>
        <v>#REF!</v>
      </c>
      <c r="H270" s="143" t="e">
        <f t="shared" si="219"/>
        <v>#REF!</v>
      </c>
      <c r="I270" s="142" t="e">
        <f>'HORA CERTA'!#REF!</f>
        <v>#REF!</v>
      </c>
      <c r="J270" s="143" t="e">
        <f t="shared" si="220"/>
        <v>#REF!</v>
      </c>
      <c r="K270" s="142" t="e">
        <f>'HORA CERTA'!#REF!</f>
        <v>#REF!</v>
      </c>
      <c r="L270" s="143" t="e">
        <f t="shared" si="221"/>
        <v>#REF!</v>
      </c>
      <c r="M270" s="142" t="e">
        <f>'HORA CERTA'!#REF!</f>
        <v>#REF!</v>
      </c>
      <c r="N270" s="143" t="e">
        <f t="shared" si="222"/>
        <v>#REF!</v>
      </c>
      <c r="O270" s="264" t="e">
        <f t="shared" si="223"/>
        <v>#REF!</v>
      </c>
      <c r="P270" s="144" t="e">
        <f t="shared" si="224"/>
        <v>#REF!</v>
      </c>
      <c r="Q270" s="273" t="e">
        <f t="shared" si="225"/>
        <v>#REF!</v>
      </c>
    </row>
    <row r="271" spans="1:17" x14ac:dyDescent="0.25">
      <c r="A271" s="141" t="s">
        <v>114</v>
      </c>
      <c r="B271" s="204" t="e">
        <f>'HORA CERTA'!#REF!</f>
        <v>#REF!</v>
      </c>
      <c r="C271" s="145" t="e">
        <f>'HORA CERTA'!#REF!</f>
        <v>#REF!</v>
      </c>
      <c r="D271" s="143" t="e">
        <f t="shared" si="217"/>
        <v>#REF!</v>
      </c>
      <c r="E271" s="145" t="e">
        <f>'HORA CERTA'!#REF!</f>
        <v>#REF!</v>
      </c>
      <c r="F271" s="143" t="e">
        <f t="shared" si="218"/>
        <v>#REF!</v>
      </c>
      <c r="G271" s="145" t="e">
        <f>'HORA CERTA'!#REF!</f>
        <v>#REF!</v>
      </c>
      <c r="H271" s="143" t="e">
        <f t="shared" si="219"/>
        <v>#REF!</v>
      </c>
      <c r="I271" s="145" t="e">
        <f>'HORA CERTA'!#REF!</f>
        <v>#REF!</v>
      </c>
      <c r="J271" s="143" t="e">
        <f t="shared" si="220"/>
        <v>#REF!</v>
      </c>
      <c r="K271" s="145" t="e">
        <f>'HORA CERTA'!#REF!</f>
        <v>#REF!</v>
      </c>
      <c r="L271" s="143" t="e">
        <f t="shared" si="221"/>
        <v>#REF!</v>
      </c>
      <c r="M271" s="145" t="e">
        <f>'HORA CERTA'!#REF!</f>
        <v>#REF!</v>
      </c>
      <c r="N271" s="143" t="e">
        <f t="shared" si="222"/>
        <v>#REF!</v>
      </c>
      <c r="O271" s="146" t="e">
        <f t="shared" si="223"/>
        <v>#REF!</v>
      </c>
      <c r="P271" s="144" t="e">
        <f t="shared" si="224"/>
        <v>#REF!</v>
      </c>
      <c r="Q271" s="145" t="e">
        <f t="shared" si="225"/>
        <v>#REF!</v>
      </c>
    </row>
    <row r="272" spans="1:17" x14ac:dyDescent="0.25">
      <c r="A272" s="141" t="s">
        <v>115</v>
      </c>
      <c r="B272" s="204" t="e">
        <f>'HORA CERTA'!#REF!</f>
        <v>#REF!</v>
      </c>
      <c r="C272" s="145" t="e">
        <f>'HORA CERTA'!#REF!</f>
        <v>#REF!</v>
      </c>
      <c r="D272" s="143" t="e">
        <f t="shared" si="217"/>
        <v>#REF!</v>
      </c>
      <c r="E272" s="145" t="e">
        <f>'HORA CERTA'!#REF!</f>
        <v>#REF!</v>
      </c>
      <c r="F272" s="143" t="e">
        <f t="shared" si="218"/>
        <v>#REF!</v>
      </c>
      <c r="G272" s="145" t="e">
        <f>'HORA CERTA'!#REF!</f>
        <v>#REF!</v>
      </c>
      <c r="H272" s="143" t="e">
        <f t="shared" si="219"/>
        <v>#REF!</v>
      </c>
      <c r="I272" s="145" t="e">
        <f>'HORA CERTA'!#REF!</f>
        <v>#REF!</v>
      </c>
      <c r="J272" s="143" t="e">
        <f t="shared" si="220"/>
        <v>#REF!</v>
      </c>
      <c r="K272" s="145" t="e">
        <f>'HORA CERTA'!#REF!</f>
        <v>#REF!</v>
      </c>
      <c r="L272" s="143" t="e">
        <f t="shared" si="221"/>
        <v>#REF!</v>
      </c>
      <c r="M272" s="145" t="e">
        <f>'HORA CERTA'!#REF!</f>
        <v>#REF!</v>
      </c>
      <c r="N272" s="143" t="e">
        <f t="shared" si="222"/>
        <v>#REF!</v>
      </c>
      <c r="O272" s="146" t="e">
        <f t="shared" si="223"/>
        <v>#REF!</v>
      </c>
      <c r="P272" s="144" t="e">
        <f t="shared" si="224"/>
        <v>#REF!</v>
      </c>
      <c r="Q272" s="145" t="e">
        <f t="shared" si="225"/>
        <v>#REF!</v>
      </c>
    </row>
    <row r="273" spans="1:17" x14ac:dyDescent="0.25">
      <c r="A273" s="141" t="s">
        <v>116</v>
      </c>
      <c r="B273" s="204" t="e">
        <f>'HORA CERTA'!#REF!</f>
        <v>#REF!</v>
      </c>
      <c r="C273" s="145" t="e">
        <f>'HORA CERTA'!#REF!</f>
        <v>#REF!</v>
      </c>
      <c r="D273" s="143" t="e">
        <f t="shared" si="217"/>
        <v>#REF!</v>
      </c>
      <c r="E273" s="145" t="e">
        <f>'HORA CERTA'!#REF!</f>
        <v>#REF!</v>
      </c>
      <c r="F273" s="143" t="e">
        <f t="shared" si="218"/>
        <v>#REF!</v>
      </c>
      <c r="G273" s="145" t="e">
        <f>'HORA CERTA'!#REF!</f>
        <v>#REF!</v>
      </c>
      <c r="H273" s="143" t="e">
        <f t="shared" si="219"/>
        <v>#REF!</v>
      </c>
      <c r="I273" s="145" t="e">
        <f>'HORA CERTA'!#REF!</f>
        <v>#REF!</v>
      </c>
      <c r="J273" s="143" t="e">
        <f t="shared" si="220"/>
        <v>#REF!</v>
      </c>
      <c r="K273" s="145" t="e">
        <f>'HORA CERTA'!#REF!</f>
        <v>#REF!</v>
      </c>
      <c r="L273" s="143" t="e">
        <f t="shared" si="221"/>
        <v>#REF!</v>
      </c>
      <c r="M273" s="145" t="e">
        <f>'HORA CERTA'!#REF!</f>
        <v>#REF!</v>
      </c>
      <c r="N273" s="143" t="e">
        <f t="shared" si="222"/>
        <v>#REF!</v>
      </c>
      <c r="O273" s="146" t="e">
        <f t="shared" si="223"/>
        <v>#REF!</v>
      </c>
      <c r="P273" s="144" t="e">
        <f t="shared" si="224"/>
        <v>#REF!</v>
      </c>
      <c r="Q273" s="145" t="e">
        <f t="shared" si="225"/>
        <v>#REF!</v>
      </c>
    </row>
    <row r="274" spans="1:17" x14ac:dyDescent="0.25">
      <c r="A274" s="141" t="s">
        <v>117</v>
      </c>
      <c r="B274" s="204" t="e">
        <f>'HORA CERTA'!#REF!</f>
        <v>#REF!</v>
      </c>
      <c r="C274" s="145" t="e">
        <f>'HORA CERTA'!#REF!</f>
        <v>#REF!</v>
      </c>
      <c r="D274" s="143" t="e">
        <f t="shared" si="217"/>
        <v>#REF!</v>
      </c>
      <c r="E274" s="145" t="e">
        <f>'HORA CERTA'!#REF!</f>
        <v>#REF!</v>
      </c>
      <c r="F274" s="143" t="e">
        <f t="shared" si="218"/>
        <v>#REF!</v>
      </c>
      <c r="G274" s="145" t="e">
        <f>'HORA CERTA'!#REF!</f>
        <v>#REF!</v>
      </c>
      <c r="H274" s="143" t="e">
        <f t="shared" si="219"/>
        <v>#REF!</v>
      </c>
      <c r="I274" s="145" t="e">
        <f>'HORA CERTA'!#REF!</f>
        <v>#REF!</v>
      </c>
      <c r="J274" s="143" t="e">
        <f t="shared" si="220"/>
        <v>#REF!</v>
      </c>
      <c r="K274" s="145" t="e">
        <f>'HORA CERTA'!#REF!</f>
        <v>#REF!</v>
      </c>
      <c r="L274" s="143" t="e">
        <f t="shared" si="221"/>
        <v>#REF!</v>
      </c>
      <c r="M274" s="145" t="e">
        <f>'HORA CERTA'!#REF!</f>
        <v>#REF!</v>
      </c>
      <c r="N274" s="143" t="e">
        <f t="shared" si="222"/>
        <v>#REF!</v>
      </c>
      <c r="O274" s="146" t="e">
        <f t="shared" si="223"/>
        <v>#REF!</v>
      </c>
      <c r="P274" s="144" t="e">
        <f t="shared" si="224"/>
        <v>#REF!</v>
      </c>
      <c r="Q274" s="145" t="e">
        <f t="shared" si="225"/>
        <v>#REF!</v>
      </c>
    </row>
    <row r="275" spans="1:17" ht="15.75" thickBot="1" x14ac:dyDescent="0.3">
      <c r="A275" s="147" t="s">
        <v>118</v>
      </c>
      <c r="B275" s="99" t="e">
        <f>'HORA CERTA'!#REF!</f>
        <v>#REF!</v>
      </c>
      <c r="C275" s="148" t="e">
        <f>'HORA CERTA'!#REF!</f>
        <v>#REF!</v>
      </c>
      <c r="D275" s="139" t="e">
        <f t="shared" si="217"/>
        <v>#REF!</v>
      </c>
      <c r="E275" s="148" t="e">
        <f>'HORA CERTA'!#REF!</f>
        <v>#REF!</v>
      </c>
      <c r="F275" s="139" t="e">
        <f t="shared" si="218"/>
        <v>#REF!</v>
      </c>
      <c r="G275" s="148" t="e">
        <f>'HORA CERTA'!#REF!</f>
        <v>#REF!</v>
      </c>
      <c r="H275" s="139" t="e">
        <f t="shared" si="219"/>
        <v>#REF!</v>
      </c>
      <c r="I275" s="148" t="e">
        <f>'HORA CERTA'!#REF!</f>
        <v>#REF!</v>
      </c>
      <c r="J275" s="139" t="e">
        <f t="shared" si="220"/>
        <v>#REF!</v>
      </c>
      <c r="K275" s="148" t="e">
        <f>'HORA CERTA'!#REF!</f>
        <v>#REF!</v>
      </c>
      <c r="L275" s="139" t="e">
        <f t="shared" si="221"/>
        <v>#REF!</v>
      </c>
      <c r="M275" s="148" t="e">
        <f>'HORA CERTA'!#REF!</f>
        <v>#REF!</v>
      </c>
      <c r="N275" s="139" t="e">
        <f t="shared" si="222"/>
        <v>#REF!</v>
      </c>
      <c r="O275" s="149" t="e">
        <f t="shared" si="223"/>
        <v>#REF!</v>
      </c>
      <c r="P275" s="140" t="e">
        <f t="shared" si="224"/>
        <v>#REF!</v>
      </c>
      <c r="Q275" s="148" t="e">
        <f t="shared" si="225"/>
        <v>#REF!</v>
      </c>
    </row>
    <row r="276" spans="1:17" ht="15.75" thickBot="1" x14ac:dyDescent="0.3">
      <c r="A276" s="38" t="s">
        <v>7</v>
      </c>
      <c r="B276" s="39" t="e">
        <f>SUM(B264:B275)</f>
        <v>#REF!</v>
      </c>
      <c r="C276" s="40" t="e">
        <f>SUM(C264:C275)</f>
        <v>#REF!</v>
      </c>
      <c r="D276" s="41" t="e">
        <f t="shared" si="217"/>
        <v>#REF!</v>
      </c>
      <c r="E276" s="40" t="e">
        <f>SUM(E264:E275)</f>
        <v>#REF!</v>
      </c>
      <c r="F276" s="41" t="e">
        <f t="shared" si="218"/>
        <v>#REF!</v>
      </c>
      <c r="G276" s="40" t="e">
        <f>SUM(G264:G275)</f>
        <v>#REF!</v>
      </c>
      <c r="H276" s="41" t="e">
        <f t="shared" si="219"/>
        <v>#REF!</v>
      </c>
      <c r="I276" s="40" t="e">
        <f>SUM(I264:I275)</f>
        <v>#REF!</v>
      </c>
      <c r="J276" s="41" t="e">
        <f t="shared" si="220"/>
        <v>#REF!</v>
      </c>
      <c r="K276" s="40" t="e">
        <f t="shared" ref="K276" si="226">SUM(K264:K275)</f>
        <v>#REF!</v>
      </c>
      <c r="L276" s="41" t="e">
        <f t="shared" si="221"/>
        <v>#REF!</v>
      </c>
      <c r="M276" s="40" t="e">
        <f t="shared" ref="M276" si="227">SUM(M264:M275)</f>
        <v>#REF!</v>
      </c>
      <c r="N276" s="41" t="e">
        <f t="shared" si="222"/>
        <v>#REF!</v>
      </c>
      <c r="O276" s="150" t="e">
        <f t="shared" si="223"/>
        <v>#REF!</v>
      </c>
      <c r="P276" s="151" t="e">
        <f t="shared" si="224"/>
        <v>#REF!</v>
      </c>
      <c r="Q276" s="40" t="e">
        <f t="shared" si="225"/>
        <v>#REF!</v>
      </c>
    </row>
    <row r="278" spans="1:17" ht="15.75" x14ac:dyDescent="0.25">
      <c r="A278" s="1021" t="s">
        <v>263</v>
      </c>
      <c r="B278" s="1022"/>
      <c r="C278" s="1022"/>
      <c r="D278" s="1022"/>
      <c r="E278" s="1022"/>
      <c r="F278" s="1022"/>
      <c r="G278" s="1022"/>
      <c r="H278" s="1022"/>
      <c r="I278" s="1022"/>
      <c r="J278" s="1022"/>
      <c r="K278" s="1022"/>
      <c r="L278" s="1022"/>
      <c r="M278" s="1022"/>
      <c r="N278" s="1022"/>
      <c r="O278" s="1022"/>
      <c r="P278" s="1022"/>
      <c r="Q278" s="1022"/>
    </row>
    <row r="279" spans="1:17" ht="36.75" thickBot="1" x14ac:dyDescent="0.3">
      <c r="A279" s="85" t="s">
        <v>14</v>
      </c>
      <c r="B279" s="104" t="s">
        <v>165</v>
      </c>
      <c r="C279" s="221" t="s">
        <v>2</v>
      </c>
      <c r="D279" s="222" t="s">
        <v>1</v>
      </c>
      <c r="E279" s="221" t="s">
        <v>3</v>
      </c>
      <c r="F279" s="222" t="s">
        <v>1</v>
      </c>
      <c r="G279" s="221" t="s">
        <v>4</v>
      </c>
      <c r="H279" s="222" t="s">
        <v>1</v>
      </c>
      <c r="I279" s="221" t="s">
        <v>5</v>
      </c>
      <c r="J279" s="222" t="s">
        <v>1</v>
      </c>
      <c r="K279" s="223" t="s">
        <v>194</v>
      </c>
      <c r="L279" s="224" t="s">
        <v>1</v>
      </c>
      <c r="M279" s="223" t="s">
        <v>195</v>
      </c>
      <c r="N279" s="224" t="s">
        <v>1</v>
      </c>
      <c r="O279" s="251" t="s">
        <v>197</v>
      </c>
      <c r="P279" s="252" t="s">
        <v>196</v>
      </c>
      <c r="Q279" s="223" t="s">
        <v>6</v>
      </c>
    </row>
    <row r="280" spans="1:17" ht="15.75" thickTop="1" x14ac:dyDescent="0.25">
      <c r="A280" s="9" t="s">
        <v>179</v>
      </c>
      <c r="B280" s="10">
        <f>'PSM + UPA'!B9</f>
        <v>40</v>
      </c>
      <c r="C280" s="105">
        <f>'PSM + UPA'!C9</f>
        <v>0</v>
      </c>
      <c r="D280" s="19">
        <f t="shared" ref="D280:D285" si="228">C280/$B280</f>
        <v>0</v>
      </c>
      <c r="E280" s="105">
        <f>'PSM + UPA'!D9</f>
        <v>0</v>
      </c>
      <c r="F280" s="19">
        <f>E280/$B280</f>
        <v>0</v>
      </c>
      <c r="G280" s="105">
        <f>'PSM + UPA'!E9</f>
        <v>0</v>
      </c>
      <c r="H280" s="19">
        <f t="shared" ref="H280:H285" si="229">G280/$B280</f>
        <v>0</v>
      </c>
      <c r="I280" s="105">
        <f>'PSM + UPA'!F9</f>
        <v>0</v>
      </c>
      <c r="J280" s="19">
        <f t="shared" ref="J280:J285" si="230">I280/$B280</f>
        <v>0</v>
      </c>
      <c r="K280" s="105">
        <f>'PSM + UPA'!G9</f>
        <v>0</v>
      </c>
      <c r="L280" s="19">
        <f t="shared" ref="L280:L285" si="231">K280/$B280</f>
        <v>0</v>
      </c>
      <c r="M280" s="105">
        <f>'PSM + UPA'!H9</f>
        <v>0</v>
      </c>
      <c r="N280" s="19">
        <f t="shared" ref="N280:N285" si="232">M280/$B280</f>
        <v>0</v>
      </c>
      <c r="O280" s="241">
        <f t="shared" ref="O280:O285" si="233">SUM(I280,K280,M280)</f>
        <v>0</v>
      </c>
      <c r="P280" s="116">
        <f t="shared" ref="P280:P285" si="234">O280/($B280*3)</f>
        <v>0</v>
      </c>
      <c r="Q280" s="244">
        <f t="shared" ref="Q280:Q285" si="235">SUM(C280,E280,G280,I280,K280,M280)</f>
        <v>0</v>
      </c>
    </row>
    <row r="281" spans="1:17" x14ac:dyDescent="0.25">
      <c r="A281" s="9" t="s">
        <v>176</v>
      </c>
      <c r="B281" s="83">
        <f>'PSM + UPA'!B10</f>
        <v>1</v>
      </c>
      <c r="C281" s="106">
        <f>'PSM + UPA'!C10</f>
        <v>0</v>
      </c>
      <c r="D281" s="117">
        <f t="shared" si="228"/>
        <v>0</v>
      </c>
      <c r="E281" s="106">
        <f>'PSM + UPA'!D10</f>
        <v>0</v>
      </c>
      <c r="F281" s="117">
        <f>E281/$B281</f>
        <v>0</v>
      </c>
      <c r="G281" s="106">
        <f>'PSM + UPA'!E10</f>
        <v>0</v>
      </c>
      <c r="H281" s="117">
        <f t="shared" si="229"/>
        <v>0</v>
      </c>
      <c r="I281" s="106">
        <f>'PSM + UPA'!F10</f>
        <v>0</v>
      </c>
      <c r="J281" s="117">
        <f t="shared" si="230"/>
        <v>0</v>
      </c>
      <c r="K281" s="106">
        <f>'PSM + UPA'!G10</f>
        <v>0</v>
      </c>
      <c r="L281" s="117">
        <f t="shared" si="231"/>
        <v>0</v>
      </c>
      <c r="M281" s="106">
        <f>'PSM + UPA'!H10</f>
        <v>0</v>
      </c>
      <c r="N281" s="117">
        <f t="shared" si="232"/>
        <v>0</v>
      </c>
      <c r="O281" s="253">
        <f t="shared" si="233"/>
        <v>0</v>
      </c>
      <c r="P281" s="118">
        <f t="shared" si="234"/>
        <v>0</v>
      </c>
      <c r="Q281" s="243">
        <f t="shared" si="235"/>
        <v>0</v>
      </c>
    </row>
    <row r="282" spans="1:17" x14ac:dyDescent="0.25">
      <c r="A282" s="152" t="s">
        <v>180</v>
      </c>
      <c r="B282" s="89">
        <f>'PSM + UPA'!B11</f>
        <v>14</v>
      </c>
      <c r="C282" s="106">
        <f>'PSM + UPA'!C11</f>
        <v>0</v>
      </c>
      <c r="D282" s="117">
        <f t="shared" si="228"/>
        <v>0</v>
      </c>
      <c r="E282" s="106">
        <f>'PSM + UPA'!D11</f>
        <v>0</v>
      </c>
      <c r="F282" s="117">
        <f>E282/$B282</f>
        <v>0</v>
      </c>
      <c r="G282" s="106">
        <f>'PSM + UPA'!E11</f>
        <v>0</v>
      </c>
      <c r="H282" s="117">
        <f t="shared" si="229"/>
        <v>0</v>
      </c>
      <c r="I282" s="106">
        <f>'PSM + UPA'!F11</f>
        <v>0</v>
      </c>
      <c r="J282" s="117">
        <f t="shared" si="230"/>
        <v>0</v>
      </c>
      <c r="K282" s="106">
        <f>'PSM + UPA'!G11</f>
        <v>0</v>
      </c>
      <c r="L282" s="117">
        <f t="shared" si="231"/>
        <v>0</v>
      </c>
      <c r="M282" s="106">
        <f>'PSM + UPA'!H11</f>
        <v>0</v>
      </c>
      <c r="N282" s="117">
        <f t="shared" si="232"/>
        <v>0</v>
      </c>
      <c r="O282" s="253">
        <f t="shared" si="233"/>
        <v>0</v>
      </c>
      <c r="P282" s="118">
        <f t="shared" si="234"/>
        <v>0</v>
      </c>
      <c r="Q282" s="243">
        <f t="shared" si="235"/>
        <v>0</v>
      </c>
    </row>
    <row r="283" spans="1:17" x14ac:dyDescent="0.25">
      <c r="A283" s="88" t="s">
        <v>181</v>
      </c>
      <c r="B283" s="83">
        <f>'PSM + UPA'!B12</f>
        <v>28</v>
      </c>
      <c r="C283" s="106">
        <f>'PSM + UPA'!C12</f>
        <v>0</v>
      </c>
      <c r="D283" s="117">
        <f>C283/$B283</f>
        <v>0</v>
      </c>
      <c r="E283" s="106">
        <f>'PSM + UPA'!D12</f>
        <v>0</v>
      </c>
      <c r="F283" s="117">
        <f>E283/$B283</f>
        <v>0</v>
      </c>
      <c r="G283" s="106">
        <f>'PSM + UPA'!E12</f>
        <v>0</v>
      </c>
      <c r="H283" s="117">
        <f t="shared" si="229"/>
        <v>0</v>
      </c>
      <c r="I283" s="106">
        <f>'PSM + UPA'!F12</f>
        <v>0</v>
      </c>
      <c r="J283" s="117">
        <f t="shared" si="230"/>
        <v>0</v>
      </c>
      <c r="K283" s="106">
        <f>'PSM + UPA'!G12</f>
        <v>0</v>
      </c>
      <c r="L283" s="117">
        <f t="shared" si="231"/>
        <v>0</v>
      </c>
      <c r="M283" s="106">
        <f>'PSM + UPA'!H12</f>
        <v>0</v>
      </c>
      <c r="N283" s="117">
        <f t="shared" si="232"/>
        <v>0</v>
      </c>
      <c r="O283" s="253">
        <f t="shared" si="233"/>
        <v>0</v>
      </c>
      <c r="P283" s="118">
        <f t="shared" si="234"/>
        <v>0</v>
      </c>
      <c r="Q283" s="243">
        <f t="shared" si="235"/>
        <v>0</v>
      </c>
    </row>
    <row r="284" spans="1:17" ht="15.75" thickBot="1" x14ac:dyDescent="0.3">
      <c r="A284" s="110" t="s">
        <v>182</v>
      </c>
      <c r="B284" s="92">
        <f>'PSM + UPA'!B13</f>
        <v>1</v>
      </c>
      <c r="C284" s="111">
        <f>'PSM + UPA'!C13</f>
        <v>0</v>
      </c>
      <c r="D284" s="121">
        <f>C284/$B284</f>
        <v>0</v>
      </c>
      <c r="E284" s="111">
        <f>'PSM + UPA'!D13</f>
        <v>0</v>
      </c>
      <c r="F284" s="121">
        <f>E284/$B284</f>
        <v>0</v>
      </c>
      <c r="G284" s="111">
        <f>'PSM + UPA'!E13</f>
        <v>0</v>
      </c>
      <c r="H284" s="121">
        <f t="shared" si="229"/>
        <v>0</v>
      </c>
      <c r="I284" s="111">
        <f>'PSM + UPA'!F13</f>
        <v>0</v>
      </c>
      <c r="J284" s="121">
        <f t="shared" si="230"/>
        <v>0</v>
      </c>
      <c r="K284" s="111">
        <f>'PSM + UPA'!G13</f>
        <v>0</v>
      </c>
      <c r="L284" s="121">
        <f t="shared" si="231"/>
        <v>0</v>
      </c>
      <c r="M284" s="111">
        <f>'PSM + UPA'!H13</f>
        <v>0</v>
      </c>
      <c r="N284" s="121">
        <f t="shared" si="232"/>
        <v>0</v>
      </c>
      <c r="O284" s="254">
        <f t="shared" si="233"/>
        <v>0</v>
      </c>
      <c r="P284" s="122">
        <f t="shared" si="234"/>
        <v>0</v>
      </c>
      <c r="Q284" s="245">
        <f t="shared" si="235"/>
        <v>0</v>
      </c>
    </row>
    <row r="285" spans="1:17" ht="15.75" thickBot="1" x14ac:dyDescent="0.3">
      <c r="A285" s="6" t="s">
        <v>7</v>
      </c>
      <c r="B285" s="7">
        <f>SUM(B280:B284)</f>
        <v>84</v>
      </c>
      <c r="C285" s="8">
        <f>SUM(C280:C284)</f>
        <v>0</v>
      </c>
      <c r="D285" s="22">
        <f t="shared" si="228"/>
        <v>0</v>
      </c>
      <c r="E285" s="8">
        <f>SUM(E280:E284)</f>
        <v>0</v>
      </c>
      <c r="F285" s="22">
        <f t="shared" ref="F285" si="236">E285/$B285</f>
        <v>0</v>
      </c>
      <c r="G285" s="8">
        <f>SUM(G280:G284)</f>
        <v>0</v>
      </c>
      <c r="H285" s="22">
        <f t="shared" si="229"/>
        <v>0</v>
      </c>
      <c r="I285" s="8">
        <f>SUM(I280:I284)</f>
        <v>0</v>
      </c>
      <c r="J285" s="22">
        <f t="shared" si="230"/>
        <v>0</v>
      </c>
      <c r="K285" s="8">
        <f t="shared" ref="K285" si="237">SUM(K280:K284)</f>
        <v>0</v>
      </c>
      <c r="L285" s="22">
        <f t="shared" si="231"/>
        <v>0</v>
      </c>
      <c r="M285" s="8">
        <f t="shared" ref="M285" si="238">SUM(M280:M284)</f>
        <v>0</v>
      </c>
      <c r="N285" s="22">
        <f t="shared" si="232"/>
        <v>0</v>
      </c>
      <c r="O285" s="80">
        <f t="shared" si="233"/>
        <v>0</v>
      </c>
      <c r="P285" s="81">
        <f t="shared" si="234"/>
        <v>0</v>
      </c>
      <c r="Q285" s="8">
        <f t="shared" si="235"/>
        <v>0</v>
      </c>
    </row>
    <row r="287" spans="1:17" ht="15.75" x14ac:dyDescent="0.25">
      <c r="A287" s="1021" t="s">
        <v>305</v>
      </c>
      <c r="B287" s="1022"/>
      <c r="C287" s="1022"/>
      <c r="D287" s="1022"/>
      <c r="E287" s="1022"/>
      <c r="F287" s="1022"/>
      <c r="G287" s="1022"/>
      <c r="H287" s="1022"/>
      <c r="I287" s="1022"/>
      <c r="J287" s="1022"/>
      <c r="K287" s="1022"/>
      <c r="L287" s="1022"/>
      <c r="M287" s="1022"/>
      <c r="N287" s="1022"/>
      <c r="O287" s="1022"/>
      <c r="P287" s="1022"/>
      <c r="Q287" s="1022"/>
    </row>
    <row r="288" spans="1:17" ht="36.75" thickBot="1" x14ac:dyDescent="0.3">
      <c r="A288" s="85" t="s">
        <v>14</v>
      </c>
      <c r="B288" s="153" t="s">
        <v>15</v>
      </c>
      <c r="C288" s="221" t="s">
        <v>2</v>
      </c>
      <c r="D288" s="222" t="s">
        <v>1</v>
      </c>
      <c r="E288" s="221" t="s">
        <v>3</v>
      </c>
      <c r="F288" s="222" t="s">
        <v>1</v>
      </c>
      <c r="G288" s="221" t="s">
        <v>4</v>
      </c>
      <c r="H288" s="222" t="s">
        <v>1</v>
      </c>
      <c r="I288" s="221" t="s">
        <v>5</v>
      </c>
      <c r="J288" s="222" t="s">
        <v>1</v>
      </c>
      <c r="K288" s="223" t="s">
        <v>194</v>
      </c>
      <c r="L288" s="224" t="s">
        <v>1</v>
      </c>
      <c r="M288" s="223" t="s">
        <v>195</v>
      </c>
      <c r="N288" s="224" t="s">
        <v>1</v>
      </c>
      <c r="O288" s="251" t="s">
        <v>197</v>
      </c>
      <c r="P288" s="252" t="s">
        <v>196</v>
      </c>
      <c r="Q288" s="223" t="s">
        <v>6</v>
      </c>
    </row>
    <row r="289" spans="1:17" ht="15.75" thickTop="1" x14ac:dyDescent="0.25">
      <c r="A289" s="9" t="s">
        <v>186</v>
      </c>
      <c r="B289" s="10">
        <f>'AMA JD BRASIL'!B15</f>
        <v>20</v>
      </c>
      <c r="C289" s="105">
        <f>'AMA JD BRASIL'!C15</f>
        <v>17</v>
      </c>
      <c r="D289" s="19">
        <f t="shared" ref="D289:D291" si="239">C289/$B289</f>
        <v>0.85</v>
      </c>
      <c r="E289" s="105">
        <f>'AMA JD BRASIL'!E15</f>
        <v>0</v>
      </c>
      <c r="F289" s="19">
        <f t="shared" ref="F289:F291" si="240">E289/$B289</f>
        <v>0</v>
      </c>
      <c r="G289" s="105">
        <f>'AMA JD BRASIL'!G15</f>
        <v>0</v>
      </c>
      <c r="H289" s="19">
        <f t="shared" ref="H289:H291" si="241">G289/$B289</f>
        <v>0</v>
      </c>
      <c r="I289" s="105">
        <f>'AMA JD BRASIL'!K15</f>
        <v>0</v>
      </c>
      <c r="J289" s="19">
        <f t="shared" ref="J289:J291" si="242">I289/$B289</f>
        <v>0</v>
      </c>
      <c r="K289" s="105">
        <f>'AMA JD BRASIL'!M15</f>
        <v>0</v>
      </c>
      <c r="L289" s="19">
        <f t="shared" ref="L289:L291" si="243">K289/$B289</f>
        <v>0</v>
      </c>
      <c r="M289" s="105">
        <f>'AMA JD BRASIL'!O15</f>
        <v>0</v>
      </c>
      <c r="N289" s="19">
        <f t="shared" ref="N289:N291" si="244">M289/$B289</f>
        <v>0</v>
      </c>
      <c r="O289" s="241">
        <f>SUM(I289,K289,M289)</f>
        <v>0</v>
      </c>
      <c r="P289" s="116">
        <f>O289/($B289*3)</f>
        <v>0</v>
      </c>
      <c r="Q289" s="244">
        <f>SUM(C289,E289,G289,I289,K289,M289)</f>
        <v>17</v>
      </c>
    </row>
    <row r="290" spans="1:17" ht="15.75" thickBot="1" x14ac:dyDescent="0.3">
      <c r="A290" s="110" t="s">
        <v>181</v>
      </c>
      <c r="B290" s="92">
        <f>'AMA JD BRASIL'!B16</f>
        <v>12</v>
      </c>
      <c r="C290" s="111">
        <f>'AMA JD BRASIL'!C16</f>
        <v>4</v>
      </c>
      <c r="D290" s="121">
        <f t="shared" si="239"/>
        <v>0.33333333333333331</v>
      </c>
      <c r="E290" s="111">
        <f>'AMA JD BRASIL'!E16</f>
        <v>0</v>
      </c>
      <c r="F290" s="121">
        <f t="shared" si="240"/>
        <v>0</v>
      </c>
      <c r="G290" s="111">
        <f>'AMA JD BRASIL'!G16</f>
        <v>0</v>
      </c>
      <c r="H290" s="121">
        <f t="shared" si="241"/>
        <v>0</v>
      </c>
      <c r="I290" s="111">
        <f>'AMA JD BRASIL'!K16</f>
        <v>0</v>
      </c>
      <c r="J290" s="121">
        <f t="shared" si="242"/>
        <v>0</v>
      </c>
      <c r="K290" s="111">
        <f>'AMA JD BRASIL'!M16</f>
        <v>0</v>
      </c>
      <c r="L290" s="121">
        <f t="shared" si="243"/>
        <v>0</v>
      </c>
      <c r="M290" s="111">
        <f>'AMA JD BRASIL'!O16</f>
        <v>0</v>
      </c>
      <c r="N290" s="121">
        <f t="shared" si="244"/>
        <v>0</v>
      </c>
      <c r="O290" s="254">
        <f>SUM(I290,K290,M290)</f>
        <v>0</v>
      </c>
      <c r="P290" s="122">
        <f>O290/($B290*3)</f>
        <v>0</v>
      </c>
      <c r="Q290" s="245">
        <f>SUM(C290,E290,G290,I290,K290,M290)</f>
        <v>4</v>
      </c>
    </row>
    <row r="291" spans="1:17" ht="15.75" thickBot="1" x14ac:dyDescent="0.3">
      <c r="A291" s="6" t="s">
        <v>7</v>
      </c>
      <c r="B291" s="7">
        <f>SUM(B289:B290)</f>
        <v>32</v>
      </c>
      <c r="C291" s="8">
        <f>SUM(C289:C290)</f>
        <v>21</v>
      </c>
      <c r="D291" s="22">
        <f t="shared" si="239"/>
        <v>0.65625</v>
      </c>
      <c r="E291" s="8">
        <f>SUM(E289:E290)</f>
        <v>0</v>
      </c>
      <c r="F291" s="22">
        <f t="shared" si="240"/>
        <v>0</v>
      </c>
      <c r="G291" s="8">
        <f>SUM(G289:G290)</f>
        <v>0</v>
      </c>
      <c r="H291" s="22">
        <f t="shared" si="241"/>
        <v>0</v>
      </c>
      <c r="I291" s="8">
        <f>SUM(I289:I290)</f>
        <v>0</v>
      </c>
      <c r="J291" s="22">
        <f t="shared" si="242"/>
        <v>0</v>
      </c>
      <c r="K291" s="8">
        <f t="shared" ref="K291" si="245">SUM(K289:K290)</f>
        <v>0</v>
      </c>
      <c r="L291" s="22">
        <f t="shared" si="243"/>
        <v>0</v>
      </c>
      <c r="M291" s="8">
        <f t="shared" ref="M291" si="246">SUM(M289:M290)</f>
        <v>0</v>
      </c>
      <c r="N291" s="22">
        <f t="shared" si="244"/>
        <v>0</v>
      </c>
      <c r="O291" s="80">
        <f>SUM(I291,K291,M291)</f>
        <v>0</v>
      </c>
      <c r="P291" s="81">
        <f>O291/($B291*3)</f>
        <v>0</v>
      </c>
      <c r="Q291" s="8">
        <f>SUM(C291,E291,G291,I291,K291,M291)</f>
        <v>21</v>
      </c>
    </row>
    <row r="293" spans="1:17" ht="15.75" x14ac:dyDescent="0.25">
      <c r="A293" s="1021" t="s">
        <v>306</v>
      </c>
      <c r="B293" s="1022"/>
      <c r="C293" s="1022"/>
      <c r="D293" s="1022"/>
      <c r="E293" s="1022"/>
      <c r="F293" s="1022"/>
      <c r="G293" s="1022"/>
      <c r="H293" s="1022"/>
      <c r="I293" s="1022"/>
      <c r="J293" s="1022"/>
      <c r="K293" s="1022"/>
      <c r="L293" s="1022"/>
      <c r="M293" s="1022"/>
      <c r="N293" s="1022"/>
      <c r="O293" s="1022"/>
      <c r="P293" s="1022"/>
      <c r="Q293" s="1022"/>
    </row>
    <row r="294" spans="1:17" ht="36.75" thickBot="1" x14ac:dyDescent="0.3">
      <c r="A294" s="85" t="s">
        <v>14</v>
      </c>
      <c r="B294" s="153" t="s">
        <v>15</v>
      </c>
      <c r="C294" s="221" t="s">
        <v>2</v>
      </c>
      <c r="D294" s="222" t="s">
        <v>1</v>
      </c>
      <c r="E294" s="221" t="s">
        <v>3</v>
      </c>
      <c r="F294" s="222" t="s">
        <v>1</v>
      </c>
      <c r="G294" s="221" t="s">
        <v>4</v>
      </c>
      <c r="H294" s="222" t="s">
        <v>1</v>
      </c>
      <c r="I294" s="221" t="s">
        <v>5</v>
      </c>
      <c r="J294" s="222" t="s">
        <v>1</v>
      </c>
      <c r="K294" s="223" t="s">
        <v>194</v>
      </c>
      <c r="L294" s="224" t="s">
        <v>1</v>
      </c>
      <c r="M294" s="223" t="s">
        <v>195</v>
      </c>
      <c r="N294" s="224" t="s">
        <v>1</v>
      </c>
      <c r="O294" s="251" t="s">
        <v>197</v>
      </c>
      <c r="P294" s="252" t="s">
        <v>196</v>
      </c>
      <c r="Q294" s="223" t="s">
        <v>6</v>
      </c>
    </row>
    <row r="295" spans="1:17" ht="15.75" thickTop="1" x14ac:dyDescent="0.25">
      <c r="A295" s="9" t="s">
        <v>186</v>
      </c>
      <c r="B295" s="10">
        <f>'AMA VL QUILHERME'!B7</f>
        <v>18</v>
      </c>
      <c r="C295" s="105">
        <f>'AMA VL QUILHERME'!C7</f>
        <v>13</v>
      </c>
      <c r="D295" s="19">
        <f t="shared" ref="D295:D297" si="247">C295/$B295</f>
        <v>0.72222222222222221</v>
      </c>
      <c r="E295" s="105">
        <f>'AMA VL QUILHERME'!E7</f>
        <v>0</v>
      </c>
      <c r="F295" s="19">
        <f t="shared" ref="F295:F297" si="248">E295/$B295</f>
        <v>0</v>
      </c>
      <c r="G295" s="105">
        <f>'AMA VL QUILHERME'!G7</f>
        <v>0</v>
      </c>
      <c r="H295" s="19">
        <f t="shared" ref="H295:H297" si="249">G295/$B295</f>
        <v>0</v>
      </c>
      <c r="I295" s="105">
        <f>'AMA VL QUILHERME'!K7</f>
        <v>0</v>
      </c>
      <c r="J295" s="19">
        <f t="shared" ref="J295:J297" si="250">I295/$B295</f>
        <v>0</v>
      </c>
      <c r="K295" s="105">
        <f>'AMA VL QUILHERME'!M7</f>
        <v>0</v>
      </c>
      <c r="L295" s="19">
        <f t="shared" ref="L295:L297" si="251">K295/$B295</f>
        <v>0</v>
      </c>
      <c r="M295" s="105">
        <f>'AMA VL QUILHERME'!O7</f>
        <v>0</v>
      </c>
      <c r="N295" s="19">
        <f t="shared" ref="N295:N297" si="252">M295/$B295</f>
        <v>0</v>
      </c>
      <c r="O295" s="241">
        <f>SUM(I295,K295,M295)</f>
        <v>0</v>
      </c>
      <c r="P295" s="116">
        <f>O295/($B295*3)</f>
        <v>0</v>
      </c>
      <c r="Q295" s="244">
        <f>SUM(C295,E295,G295,I295,K295,M295)</f>
        <v>13</v>
      </c>
    </row>
    <row r="296" spans="1:17" ht="15.75" thickBot="1" x14ac:dyDescent="0.3">
      <c r="A296" s="110" t="s">
        <v>181</v>
      </c>
      <c r="B296" s="92">
        <f>'AMA VL QUILHERME'!B8</f>
        <v>12</v>
      </c>
      <c r="C296" s="111">
        <f>'AMA VL QUILHERME'!C8</f>
        <v>6</v>
      </c>
      <c r="D296" s="121">
        <f t="shared" si="247"/>
        <v>0.5</v>
      </c>
      <c r="E296" s="111">
        <f>'AMA VL QUILHERME'!E8</f>
        <v>0</v>
      </c>
      <c r="F296" s="121">
        <f t="shared" si="248"/>
        <v>0</v>
      </c>
      <c r="G296" s="111">
        <f>'AMA VL QUILHERME'!G8</f>
        <v>0</v>
      </c>
      <c r="H296" s="121">
        <f t="shared" si="249"/>
        <v>0</v>
      </c>
      <c r="I296" s="111">
        <f>'AMA VL QUILHERME'!K8</f>
        <v>0</v>
      </c>
      <c r="J296" s="121">
        <f t="shared" si="250"/>
        <v>0</v>
      </c>
      <c r="K296" s="111">
        <f>'AMA VL QUILHERME'!M8</f>
        <v>0</v>
      </c>
      <c r="L296" s="121">
        <f t="shared" si="251"/>
        <v>0</v>
      </c>
      <c r="M296" s="111">
        <f>'AMA VL QUILHERME'!O8</f>
        <v>0</v>
      </c>
      <c r="N296" s="121">
        <f t="shared" si="252"/>
        <v>0</v>
      </c>
      <c r="O296" s="254">
        <f>SUM(I296,K296,M296)</f>
        <v>0</v>
      </c>
      <c r="P296" s="122">
        <f>O296/($B296*3)</f>
        <v>0</v>
      </c>
      <c r="Q296" s="245">
        <f>SUM(C296,E296,G296,I296,K296,M296)</f>
        <v>6</v>
      </c>
    </row>
    <row r="297" spans="1:17" ht="15.75" thickBot="1" x14ac:dyDescent="0.3">
      <c r="A297" s="6" t="s">
        <v>7</v>
      </c>
      <c r="B297" s="7">
        <f>SUM(B295:B296)</f>
        <v>30</v>
      </c>
      <c r="C297" s="8">
        <f>SUM(C295:C296)</f>
        <v>19</v>
      </c>
      <c r="D297" s="22">
        <f t="shared" si="247"/>
        <v>0.6333333333333333</v>
      </c>
      <c r="E297" s="8">
        <f>SUM(E295:E296)</f>
        <v>0</v>
      </c>
      <c r="F297" s="22">
        <f t="shared" si="248"/>
        <v>0</v>
      </c>
      <c r="G297" s="8">
        <f>SUM(G295:G296)</f>
        <v>0</v>
      </c>
      <c r="H297" s="22">
        <f t="shared" si="249"/>
        <v>0</v>
      </c>
      <c r="I297" s="8">
        <f>SUM(I295:I296)</f>
        <v>0</v>
      </c>
      <c r="J297" s="22">
        <f t="shared" si="250"/>
        <v>0</v>
      </c>
      <c r="K297" s="8">
        <f t="shared" ref="K297" si="253">SUM(K295:K296)</f>
        <v>0</v>
      </c>
      <c r="L297" s="22">
        <f t="shared" si="251"/>
        <v>0</v>
      </c>
      <c r="M297" s="8">
        <f t="shared" ref="M297" si="254">SUM(M295:M296)</f>
        <v>0</v>
      </c>
      <c r="N297" s="22">
        <f t="shared" si="252"/>
        <v>0</v>
      </c>
      <c r="O297" s="80">
        <f>SUM(I297,K297,M297)</f>
        <v>0</v>
      </c>
      <c r="P297" s="81">
        <f>O297/($B297*3)</f>
        <v>0</v>
      </c>
      <c r="Q297" s="8">
        <f>SUM(C297,E297,G297,I297,K297,M297)</f>
        <v>19</v>
      </c>
    </row>
    <row r="299" spans="1:17" ht="15.75" x14ac:dyDescent="0.25">
      <c r="A299" s="1021" t="s">
        <v>307</v>
      </c>
      <c r="B299" s="1022"/>
      <c r="C299" s="1022"/>
      <c r="D299" s="1022"/>
      <c r="E299" s="1022"/>
      <c r="F299" s="1022"/>
      <c r="G299" s="1022"/>
      <c r="H299" s="1022"/>
      <c r="I299" s="1022"/>
      <c r="J299" s="1022"/>
      <c r="K299" s="1022"/>
      <c r="L299" s="1022"/>
      <c r="M299" s="1022"/>
      <c r="N299" s="1022"/>
      <c r="O299" s="1022"/>
      <c r="P299" s="1022"/>
      <c r="Q299" s="1022"/>
    </row>
    <row r="300" spans="1:17" ht="36.75" thickBot="1" x14ac:dyDescent="0.3">
      <c r="A300" s="85" t="s">
        <v>14</v>
      </c>
      <c r="B300" s="153" t="s">
        <v>15</v>
      </c>
      <c r="C300" s="221" t="s">
        <v>2</v>
      </c>
      <c r="D300" s="222" t="s">
        <v>1</v>
      </c>
      <c r="E300" s="221" t="s">
        <v>3</v>
      </c>
      <c r="F300" s="222" t="s">
        <v>1</v>
      </c>
      <c r="G300" s="221" t="s">
        <v>4</v>
      </c>
      <c r="H300" s="222" t="s">
        <v>1</v>
      </c>
      <c r="I300" s="221" t="s">
        <v>5</v>
      </c>
      <c r="J300" s="222" t="s">
        <v>1</v>
      </c>
      <c r="K300" s="223" t="s">
        <v>194</v>
      </c>
      <c r="L300" s="224" t="s">
        <v>1</v>
      </c>
      <c r="M300" s="223" t="s">
        <v>195</v>
      </c>
      <c r="N300" s="224" t="s">
        <v>1</v>
      </c>
      <c r="O300" s="251" t="s">
        <v>197</v>
      </c>
      <c r="P300" s="252" t="s">
        <v>196</v>
      </c>
      <c r="Q300" s="223" t="s">
        <v>6</v>
      </c>
    </row>
    <row r="301" spans="1:17" ht="15.75" thickTop="1" x14ac:dyDescent="0.25">
      <c r="A301" s="9" t="s">
        <v>186</v>
      </c>
      <c r="B301" s="10">
        <f>'AMA VL MEDEIROS'!B7</f>
        <v>18</v>
      </c>
      <c r="C301" s="105">
        <f>'AMA VL MEDEIROS'!C7</f>
        <v>16</v>
      </c>
      <c r="D301" s="19">
        <f t="shared" ref="D301:D303" si="255">C301/$B301</f>
        <v>0.88888888888888884</v>
      </c>
      <c r="E301" s="105">
        <f>'AMA VL MEDEIROS'!E7</f>
        <v>0</v>
      </c>
      <c r="F301" s="19">
        <f t="shared" ref="F301:F303" si="256">E301/$B301</f>
        <v>0</v>
      </c>
      <c r="G301" s="105">
        <f>'AMA VL MEDEIROS'!G7</f>
        <v>0</v>
      </c>
      <c r="H301" s="19">
        <f t="shared" ref="H301:H303" si="257">G301/$B301</f>
        <v>0</v>
      </c>
      <c r="I301" s="105">
        <f>'AMA VL MEDEIROS'!K7</f>
        <v>0</v>
      </c>
      <c r="J301" s="19">
        <f t="shared" ref="J301:J303" si="258">I301/$B301</f>
        <v>0</v>
      </c>
      <c r="K301" s="105">
        <f>'AMA VL MEDEIROS'!M7</f>
        <v>0</v>
      </c>
      <c r="L301" s="19">
        <f t="shared" ref="L301:L303" si="259">K301/$B301</f>
        <v>0</v>
      </c>
      <c r="M301" s="105">
        <f>'AMA VL MEDEIROS'!O7</f>
        <v>0</v>
      </c>
      <c r="N301" s="19">
        <f t="shared" ref="N301:N303" si="260">M301/$B301</f>
        <v>0</v>
      </c>
      <c r="O301" s="241">
        <f>SUM(I301,K301,M301)</f>
        <v>0</v>
      </c>
      <c r="P301" s="116">
        <f>O301/($B301*3)</f>
        <v>0</v>
      </c>
      <c r="Q301" s="244">
        <f>SUM(C301,E301,G301,I301,K301,M301)</f>
        <v>16</v>
      </c>
    </row>
    <row r="302" spans="1:17" ht="15.75" thickBot="1" x14ac:dyDescent="0.3">
      <c r="A302" s="110" t="s">
        <v>181</v>
      </c>
      <c r="B302" s="92">
        <f>'AMA VL MEDEIROS'!B8</f>
        <v>12</v>
      </c>
      <c r="C302" s="111">
        <f>'AMA VL MEDEIROS'!C8</f>
        <v>9</v>
      </c>
      <c r="D302" s="121">
        <f t="shared" si="255"/>
        <v>0.75</v>
      </c>
      <c r="E302" s="111">
        <f>'AMA VL MEDEIROS'!E8</f>
        <v>0</v>
      </c>
      <c r="F302" s="121">
        <f t="shared" si="256"/>
        <v>0</v>
      </c>
      <c r="G302" s="111">
        <f>'AMA VL MEDEIROS'!G8</f>
        <v>0</v>
      </c>
      <c r="H302" s="121">
        <f t="shared" si="257"/>
        <v>0</v>
      </c>
      <c r="I302" s="111">
        <f>'AMA VL MEDEIROS'!K8</f>
        <v>0</v>
      </c>
      <c r="J302" s="121">
        <f t="shared" si="258"/>
        <v>0</v>
      </c>
      <c r="K302" s="111">
        <f>'AMA VL MEDEIROS'!M8</f>
        <v>0</v>
      </c>
      <c r="L302" s="121">
        <f t="shared" si="259"/>
        <v>0</v>
      </c>
      <c r="M302" s="111">
        <f>'AMA VL MEDEIROS'!O8</f>
        <v>0</v>
      </c>
      <c r="N302" s="121">
        <f t="shared" si="260"/>
        <v>0</v>
      </c>
      <c r="O302" s="254">
        <f>SUM(I302,K302,M302)</f>
        <v>0</v>
      </c>
      <c r="P302" s="122">
        <f>O302/($B302*3)</f>
        <v>0</v>
      </c>
      <c r="Q302" s="245">
        <f>SUM(C302,E302,G302,I302,K302,M302)</f>
        <v>9</v>
      </c>
    </row>
    <row r="303" spans="1:17" ht="15.75" thickBot="1" x14ac:dyDescent="0.3">
      <c r="A303" s="6" t="s">
        <v>7</v>
      </c>
      <c r="B303" s="7">
        <f>SUM(B301:B302)</f>
        <v>30</v>
      </c>
      <c r="C303" s="8">
        <f>SUM(C301:C302)</f>
        <v>25</v>
      </c>
      <c r="D303" s="22">
        <f t="shared" si="255"/>
        <v>0.83333333333333337</v>
      </c>
      <c r="E303" s="8">
        <f>SUM(E301:E302)</f>
        <v>0</v>
      </c>
      <c r="F303" s="22">
        <f t="shared" si="256"/>
        <v>0</v>
      </c>
      <c r="G303" s="8">
        <f>SUM(G301:G302)</f>
        <v>0</v>
      </c>
      <c r="H303" s="22">
        <f t="shared" si="257"/>
        <v>0</v>
      </c>
      <c r="I303" s="8">
        <f>SUM(I301:I302)</f>
        <v>0</v>
      </c>
      <c r="J303" s="22">
        <f t="shared" si="258"/>
        <v>0</v>
      </c>
      <c r="K303" s="8">
        <f t="shared" ref="K303" si="261">SUM(K301:K302)</f>
        <v>0</v>
      </c>
      <c r="L303" s="22">
        <f t="shared" si="259"/>
        <v>0</v>
      </c>
      <c r="M303" s="8">
        <f t="shared" ref="M303" si="262">SUM(M301:M302)</f>
        <v>0</v>
      </c>
      <c r="N303" s="22">
        <f t="shared" si="260"/>
        <v>0</v>
      </c>
      <c r="O303" s="80">
        <f>SUM(I303,K303,M303)</f>
        <v>0</v>
      </c>
      <c r="P303" s="81">
        <f>O303/($B303*3)</f>
        <v>0</v>
      </c>
      <c r="Q303" s="8">
        <f>SUM(C303,E303,G303,I303,K303,M303)</f>
        <v>25</v>
      </c>
    </row>
  </sheetData>
  <sheetProtection sheet="1" objects="1" scenarios="1"/>
  <mergeCells count="27">
    <mergeCell ref="A205:Q205"/>
    <mergeCell ref="A278:Q278"/>
    <mergeCell ref="A287:Q287"/>
    <mergeCell ref="A293:Q293"/>
    <mergeCell ref="A299:Q299"/>
    <mergeCell ref="A214:Q214"/>
    <mergeCell ref="A225:Q225"/>
    <mergeCell ref="A237:Q237"/>
    <mergeCell ref="A248:Q248"/>
    <mergeCell ref="A262:Q262"/>
    <mergeCell ref="A139:Q139"/>
    <mergeCell ref="A151:Q151"/>
    <mergeCell ref="A163:Q163"/>
    <mergeCell ref="A174:Q174"/>
    <mergeCell ref="A191:Q191"/>
    <mergeCell ref="A74:Q74"/>
    <mergeCell ref="A86:Q86"/>
    <mergeCell ref="A101:Q101"/>
    <mergeCell ref="A116:Q116"/>
    <mergeCell ref="A130:Q130"/>
    <mergeCell ref="A4:Q4"/>
    <mergeCell ref="A20:Q20"/>
    <mergeCell ref="A47:Q47"/>
    <mergeCell ref="A61:Q61"/>
    <mergeCell ref="A1:K1"/>
    <mergeCell ref="A2:K2"/>
    <mergeCell ref="A36:Q36"/>
  </mergeCells>
  <conditionalFormatting sqref="D1:D4 F1:F4 H1:H4 J1:J4 L1:L4 N1:N4 P1:P4 D6:D20 F6:F20 H6:H20 J6:J20 L6:L20 N6:N20 P6:P20 D22:D36 F22:F36 H22:H36 J22:J36 L22:L36 N22:N36 P22:P36 D38:D47 F38:F47 H38:H47 J38:J47 L38:L47 N38:N47 P38:P47 D49:D61 F49:F61 H49:H61 J49:J61 L49:L61 N49:N61 P49:P61 D63:D74 F63:F74 H63:H74 J63:J74 L63:L74 N63:N74 P63:P74 D76:D86 F76:F86 H76:H86 J76:J86 L76:L86 N76:N86 P76:P86 D88:D101 F88:F101 H88:H101 J88:J101 L88:L101 N88:N101 P88:P101 D103:D116 F103:F116 H103:H116 J103:J116 L103:L116 N103:N116 P103:P116 D118:D130 F118:F130 H118:H130 J118:J130 L118:L130 N118:N130 P118:P130 D132:D139 F132:F139 H132:H139 J132:J139 L132:L139 N132:N139 P132:P139 D141:D151 F141:F151 H141:H151 J141:J151 L141:L151 N141:N151 P141:P151 D153:D163 F153:F163 H153:H163 J153:J163 L153:L163 N153:N163 P153:P163 D165:D174 F165:F174 H165:H174 J165:J174 L165:L174 N165:N174 P165:P174 D176:D191 F176:F191 H176:H191 J176:J191 L176:L191 N176:N191 P176:P191 D193:D205 F193:F205 H193:H205 J193:J205 L193:L205 N193:N205 P193:P205 D207:D214 F207:F214 H207:H214 J207:J214 L207:L214 N207:N214 P207:P214 D216:D225 F216:F225 H216:H225 J216:J225 L216:L225 N216:N225 P216:P225 D227:D237 F227:F237 H227:H237 J227:J237 L227:L237 N227:N237 P227:P237 D239:D248 F239:F248 H239:H248 J239:J248 L239:L248 N239:N248 P239:P248 D250:D262 F250:F262 H250:H262 J250:J262 L250:L262 N250:N262 P250:P262 D264:D278 F264:F278 H264:H278 J264:J278 L264:L278 N264:N278 P264:P278 D280:D287 F280:F287 H280:H287 J280:J287 L280:L287 N280:N287 P280:P287 D289:D293 F289:F293 H289:H293 J289:J293 L289:L293 N289:N293 P289:P293 D295:D299 F295:F299 H295:H299 J295:J299 L295:L299 N295:N299 P295:P299 D301:D1048576 F301:F1048576 H301:H1048576 J301:J1048576 L301:L1048576 N301:N1048576 P301:P1048576">
    <cfRule type="cellIs" dxfId="1" priority="1" operator="greaterThan">
      <formula>1</formula>
    </cfRule>
    <cfRule type="cellIs" dxfId="0" priority="2" operator="lessThan">
      <formula>1</formula>
    </cfRule>
  </conditionalFormatting>
  <pageMargins left="0.511811024" right="0.511811024" top="0.78740157499999996" bottom="0.78740157499999996" header="0.31496062000000002" footer="0.31496062000000002"/>
  <legacy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92D050"/>
  </sheetPr>
  <dimension ref="A1:T306"/>
  <sheetViews>
    <sheetView showGridLines="0" workbookViewId="0">
      <selection sqref="A1:O1"/>
    </sheetView>
  </sheetViews>
  <sheetFormatPr defaultColWidth="8.85546875" defaultRowHeight="15" x14ac:dyDescent="0.25"/>
  <cols>
    <col min="1" max="1" width="31.42578125" customWidth="1"/>
    <col min="2" max="2" width="7.85546875" style="295" customWidth="1"/>
    <col min="3" max="4" width="8.85546875" style="154"/>
    <col min="5" max="5" width="8" style="495" customWidth="1"/>
    <col min="6" max="6" width="8.140625" style="315" customWidth="1"/>
    <col min="7" max="7" width="8" style="495" customWidth="1"/>
    <col min="8" max="8" width="8.140625" style="315" bestFit="1" customWidth="1"/>
    <col min="9" max="9" width="8" style="495" customWidth="1"/>
    <col min="10" max="10" width="7.42578125" style="315" customWidth="1"/>
    <col min="11" max="11" width="8.85546875" style="154"/>
    <col min="12" max="12" width="8" style="328" customWidth="1"/>
    <col min="13" max="13" width="8" style="495" customWidth="1"/>
    <col min="14" max="14" width="7.7109375" style="315" customWidth="1"/>
    <col min="15" max="15" width="8" style="495" customWidth="1"/>
    <col min="16" max="16" width="7" style="315" customWidth="1"/>
    <col min="17" max="17" width="8" style="495" customWidth="1"/>
    <col min="18" max="18" width="8.140625" style="315" customWidth="1"/>
    <col min="19" max="19" width="8.85546875" style="154"/>
    <col min="20" max="20" width="8.85546875" style="328"/>
  </cols>
  <sheetData>
    <row r="1" spans="1:20" ht="18" x14ac:dyDescent="0.35">
      <c r="A1" s="1020" t="s">
        <v>399</v>
      </c>
      <c r="B1" s="1020"/>
      <c r="C1" s="1020"/>
      <c r="D1" s="1020"/>
      <c r="E1" s="1020"/>
      <c r="F1" s="1020"/>
      <c r="G1" s="1020"/>
      <c r="H1" s="1020"/>
      <c r="I1" s="1020"/>
      <c r="J1" s="1020"/>
      <c r="K1" s="1020"/>
      <c r="L1" s="1020"/>
      <c r="M1" s="1020"/>
      <c r="N1" s="1020"/>
      <c r="O1" s="1020"/>
      <c r="P1" s="327"/>
      <c r="Q1" s="517"/>
    </row>
    <row r="2" spans="1:20" ht="18" x14ac:dyDescent="0.35">
      <c r="A2" s="1020" t="s">
        <v>188</v>
      </c>
      <c r="B2" s="1020"/>
      <c r="C2" s="1020"/>
      <c r="D2" s="1020"/>
      <c r="E2" s="1020"/>
      <c r="F2" s="1020"/>
      <c r="G2" s="1020"/>
      <c r="H2" s="1020"/>
      <c r="I2" s="1020"/>
      <c r="J2" s="1020"/>
      <c r="K2" s="1020"/>
      <c r="L2" s="1020"/>
      <c r="M2" s="1020"/>
      <c r="N2" s="1020"/>
      <c r="O2" s="1020"/>
      <c r="P2" s="327"/>
      <c r="Q2" s="517"/>
    </row>
    <row r="3" spans="1:20" x14ac:dyDescent="0.25">
      <c r="A3" s="103" t="s">
        <v>192</v>
      </c>
      <c r="B3" s="292"/>
    </row>
    <row r="4" spans="1:20" ht="15.75" x14ac:dyDescent="0.25">
      <c r="A4" s="1021" t="s">
        <v>266</v>
      </c>
      <c r="B4" s="1022"/>
      <c r="C4" s="1022"/>
      <c r="D4" s="1022"/>
      <c r="E4" s="1022"/>
      <c r="F4" s="1022"/>
      <c r="G4" s="1022"/>
      <c r="H4" s="1022"/>
      <c r="I4" s="1022"/>
      <c r="J4" s="1022"/>
      <c r="K4" s="1022"/>
      <c r="L4" s="1022"/>
      <c r="M4" s="1022"/>
      <c r="N4" s="1022"/>
      <c r="O4" s="1022"/>
      <c r="P4" s="1022"/>
      <c r="Q4" s="1022"/>
      <c r="R4" s="1022"/>
      <c r="S4" s="1022"/>
      <c r="T4" s="1022"/>
    </row>
    <row r="5" spans="1:20" ht="36.75" thickBot="1" x14ac:dyDescent="0.3">
      <c r="A5" s="85" t="s">
        <v>14</v>
      </c>
      <c r="B5" s="274" t="s">
        <v>222</v>
      </c>
      <c r="C5" s="104" t="s">
        <v>165</v>
      </c>
      <c r="D5" s="302" t="s">
        <v>223</v>
      </c>
      <c r="E5" s="516" t="s">
        <v>382</v>
      </c>
      <c r="F5" s="344" t="s">
        <v>388</v>
      </c>
      <c r="G5" s="516" t="s">
        <v>383</v>
      </c>
      <c r="H5" s="344" t="s">
        <v>389</v>
      </c>
      <c r="I5" s="516" t="s">
        <v>384</v>
      </c>
      <c r="J5" s="344" t="s">
        <v>390</v>
      </c>
      <c r="K5" s="251" t="s">
        <v>394</v>
      </c>
      <c r="L5" s="342" t="s">
        <v>224</v>
      </c>
      <c r="M5" s="516" t="s">
        <v>385</v>
      </c>
      <c r="N5" s="344" t="s">
        <v>391</v>
      </c>
      <c r="O5" s="496" t="s">
        <v>386</v>
      </c>
      <c r="P5" s="344" t="s">
        <v>392</v>
      </c>
      <c r="Q5" s="496" t="s">
        <v>387</v>
      </c>
      <c r="R5" s="344" t="s">
        <v>393</v>
      </c>
      <c r="S5" s="251" t="s">
        <v>396</v>
      </c>
      <c r="T5" s="342" t="s">
        <v>224</v>
      </c>
    </row>
    <row r="6" spans="1:20" ht="15.75" thickTop="1" x14ac:dyDescent="0.25">
      <c r="A6" s="9" t="s">
        <v>16</v>
      </c>
      <c r="B6" s="275">
        <v>40</v>
      </c>
      <c r="C6" s="10">
        <f>'Pque N Mundo I'!B41</f>
        <v>30</v>
      </c>
      <c r="D6" s="296">
        <f>C6*B6</f>
        <v>1200</v>
      </c>
      <c r="E6" s="497">
        <f>'Pque N Mundo I'!C41</f>
        <v>30</v>
      </c>
      <c r="F6" s="316">
        <f>(E6*$B6)-$D6</f>
        <v>0</v>
      </c>
      <c r="G6" s="497">
        <f>'Pque N Mundo I'!D41</f>
        <v>0</v>
      </c>
      <c r="H6" s="316">
        <f>(G6*$B6)-$D6</f>
        <v>-1200</v>
      </c>
      <c r="I6" s="497">
        <f>'Pque N Mundo I'!E41</f>
        <v>0</v>
      </c>
      <c r="J6" s="316">
        <f>(I6*$B6)-$D6</f>
        <v>-1200</v>
      </c>
      <c r="K6" s="241">
        <f t="shared" ref="K6:K14" si="0">SUM(E6,G6,I6)</f>
        <v>30</v>
      </c>
      <c r="L6" s="329">
        <f t="shared" ref="L6:L17" si="1">(K6*$B6)-$D6*3</f>
        <v>-2400</v>
      </c>
      <c r="M6" s="497">
        <f>'Pque N Mundo I'!F41</f>
        <v>0</v>
      </c>
      <c r="N6" s="316">
        <f>(M6*$B6)-$D6</f>
        <v>-1200</v>
      </c>
      <c r="O6" s="497">
        <f>'Pque N Mundo I'!G41</f>
        <v>0</v>
      </c>
      <c r="P6" s="316">
        <f>(O6*$B6)-$D6</f>
        <v>-1200</v>
      </c>
      <c r="Q6" s="497">
        <f>'Pque N Mundo I'!H41</f>
        <v>0</v>
      </c>
      <c r="R6" s="316">
        <f>(Q6*$B6)-$D6</f>
        <v>-1200</v>
      </c>
      <c r="S6" s="241">
        <f t="shared" ref="S6:S12" si="2">SUM(M6,O6,Q6)</f>
        <v>0</v>
      </c>
      <c r="T6" s="329">
        <f>(S6*$B6)-$D6*3</f>
        <v>-3600</v>
      </c>
    </row>
    <row r="7" spans="1:20" x14ac:dyDescent="0.25">
      <c r="A7" s="88" t="s">
        <v>17</v>
      </c>
      <c r="B7" s="276">
        <v>40</v>
      </c>
      <c r="C7" s="83">
        <f>'Pque N Mundo I'!B42</f>
        <v>5</v>
      </c>
      <c r="D7" s="297">
        <f t="shared" ref="D7:D18" si="3">C7*B7</f>
        <v>200</v>
      </c>
      <c r="E7" s="109">
        <f>'Pque N Mundo I'!C42</f>
        <v>5</v>
      </c>
      <c r="F7" s="317">
        <f t="shared" ref="F7:H18" si="4">(E7*$B7)-$D7</f>
        <v>0</v>
      </c>
      <c r="G7" s="109">
        <f>'Pque N Mundo I'!D42</f>
        <v>0</v>
      </c>
      <c r="H7" s="317">
        <f t="shared" si="4"/>
        <v>-200</v>
      </c>
      <c r="I7" s="109">
        <f>'Pque N Mundo I'!E42</f>
        <v>0</v>
      </c>
      <c r="J7" s="317">
        <f t="shared" ref="J7" si="5">(I7*$B7)-$D7</f>
        <v>-200</v>
      </c>
      <c r="K7" s="253">
        <f t="shared" si="0"/>
        <v>5</v>
      </c>
      <c r="L7" s="330">
        <f t="shared" si="1"/>
        <v>-400</v>
      </c>
      <c r="M7" s="109">
        <f>'Pque N Mundo I'!F42</f>
        <v>0</v>
      </c>
      <c r="N7" s="317">
        <f t="shared" ref="N7" si="6">(M7*$B7)-$D7</f>
        <v>-200</v>
      </c>
      <c r="O7" s="109">
        <f>'Pque N Mundo I'!G42</f>
        <v>0</v>
      </c>
      <c r="P7" s="317">
        <f t="shared" ref="P7" si="7">(O7*$B7)-$D7</f>
        <v>-200</v>
      </c>
      <c r="Q7" s="109">
        <f>'Pque N Mundo I'!H42</f>
        <v>0</v>
      </c>
      <c r="R7" s="317">
        <f t="shared" ref="R7" si="8">(Q7*$B7)-$D7</f>
        <v>-200</v>
      </c>
      <c r="S7" s="253">
        <f t="shared" si="2"/>
        <v>0</v>
      </c>
      <c r="T7" s="330">
        <f>(S7*$B7)-$D7*3</f>
        <v>-600</v>
      </c>
    </row>
    <row r="8" spans="1:20" x14ac:dyDescent="0.25">
      <c r="A8" s="88" t="s">
        <v>18</v>
      </c>
      <c r="B8" s="276">
        <v>40</v>
      </c>
      <c r="C8" s="83">
        <f>'Pque N Mundo I'!B43</f>
        <v>5</v>
      </c>
      <c r="D8" s="297">
        <f t="shared" si="3"/>
        <v>200</v>
      </c>
      <c r="E8" s="109">
        <f>'Pque N Mundo I'!C43</f>
        <v>5</v>
      </c>
      <c r="F8" s="317">
        <f t="shared" si="4"/>
        <v>0</v>
      </c>
      <c r="G8" s="109">
        <f>'Pque N Mundo I'!D43</f>
        <v>0</v>
      </c>
      <c r="H8" s="317">
        <f t="shared" si="4"/>
        <v>-200</v>
      </c>
      <c r="I8" s="109">
        <f>'Pque N Mundo I'!E43</f>
        <v>0</v>
      </c>
      <c r="J8" s="317">
        <f t="shared" ref="J8" si="9">(I8*$B8)-$D8</f>
        <v>-200</v>
      </c>
      <c r="K8" s="253">
        <f t="shared" si="0"/>
        <v>5</v>
      </c>
      <c r="L8" s="330">
        <f t="shared" si="1"/>
        <v>-400</v>
      </c>
      <c r="M8" s="109">
        <f>'Pque N Mundo I'!F43</f>
        <v>0</v>
      </c>
      <c r="N8" s="317">
        <f t="shared" ref="N8" si="10">(M8*$B8)-$D8</f>
        <v>-200</v>
      </c>
      <c r="O8" s="109">
        <f>'Pque N Mundo I'!G43</f>
        <v>0</v>
      </c>
      <c r="P8" s="317">
        <f t="shared" ref="P8" si="11">(O8*$B8)-$D8</f>
        <v>-200</v>
      </c>
      <c r="Q8" s="109">
        <f>'Pque N Mundo I'!H43</f>
        <v>0</v>
      </c>
      <c r="R8" s="317">
        <f t="shared" ref="R8" si="12">(Q8*$B8)-$D8</f>
        <v>-200</v>
      </c>
      <c r="S8" s="253">
        <f t="shared" si="2"/>
        <v>0</v>
      </c>
      <c r="T8" s="330">
        <f t="shared" ref="T8:T18" si="13">(S8*$B8)-$D8*3</f>
        <v>-600</v>
      </c>
    </row>
    <row r="9" spans="1:20" x14ac:dyDescent="0.25">
      <c r="A9" s="88" t="s">
        <v>33</v>
      </c>
      <c r="B9" s="276">
        <v>20</v>
      </c>
      <c r="C9" s="89">
        <f>'Pque N Mundo I'!B45</f>
        <v>3</v>
      </c>
      <c r="D9" s="304">
        <f t="shared" si="3"/>
        <v>60</v>
      </c>
      <c r="E9" s="109">
        <f>'Pque N Mundo I'!C45</f>
        <v>3</v>
      </c>
      <c r="F9" s="317">
        <f t="shared" si="4"/>
        <v>0</v>
      </c>
      <c r="G9" s="109">
        <f>'Pque N Mundo I'!D45</f>
        <v>0</v>
      </c>
      <c r="H9" s="317">
        <f t="shared" si="4"/>
        <v>-60</v>
      </c>
      <c r="I9" s="109">
        <f>'Pque N Mundo I'!E45</f>
        <v>0</v>
      </c>
      <c r="J9" s="317">
        <f t="shared" ref="J9" si="14">(I9*$B9)-$D9</f>
        <v>-60</v>
      </c>
      <c r="K9" s="253">
        <f t="shared" si="0"/>
        <v>3</v>
      </c>
      <c r="L9" s="330">
        <f t="shared" si="1"/>
        <v>-120</v>
      </c>
      <c r="M9" s="109">
        <f>'Pque N Mundo I'!F45</f>
        <v>0</v>
      </c>
      <c r="N9" s="317">
        <f t="shared" ref="N9" si="15">(M9*$B9)-$D9</f>
        <v>-60</v>
      </c>
      <c r="O9" s="109">
        <f>'Pque N Mundo I'!G45</f>
        <v>0</v>
      </c>
      <c r="P9" s="317">
        <f t="shared" ref="P9" si="16">(O9*$B9)-$D9</f>
        <v>-60</v>
      </c>
      <c r="Q9" s="109">
        <f>'Pque N Mundo I'!H45</f>
        <v>0</v>
      </c>
      <c r="R9" s="317">
        <f t="shared" ref="R9" si="17">(Q9*$B9)-$D9</f>
        <v>-60</v>
      </c>
      <c r="S9" s="253">
        <f t="shared" si="2"/>
        <v>0</v>
      </c>
      <c r="T9" s="330">
        <f t="shared" si="13"/>
        <v>-180</v>
      </c>
    </row>
    <row r="10" spans="1:20" x14ac:dyDescent="0.25">
      <c r="A10" s="152" t="s">
        <v>19</v>
      </c>
      <c r="B10" s="276">
        <v>20</v>
      </c>
      <c r="C10" s="89">
        <f>'Pque N Mundo I'!B46</f>
        <v>0</v>
      </c>
      <c r="D10" s="304">
        <f t="shared" ref="D10" si="18">C10*B10</f>
        <v>0</v>
      </c>
      <c r="E10" s="109">
        <f>'Pque N Mundo I'!C46</f>
        <v>1</v>
      </c>
      <c r="F10" s="317">
        <f t="shared" ref="F10" si="19">(E10*$B10)-$D10</f>
        <v>20</v>
      </c>
      <c r="G10" s="109">
        <f>'Pque N Mundo I'!D46</f>
        <v>0</v>
      </c>
      <c r="H10" s="317">
        <f t="shared" ref="H10" si="20">(G10*$B10)-$D10</f>
        <v>0</v>
      </c>
      <c r="I10" s="109">
        <f>'Pque N Mundo I'!E46</f>
        <v>0</v>
      </c>
      <c r="J10" s="317">
        <f t="shared" ref="J10" si="21">(I10*$B10)-$D10</f>
        <v>0</v>
      </c>
      <c r="K10" s="253">
        <f t="shared" ref="K10" si="22">SUM(E10,G10,I10)</f>
        <v>1</v>
      </c>
      <c r="L10" s="330">
        <f t="shared" ref="L10" si="23">(K10*$B10)-$D10*3</f>
        <v>20</v>
      </c>
      <c r="M10" s="109">
        <f>'Pque N Mundo I'!F46</f>
        <v>0</v>
      </c>
      <c r="N10" s="317">
        <f t="shared" ref="N10" si="24">(M10*$B10)-$D10</f>
        <v>0</v>
      </c>
      <c r="O10" s="109">
        <f>'Pque N Mundo I'!G46</f>
        <v>0</v>
      </c>
      <c r="P10" s="317">
        <f t="shared" ref="P10" si="25">(O10*$B10)-$D10</f>
        <v>0</v>
      </c>
      <c r="Q10" s="109">
        <f>'Pque N Mundo I'!H46</f>
        <v>0</v>
      </c>
      <c r="R10" s="317">
        <f t="shared" ref="R10" si="26">(Q10*$B10)-$D10</f>
        <v>0</v>
      </c>
      <c r="S10" s="253">
        <f t="shared" ref="S10" si="27">SUM(M10,O10,Q10)</f>
        <v>0</v>
      </c>
      <c r="T10" s="330">
        <f t="shared" ref="T10" si="28">(S10*$B10)-$D10*3</f>
        <v>0</v>
      </c>
    </row>
    <row r="11" spans="1:20" x14ac:dyDescent="0.25">
      <c r="A11" s="88" t="s">
        <v>20</v>
      </c>
      <c r="B11" s="276">
        <v>20</v>
      </c>
      <c r="C11" s="83">
        <f>'Pque N Mundo I'!B47</f>
        <v>2</v>
      </c>
      <c r="D11" s="297">
        <f t="shared" si="3"/>
        <v>40</v>
      </c>
      <c r="E11" s="109">
        <f>'Pque N Mundo I'!C47</f>
        <v>2</v>
      </c>
      <c r="F11" s="317">
        <f t="shared" si="4"/>
        <v>0</v>
      </c>
      <c r="G11" s="109">
        <f>'Pque N Mundo I'!D47</f>
        <v>0</v>
      </c>
      <c r="H11" s="317">
        <f t="shared" si="4"/>
        <v>-40</v>
      </c>
      <c r="I11" s="109">
        <f>'Pque N Mundo I'!E47</f>
        <v>0</v>
      </c>
      <c r="J11" s="317">
        <f t="shared" ref="J11" si="29">(I11*$B11)-$D11</f>
        <v>-40</v>
      </c>
      <c r="K11" s="253">
        <f t="shared" si="0"/>
        <v>2</v>
      </c>
      <c r="L11" s="330">
        <f t="shared" si="1"/>
        <v>-80</v>
      </c>
      <c r="M11" s="109">
        <f>'Pque N Mundo I'!F47</f>
        <v>0</v>
      </c>
      <c r="N11" s="317">
        <f t="shared" ref="N11" si="30">(M11*$B11)-$D11</f>
        <v>-40</v>
      </c>
      <c r="O11" s="109">
        <f>'Pque N Mundo I'!G47</f>
        <v>0</v>
      </c>
      <c r="P11" s="317">
        <f t="shared" ref="P11" si="31">(O11*$B11)-$D11</f>
        <v>-40</v>
      </c>
      <c r="Q11" s="109">
        <f>'Pque N Mundo I'!H47</f>
        <v>0</v>
      </c>
      <c r="R11" s="317">
        <f t="shared" ref="R11" si="32">(Q11*$B11)-$D11</f>
        <v>-40</v>
      </c>
      <c r="S11" s="253">
        <f t="shared" si="2"/>
        <v>0</v>
      </c>
      <c r="T11" s="330">
        <f t="shared" si="13"/>
        <v>-120</v>
      </c>
    </row>
    <row r="12" spans="1:20" x14ac:dyDescent="0.25">
      <c r="A12" s="88" t="s">
        <v>43</v>
      </c>
      <c r="B12" s="276">
        <v>20</v>
      </c>
      <c r="C12" s="83">
        <f>'Pque N Mundo I'!B48</f>
        <v>1</v>
      </c>
      <c r="D12" s="297">
        <f t="shared" si="3"/>
        <v>20</v>
      </c>
      <c r="E12" s="109">
        <f>'Pque N Mundo I'!C48</f>
        <v>1</v>
      </c>
      <c r="F12" s="317">
        <f t="shared" si="4"/>
        <v>0</v>
      </c>
      <c r="G12" s="109">
        <f>'Pque N Mundo I'!D48</f>
        <v>0</v>
      </c>
      <c r="H12" s="317">
        <f t="shared" si="4"/>
        <v>-20</v>
      </c>
      <c r="I12" s="109">
        <f>'Pque N Mundo I'!E48</f>
        <v>0</v>
      </c>
      <c r="J12" s="317">
        <f t="shared" ref="J12" si="33">(I12*$B12)-$D12</f>
        <v>-20</v>
      </c>
      <c r="K12" s="253">
        <f t="shared" si="0"/>
        <v>1</v>
      </c>
      <c r="L12" s="330">
        <f t="shared" si="1"/>
        <v>-40</v>
      </c>
      <c r="M12" s="109">
        <f>'Pque N Mundo I'!F48</f>
        <v>0</v>
      </c>
      <c r="N12" s="317">
        <f t="shared" ref="N12" si="34">(M12*$B12)-$D12</f>
        <v>-20</v>
      </c>
      <c r="O12" s="109">
        <f>'Pque N Mundo I'!G48</f>
        <v>0</v>
      </c>
      <c r="P12" s="317">
        <f t="shared" ref="P12" si="35">(O12*$B12)-$D12</f>
        <v>-20</v>
      </c>
      <c r="Q12" s="109">
        <f>'Pque N Mundo I'!H48</f>
        <v>0</v>
      </c>
      <c r="R12" s="317">
        <f t="shared" ref="R12" si="36">(Q12*$B12)-$D12</f>
        <v>-20</v>
      </c>
      <c r="S12" s="253">
        <f t="shared" si="2"/>
        <v>0</v>
      </c>
      <c r="T12" s="330">
        <f t="shared" si="13"/>
        <v>-60</v>
      </c>
    </row>
    <row r="13" spans="1:20" x14ac:dyDescent="0.25">
      <c r="A13" s="88" t="s">
        <v>22</v>
      </c>
      <c r="B13" s="276">
        <v>20</v>
      </c>
      <c r="C13" s="83">
        <f>'Pque N Mundo I'!B49</f>
        <v>1</v>
      </c>
      <c r="D13" s="297">
        <f t="shared" si="3"/>
        <v>20</v>
      </c>
      <c r="E13" s="109">
        <f>'Pque N Mundo I'!C49</f>
        <v>1</v>
      </c>
      <c r="F13" s="317">
        <f t="shared" si="4"/>
        <v>0</v>
      </c>
      <c r="G13" s="109">
        <f>'Pque N Mundo I'!D49</f>
        <v>0</v>
      </c>
      <c r="H13" s="317">
        <f t="shared" si="4"/>
        <v>-20</v>
      </c>
      <c r="I13" s="109">
        <f>'Pque N Mundo I'!E49</f>
        <v>0</v>
      </c>
      <c r="J13" s="317">
        <f t="shared" ref="J13" si="37">(I13*$B13)-$D13</f>
        <v>-20</v>
      </c>
      <c r="K13" s="253">
        <f t="shared" si="0"/>
        <v>1</v>
      </c>
      <c r="L13" s="330">
        <f t="shared" si="1"/>
        <v>-40</v>
      </c>
      <c r="M13" s="109">
        <f>'Pque N Mundo I'!F49</f>
        <v>0</v>
      </c>
      <c r="N13" s="317">
        <f t="shared" ref="N13" si="38">(M13*$B13)-$D13</f>
        <v>-20</v>
      </c>
      <c r="O13" s="109">
        <f>'Pque N Mundo I'!G49</f>
        <v>0</v>
      </c>
      <c r="P13" s="317">
        <f t="shared" ref="P13" si="39">(O13*$B13)-$D13</f>
        <v>-20</v>
      </c>
      <c r="Q13" s="109">
        <f>'Pque N Mundo I'!H49</f>
        <v>0</v>
      </c>
      <c r="R13" s="317">
        <f t="shared" ref="R13" si="40">(Q13*$B13)-$D13</f>
        <v>-20</v>
      </c>
      <c r="S13" s="253">
        <f t="shared" ref="S13:S18" si="41">SUM(M13,O13,Q13)</f>
        <v>0</v>
      </c>
      <c r="T13" s="330">
        <f t="shared" si="13"/>
        <v>-60</v>
      </c>
    </row>
    <row r="14" spans="1:20" x14ac:dyDescent="0.25">
      <c r="A14" s="88" t="s">
        <v>23</v>
      </c>
      <c r="B14" s="276">
        <v>20</v>
      </c>
      <c r="C14" s="83">
        <f>'Pque N Mundo I'!B50</f>
        <v>2</v>
      </c>
      <c r="D14" s="297">
        <f t="shared" si="3"/>
        <v>40</v>
      </c>
      <c r="E14" s="109">
        <f>'Pque N Mundo I'!C50</f>
        <v>1.5</v>
      </c>
      <c r="F14" s="317">
        <f t="shared" si="4"/>
        <v>-10</v>
      </c>
      <c r="G14" s="109">
        <f>'Pque N Mundo I'!D50</f>
        <v>0</v>
      </c>
      <c r="H14" s="317">
        <f t="shared" si="4"/>
        <v>-40</v>
      </c>
      <c r="I14" s="109">
        <f>'Pque N Mundo I'!E50</f>
        <v>0</v>
      </c>
      <c r="J14" s="317">
        <f t="shared" ref="J14" si="42">(I14*$B14)-$D14</f>
        <v>-40</v>
      </c>
      <c r="K14" s="253">
        <f t="shared" si="0"/>
        <v>1.5</v>
      </c>
      <c r="L14" s="330">
        <f t="shared" si="1"/>
        <v>-90</v>
      </c>
      <c r="M14" s="109">
        <f>'Pque N Mundo I'!F50</f>
        <v>0</v>
      </c>
      <c r="N14" s="317">
        <f t="shared" ref="N14" si="43">(M14*$B14)-$D14</f>
        <v>-40</v>
      </c>
      <c r="O14" s="109">
        <f>'Pque N Mundo I'!G50</f>
        <v>0</v>
      </c>
      <c r="P14" s="317">
        <f t="shared" ref="P14" si="44">(O14*$B14)-$D14</f>
        <v>-40</v>
      </c>
      <c r="Q14" s="109">
        <f>'Pque N Mundo I'!H50</f>
        <v>0</v>
      </c>
      <c r="R14" s="317">
        <f t="shared" ref="R14" si="45">(Q14*$B14)-$D14</f>
        <v>-40</v>
      </c>
      <c r="S14" s="253">
        <f t="shared" si="41"/>
        <v>0</v>
      </c>
      <c r="T14" s="330">
        <f t="shared" si="13"/>
        <v>-120</v>
      </c>
    </row>
    <row r="15" spans="1:20" x14ac:dyDescent="0.25">
      <c r="A15" s="88" t="s">
        <v>24</v>
      </c>
      <c r="B15" s="276">
        <v>30</v>
      </c>
      <c r="C15" s="83">
        <f>'Pque N Mundo I'!B51</f>
        <v>2</v>
      </c>
      <c r="D15" s="297">
        <f t="shared" si="3"/>
        <v>60</v>
      </c>
      <c r="E15" s="109">
        <f>'Pque N Mundo I'!C51</f>
        <v>2</v>
      </c>
      <c r="F15" s="317">
        <f t="shared" si="4"/>
        <v>0</v>
      </c>
      <c r="G15" s="109">
        <f>'Pque N Mundo I'!D51</f>
        <v>0</v>
      </c>
      <c r="H15" s="317">
        <f t="shared" si="4"/>
        <v>-60</v>
      </c>
      <c r="I15" s="109">
        <f>'Pque N Mundo I'!E51</f>
        <v>0</v>
      </c>
      <c r="J15" s="317">
        <f t="shared" ref="J15" si="46">(I15*$B15)-$D15</f>
        <v>-60</v>
      </c>
      <c r="K15" s="253">
        <f t="shared" ref="K15:K18" si="47">SUM(E15,G15,I15)</f>
        <v>2</v>
      </c>
      <c r="L15" s="330">
        <f t="shared" si="1"/>
        <v>-120</v>
      </c>
      <c r="M15" s="109">
        <f>'Pque N Mundo I'!F51</f>
        <v>0</v>
      </c>
      <c r="N15" s="317">
        <f t="shared" ref="N15" si="48">(M15*$B15)-$D15</f>
        <v>-60</v>
      </c>
      <c r="O15" s="109">
        <f>'Pque N Mundo I'!G51</f>
        <v>0</v>
      </c>
      <c r="P15" s="317">
        <f t="shared" ref="P15" si="49">(O15*$B15)-$D15</f>
        <v>-60</v>
      </c>
      <c r="Q15" s="109">
        <f>'Pque N Mundo I'!H51</f>
        <v>0</v>
      </c>
      <c r="R15" s="317">
        <f t="shared" ref="R15" si="50">(Q15*$B15)-$D15</f>
        <v>-60</v>
      </c>
      <c r="S15" s="253">
        <f t="shared" si="41"/>
        <v>0</v>
      </c>
      <c r="T15" s="330">
        <f t="shared" si="13"/>
        <v>-180</v>
      </c>
    </row>
    <row r="16" spans="1:20" x14ac:dyDescent="0.25">
      <c r="A16" s="88" t="s">
        <v>25</v>
      </c>
      <c r="B16" s="276">
        <v>30</v>
      </c>
      <c r="C16" s="83">
        <f>'Pque N Mundo I'!B52</f>
        <v>3</v>
      </c>
      <c r="D16" s="297">
        <f t="shared" si="3"/>
        <v>90</v>
      </c>
      <c r="E16" s="109">
        <f>'Pque N Mundo I'!C52</f>
        <v>3</v>
      </c>
      <c r="F16" s="317">
        <f t="shared" si="4"/>
        <v>0</v>
      </c>
      <c r="G16" s="109">
        <f>'Pque N Mundo I'!D52</f>
        <v>0</v>
      </c>
      <c r="H16" s="317">
        <f t="shared" si="4"/>
        <v>-90</v>
      </c>
      <c r="I16" s="109">
        <f>'Pque N Mundo I'!E52</f>
        <v>0</v>
      </c>
      <c r="J16" s="317">
        <f t="shared" ref="J16" si="51">(I16*$B16)-$D16</f>
        <v>-90</v>
      </c>
      <c r="K16" s="253">
        <f>SUM(E16,G16,I16)</f>
        <v>3</v>
      </c>
      <c r="L16" s="330">
        <f t="shared" si="1"/>
        <v>-180</v>
      </c>
      <c r="M16" s="109">
        <f>'Pque N Mundo I'!F52</f>
        <v>0</v>
      </c>
      <c r="N16" s="317">
        <f t="shared" ref="N16" si="52">(M16*$B16)-$D16</f>
        <v>-90</v>
      </c>
      <c r="O16" s="109">
        <f>'Pque N Mundo I'!G52</f>
        <v>0</v>
      </c>
      <c r="P16" s="317">
        <f t="shared" ref="P16" si="53">(O16*$B16)-$D16</f>
        <v>-90</v>
      </c>
      <c r="Q16" s="109">
        <f>'Pque N Mundo I'!H52</f>
        <v>0</v>
      </c>
      <c r="R16" s="317">
        <f t="shared" ref="R16" si="54">(Q16*$B16)-$D16</f>
        <v>-90</v>
      </c>
      <c r="S16" s="253">
        <f t="shared" si="41"/>
        <v>0</v>
      </c>
      <c r="T16" s="330">
        <f t="shared" si="13"/>
        <v>-270</v>
      </c>
    </row>
    <row r="17" spans="1:20" x14ac:dyDescent="0.25">
      <c r="A17" s="88" t="s">
        <v>26</v>
      </c>
      <c r="B17" s="276">
        <v>40</v>
      </c>
      <c r="C17" s="83">
        <f>'Pque N Mundo I'!B54</f>
        <v>1</v>
      </c>
      <c r="D17" s="297">
        <f t="shared" si="3"/>
        <v>40</v>
      </c>
      <c r="E17" s="109">
        <f>'Pque N Mundo I'!C54</f>
        <v>0</v>
      </c>
      <c r="F17" s="317">
        <f t="shared" si="4"/>
        <v>-40</v>
      </c>
      <c r="G17" s="109">
        <f>'Pque N Mundo I'!D54</f>
        <v>0</v>
      </c>
      <c r="H17" s="317">
        <f t="shared" si="4"/>
        <v>-40</v>
      </c>
      <c r="I17" s="109">
        <f>'Pque N Mundo I'!E54</f>
        <v>0</v>
      </c>
      <c r="J17" s="317">
        <f t="shared" ref="J17" si="55">(I17*$B17)-$D17</f>
        <v>-40</v>
      </c>
      <c r="K17" s="253">
        <f>SUM(E17,G17,I17)</f>
        <v>0</v>
      </c>
      <c r="L17" s="330">
        <f t="shared" si="1"/>
        <v>-120</v>
      </c>
      <c r="M17" s="109">
        <f>'Pque N Mundo I'!F54</f>
        <v>0</v>
      </c>
      <c r="N17" s="317">
        <f t="shared" ref="N17" si="56">(M17*$B17)-$D17</f>
        <v>-40</v>
      </c>
      <c r="O17" s="109">
        <f>'Pque N Mundo I'!G54</f>
        <v>0</v>
      </c>
      <c r="P17" s="317">
        <f t="shared" ref="P17" si="57">(O17*$B17)-$D17</f>
        <v>-40</v>
      </c>
      <c r="Q17" s="109">
        <f>'Pque N Mundo I'!H54</f>
        <v>0</v>
      </c>
      <c r="R17" s="317">
        <f t="shared" ref="R17" si="58">(Q17*$B17)-$D17</f>
        <v>-40</v>
      </c>
      <c r="S17" s="253">
        <f t="shared" si="41"/>
        <v>0</v>
      </c>
      <c r="T17" s="330">
        <f t="shared" si="13"/>
        <v>-120</v>
      </c>
    </row>
    <row r="18" spans="1:20" ht="15.75" thickBot="1" x14ac:dyDescent="0.3">
      <c r="A18" s="110" t="s">
        <v>34</v>
      </c>
      <c r="B18" s="277">
        <v>30</v>
      </c>
      <c r="C18" s="92">
        <f>'Pque N Mundo I'!B56</f>
        <v>2</v>
      </c>
      <c r="D18" s="299">
        <f t="shared" si="3"/>
        <v>60</v>
      </c>
      <c r="E18" s="498">
        <f>'Pque N Mundo I'!C56</f>
        <v>2</v>
      </c>
      <c r="F18" s="318">
        <f t="shared" si="4"/>
        <v>0</v>
      </c>
      <c r="G18" s="498">
        <f>'Pque N Mundo I'!D56</f>
        <v>0</v>
      </c>
      <c r="H18" s="318">
        <f t="shared" si="4"/>
        <v>-60</v>
      </c>
      <c r="I18" s="498">
        <f>'Pque N Mundo I'!E56</f>
        <v>0</v>
      </c>
      <c r="J18" s="318">
        <f t="shared" ref="J18" si="59">(I18*$B18)-$D18</f>
        <v>-60</v>
      </c>
      <c r="K18" s="254">
        <f t="shared" si="47"/>
        <v>2</v>
      </c>
      <c r="L18" s="331">
        <f t="shared" ref="L18" si="60">(K18*$B18)-$D18*3</f>
        <v>-120</v>
      </c>
      <c r="M18" s="498">
        <f>'Pque N Mundo I'!F56</f>
        <v>0</v>
      </c>
      <c r="N18" s="318">
        <f t="shared" ref="N18" si="61">(M18*$B18)-$D18</f>
        <v>-60</v>
      </c>
      <c r="O18" s="498">
        <f>'Pque N Mundo I'!G56</f>
        <v>0</v>
      </c>
      <c r="P18" s="318">
        <f t="shared" ref="P18" si="62">(O18*$B18)-$D18</f>
        <v>-60</v>
      </c>
      <c r="Q18" s="498">
        <f>'Pque N Mundo I'!H56</f>
        <v>0</v>
      </c>
      <c r="R18" s="318">
        <f t="shared" ref="R18" si="63">(Q18*$B18)-$D18</f>
        <v>-60</v>
      </c>
      <c r="S18" s="254">
        <f t="shared" si="41"/>
        <v>0</v>
      </c>
      <c r="T18" s="331">
        <f t="shared" si="13"/>
        <v>-180</v>
      </c>
    </row>
    <row r="19" spans="1:20" ht="15.75" thickBot="1" x14ac:dyDescent="0.3">
      <c r="A19" s="6" t="s">
        <v>7</v>
      </c>
      <c r="B19" s="293">
        <f>SUM(B6:B18)</f>
        <v>370</v>
      </c>
      <c r="C19" s="7">
        <f>SUM(C6:C18)</f>
        <v>57</v>
      </c>
      <c r="D19" s="300">
        <f t="shared" ref="D19:T19" si="64">SUM(D6:D18)</f>
        <v>2030</v>
      </c>
      <c r="E19" s="499">
        <f t="shared" si="64"/>
        <v>56.5</v>
      </c>
      <c r="F19" s="319">
        <f t="shared" si="64"/>
        <v>-30</v>
      </c>
      <c r="G19" s="499">
        <f t="shared" si="64"/>
        <v>0</v>
      </c>
      <c r="H19" s="319">
        <f t="shared" si="64"/>
        <v>-2030</v>
      </c>
      <c r="I19" s="499">
        <f t="shared" si="64"/>
        <v>0</v>
      </c>
      <c r="J19" s="319">
        <f t="shared" si="64"/>
        <v>-2030</v>
      </c>
      <c r="K19" s="80">
        <f t="shared" ref="K19:L19" si="65">SUM(K6:K18)</f>
        <v>56.5</v>
      </c>
      <c r="L19" s="332">
        <f t="shared" si="65"/>
        <v>-4090</v>
      </c>
      <c r="M19" s="499">
        <f t="shared" si="64"/>
        <v>0</v>
      </c>
      <c r="N19" s="319">
        <f t="shared" si="64"/>
        <v>-2030</v>
      </c>
      <c r="O19" s="499">
        <f t="shared" si="64"/>
        <v>0</v>
      </c>
      <c r="P19" s="319">
        <f t="shared" si="64"/>
        <v>-2030</v>
      </c>
      <c r="Q19" s="499">
        <f t="shared" si="64"/>
        <v>0</v>
      </c>
      <c r="R19" s="319">
        <f t="shared" si="64"/>
        <v>-2030</v>
      </c>
      <c r="S19" s="80">
        <f t="shared" si="64"/>
        <v>0</v>
      </c>
      <c r="T19" s="332">
        <f t="shared" si="64"/>
        <v>-6090</v>
      </c>
    </row>
    <row r="21" spans="1:20" ht="15.75" x14ac:dyDescent="0.25">
      <c r="A21" s="1021" t="s">
        <v>47</v>
      </c>
      <c r="B21" s="1022"/>
      <c r="C21" s="1022"/>
      <c r="D21" s="1022"/>
      <c r="E21" s="1022"/>
      <c r="F21" s="1022"/>
      <c r="G21" s="1022"/>
      <c r="H21" s="1022"/>
      <c r="I21" s="1022"/>
      <c r="J21" s="1022"/>
      <c r="K21" s="1022"/>
      <c r="L21" s="1022"/>
      <c r="M21" s="1022"/>
      <c r="N21" s="1022"/>
      <c r="O21" s="1022"/>
      <c r="P21" s="1022"/>
      <c r="Q21" s="1022"/>
      <c r="R21" s="1022"/>
      <c r="S21" s="1022"/>
      <c r="T21" s="1022"/>
    </row>
    <row r="22" spans="1:20" ht="36.75" thickBot="1" x14ac:dyDescent="0.3">
      <c r="A22" s="85" t="s">
        <v>14</v>
      </c>
      <c r="B22" s="274" t="str">
        <f t="shared" ref="B22:T22" si="66">B5</f>
        <v>Carga Horária</v>
      </c>
      <c r="C22" s="104" t="str">
        <f t="shared" si="66"/>
        <v>Equipe Mínima TA</v>
      </c>
      <c r="D22" s="302" t="str">
        <f t="shared" si="66"/>
        <v>Total Horas</v>
      </c>
      <c r="E22" s="516" t="str">
        <f t="shared" si="66"/>
        <v>MAR</v>
      </c>
      <c r="F22" s="344" t="str">
        <f t="shared" si="66"/>
        <v>Saldo Mar</v>
      </c>
      <c r="G22" s="516" t="str">
        <f t="shared" si="66"/>
        <v>ABR</v>
      </c>
      <c r="H22" s="344" t="str">
        <f t="shared" si="66"/>
        <v>Saldo Abr</v>
      </c>
      <c r="I22" s="516" t="str">
        <f t="shared" si="66"/>
        <v>MAI</v>
      </c>
      <c r="J22" s="344" t="str">
        <f t="shared" si="66"/>
        <v>Saldo Mai</v>
      </c>
      <c r="K22" s="251" t="str">
        <f t="shared" ref="K22:L22" si="67">K5</f>
        <v>3º Trimestre</v>
      </c>
      <c r="L22" s="342" t="str">
        <f t="shared" si="67"/>
        <v>Saldo Trim</v>
      </c>
      <c r="M22" s="516" t="str">
        <f t="shared" si="66"/>
        <v>JUN</v>
      </c>
      <c r="N22" s="344" t="str">
        <f t="shared" si="66"/>
        <v>Saldo Jun</v>
      </c>
      <c r="O22" s="496" t="str">
        <f t="shared" si="66"/>
        <v>JUL</v>
      </c>
      <c r="P22" s="344" t="str">
        <f t="shared" si="66"/>
        <v>Saldo Jul</v>
      </c>
      <c r="Q22" s="496" t="str">
        <f t="shared" si="66"/>
        <v>AGO</v>
      </c>
      <c r="R22" s="344" t="str">
        <f t="shared" si="66"/>
        <v>Saldo Ago</v>
      </c>
      <c r="S22" s="251" t="str">
        <f t="shared" si="66"/>
        <v>4º Trimestre</v>
      </c>
      <c r="T22" s="342" t="str">
        <f t="shared" si="66"/>
        <v>Saldo Trim</v>
      </c>
    </row>
    <row r="23" spans="1:20" ht="15.75" thickTop="1" x14ac:dyDescent="0.25">
      <c r="A23" s="58" t="s">
        <v>16</v>
      </c>
      <c r="B23" s="278">
        <v>40</v>
      </c>
      <c r="C23" s="248">
        <f>'Pque N Mundo II'!B51</f>
        <v>24</v>
      </c>
      <c r="D23" s="301">
        <f t="shared" ref="D23:D34" si="68">C23*B23</f>
        <v>960</v>
      </c>
      <c r="E23" s="500">
        <f>'Pque N Mundo II'!C51</f>
        <v>25</v>
      </c>
      <c r="F23" s="320">
        <f t="shared" ref="F23:F34" si="69">(E23*$B23)-$D23</f>
        <v>40</v>
      </c>
      <c r="G23" s="500">
        <f>'Pque N Mundo II'!D51</f>
        <v>0</v>
      </c>
      <c r="H23" s="320">
        <f t="shared" ref="H23:H34" si="70">(G23*$B23)-$D23</f>
        <v>-960</v>
      </c>
      <c r="I23" s="500">
        <f>'Pque N Mundo II'!E51</f>
        <v>0</v>
      </c>
      <c r="J23" s="320">
        <f t="shared" ref="J23:J34" si="71">(I23*$B23)-$D23</f>
        <v>-960</v>
      </c>
      <c r="K23" s="255">
        <f t="shared" ref="K23:K34" si="72">SUM(E23,G23,I23)</f>
        <v>25</v>
      </c>
      <c r="L23" s="333">
        <f t="shared" ref="L23:L34" si="73">(K23*$B23)-$D23*3</f>
        <v>-1880</v>
      </c>
      <c r="M23" s="500">
        <f>'Pque N Mundo II'!F51</f>
        <v>0</v>
      </c>
      <c r="N23" s="320">
        <f t="shared" ref="N23:N34" si="74">(M23*$B23)-$D23</f>
        <v>-960</v>
      </c>
      <c r="O23" s="500">
        <f>'Pque N Mundo II'!G51</f>
        <v>0</v>
      </c>
      <c r="P23" s="320">
        <f t="shared" ref="P23:P34" si="75">(O23*$B23)-$D23</f>
        <v>-960</v>
      </c>
      <c r="Q23" s="500">
        <f>'Pque N Mundo II'!H51</f>
        <v>0</v>
      </c>
      <c r="R23" s="320">
        <f t="shared" ref="R23:R34" si="76">(Q23*$B23)-$D23</f>
        <v>-960</v>
      </c>
      <c r="S23" s="255">
        <f t="shared" ref="S23:S34" si="77">SUM(M23,O23,Q23)</f>
        <v>0</v>
      </c>
      <c r="T23" s="333">
        <f t="shared" ref="T23:T34" si="78">(S23*$B23)-$D23*3</f>
        <v>-2880</v>
      </c>
    </row>
    <row r="24" spans="1:20" x14ac:dyDescent="0.25">
      <c r="A24" s="88" t="s">
        <v>17</v>
      </c>
      <c r="B24" s="276">
        <v>40</v>
      </c>
      <c r="C24" s="83">
        <f>'Pque N Mundo II'!B52</f>
        <v>4</v>
      </c>
      <c r="D24" s="297">
        <f t="shared" si="68"/>
        <v>160</v>
      </c>
      <c r="E24" s="109">
        <f>'Pque N Mundo II'!C52</f>
        <v>4</v>
      </c>
      <c r="F24" s="317">
        <f t="shared" si="69"/>
        <v>0</v>
      </c>
      <c r="G24" s="109">
        <f>'Pque N Mundo II'!D52</f>
        <v>0</v>
      </c>
      <c r="H24" s="317">
        <f t="shared" si="70"/>
        <v>-160</v>
      </c>
      <c r="I24" s="109">
        <f>'Pque N Mundo II'!E52</f>
        <v>0</v>
      </c>
      <c r="J24" s="317">
        <f t="shared" si="71"/>
        <v>-160</v>
      </c>
      <c r="K24" s="253">
        <f t="shared" si="72"/>
        <v>4</v>
      </c>
      <c r="L24" s="330">
        <f t="shared" si="73"/>
        <v>-320</v>
      </c>
      <c r="M24" s="109">
        <f>'Pque N Mundo II'!F52</f>
        <v>0</v>
      </c>
      <c r="N24" s="317">
        <f t="shared" si="74"/>
        <v>-160</v>
      </c>
      <c r="O24" s="109">
        <f>'Pque N Mundo II'!G52</f>
        <v>0</v>
      </c>
      <c r="P24" s="317">
        <f t="shared" si="75"/>
        <v>-160</v>
      </c>
      <c r="Q24" s="109">
        <f>'Pque N Mundo II'!H52</f>
        <v>0</v>
      </c>
      <c r="R24" s="317">
        <f t="shared" si="76"/>
        <v>-160</v>
      </c>
      <c r="S24" s="253">
        <f t="shared" si="77"/>
        <v>0</v>
      </c>
      <c r="T24" s="330">
        <f t="shared" si="78"/>
        <v>-480</v>
      </c>
    </row>
    <row r="25" spans="1:20" x14ac:dyDescent="0.25">
      <c r="A25" s="88" t="s">
        <v>18</v>
      </c>
      <c r="B25" s="276">
        <v>40</v>
      </c>
      <c r="C25" s="83">
        <f>'Pque N Mundo II'!B53</f>
        <v>4</v>
      </c>
      <c r="D25" s="297">
        <f t="shared" si="68"/>
        <v>160</v>
      </c>
      <c r="E25" s="109">
        <f>'Pque N Mundo II'!C53</f>
        <v>4</v>
      </c>
      <c r="F25" s="317">
        <f t="shared" si="69"/>
        <v>0</v>
      </c>
      <c r="G25" s="109">
        <f>'Pque N Mundo II'!D53</f>
        <v>0</v>
      </c>
      <c r="H25" s="317">
        <f t="shared" si="70"/>
        <v>-160</v>
      </c>
      <c r="I25" s="109">
        <f>'Pque N Mundo II'!E53</f>
        <v>0</v>
      </c>
      <c r="J25" s="317">
        <f t="shared" si="71"/>
        <v>-160</v>
      </c>
      <c r="K25" s="253">
        <f t="shared" si="72"/>
        <v>4</v>
      </c>
      <c r="L25" s="330">
        <f t="shared" si="73"/>
        <v>-320</v>
      </c>
      <c r="M25" s="109">
        <f>'Pque N Mundo II'!F53</f>
        <v>0</v>
      </c>
      <c r="N25" s="317">
        <f t="shared" si="74"/>
        <v>-160</v>
      </c>
      <c r="O25" s="109">
        <f>'Pque N Mundo II'!G53</f>
        <v>0</v>
      </c>
      <c r="P25" s="317">
        <f t="shared" si="75"/>
        <v>-160</v>
      </c>
      <c r="Q25" s="109">
        <f>'Pque N Mundo II'!H53</f>
        <v>0</v>
      </c>
      <c r="R25" s="317">
        <f t="shared" si="76"/>
        <v>-160</v>
      </c>
      <c r="S25" s="253">
        <f t="shared" si="77"/>
        <v>0</v>
      </c>
      <c r="T25" s="330">
        <f t="shared" si="78"/>
        <v>-480</v>
      </c>
    </row>
    <row r="26" spans="1:20" x14ac:dyDescent="0.25">
      <c r="A26" s="88" t="s">
        <v>32</v>
      </c>
      <c r="B26" s="276">
        <v>40</v>
      </c>
      <c r="C26" s="83">
        <f>'Pque N Mundo II'!B54</f>
        <v>2</v>
      </c>
      <c r="D26" s="297">
        <f t="shared" si="68"/>
        <v>80</v>
      </c>
      <c r="E26" s="109">
        <f>'Pque N Mundo II'!C54</f>
        <v>2</v>
      </c>
      <c r="F26" s="317">
        <f t="shared" si="69"/>
        <v>0</v>
      </c>
      <c r="G26" s="109">
        <f>'Pque N Mundo II'!D54</f>
        <v>0</v>
      </c>
      <c r="H26" s="317">
        <f t="shared" si="70"/>
        <v>-80</v>
      </c>
      <c r="I26" s="109">
        <f>'Pque N Mundo II'!E54</f>
        <v>0</v>
      </c>
      <c r="J26" s="317">
        <f t="shared" si="71"/>
        <v>-80</v>
      </c>
      <c r="K26" s="253">
        <f t="shared" si="72"/>
        <v>2</v>
      </c>
      <c r="L26" s="330">
        <f t="shared" si="73"/>
        <v>-160</v>
      </c>
      <c r="M26" s="109">
        <f>'Pque N Mundo II'!F54</f>
        <v>0</v>
      </c>
      <c r="N26" s="317">
        <f t="shared" si="74"/>
        <v>-80</v>
      </c>
      <c r="O26" s="109">
        <f>'Pque N Mundo II'!G54</f>
        <v>0</v>
      </c>
      <c r="P26" s="317">
        <f t="shared" si="75"/>
        <v>-80</v>
      </c>
      <c r="Q26" s="109">
        <f>'Pque N Mundo II'!H54</f>
        <v>0</v>
      </c>
      <c r="R26" s="317">
        <f t="shared" si="76"/>
        <v>-80</v>
      </c>
      <c r="S26" s="253">
        <f t="shared" si="77"/>
        <v>0</v>
      </c>
      <c r="T26" s="330">
        <f t="shared" si="78"/>
        <v>-240</v>
      </c>
    </row>
    <row r="27" spans="1:20" x14ac:dyDescent="0.25">
      <c r="A27" s="88" t="s">
        <v>33</v>
      </c>
      <c r="B27" s="276">
        <v>20</v>
      </c>
      <c r="C27" s="83">
        <f>'Pque N Mundo II'!B55</f>
        <v>2</v>
      </c>
      <c r="D27" s="297">
        <f t="shared" si="68"/>
        <v>40</v>
      </c>
      <c r="E27" s="109">
        <f>'Pque N Mundo II'!C55</f>
        <v>3</v>
      </c>
      <c r="F27" s="317">
        <f t="shared" si="69"/>
        <v>20</v>
      </c>
      <c r="G27" s="109">
        <f>'Pque N Mundo II'!D55</f>
        <v>0</v>
      </c>
      <c r="H27" s="317">
        <f t="shared" si="70"/>
        <v>-40</v>
      </c>
      <c r="I27" s="109">
        <f>'Pque N Mundo II'!E55</f>
        <v>0</v>
      </c>
      <c r="J27" s="317">
        <f t="shared" si="71"/>
        <v>-40</v>
      </c>
      <c r="K27" s="253">
        <f t="shared" si="72"/>
        <v>3</v>
      </c>
      <c r="L27" s="330">
        <f t="shared" si="73"/>
        <v>-60</v>
      </c>
      <c r="M27" s="109">
        <f>'Pque N Mundo II'!F55</f>
        <v>0</v>
      </c>
      <c r="N27" s="317">
        <f t="shared" si="74"/>
        <v>-40</v>
      </c>
      <c r="O27" s="109">
        <f>'Pque N Mundo II'!G55</f>
        <v>0</v>
      </c>
      <c r="P27" s="317">
        <f t="shared" si="75"/>
        <v>-40</v>
      </c>
      <c r="Q27" s="109">
        <f>'Pque N Mundo II'!H55</f>
        <v>0</v>
      </c>
      <c r="R27" s="317">
        <f t="shared" si="76"/>
        <v>-40</v>
      </c>
      <c r="S27" s="253">
        <f t="shared" si="77"/>
        <v>0</v>
      </c>
      <c r="T27" s="330">
        <f t="shared" si="78"/>
        <v>-120</v>
      </c>
    </row>
    <row r="28" spans="1:20" x14ac:dyDescent="0.25">
      <c r="A28" s="88" t="s">
        <v>20</v>
      </c>
      <c r="B28" s="276">
        <v>20</v>
      </c>
      <c r="C28" s="83">
        <f>'Pque N Mundo II'!B56</f>
        <v>2</v>
      </c>
      <c r="D28" s="297">
        <f t="shared" si="68"/>
        <v>40</v>
      </c>
      <c r="E28" s="109">
        <f>'Pque N Mundo II'!C56</f>
        <v>2</v>
      </c>
      <c r="F28" s="317">
        <f t="shared" si="69"/>
        <v>0</v>
      </c>
      <c r="G28" s="109">
        <f>'Pque N Mundo II'!D56</f>
        <v>0</v>
      </c>
      <c r="H28" s="317">
        <f t="shared" si="70"/>
        <v>-40</v>
      </c>
      <c r="I28" s="109">
        <f>'Pque N Mundo II'!E56</f>
        <v>0</v>
      </c>
      <c r="J28" s="317">
        <f t="shared" si="71"/>
        <v>-40</v>
      </c>
      <c r="K28" s="253">
        <f t="shared" si="72"/>
        <v>2</v>
      </c>
      <c r="L28" s="330">
        <f t="shared" si="73"/>
        <v>-80</v>
      </c>
      <c r="M28" s="109">
        <f>'Pque N Mundo II'!F56</f>
        <v>0</v>
      </c>
      <c r="N28" s="317">
        <f t="shared" si="74"/>
        <v>-40</v>
      </c>
      <c r="O28" s="109">
        <f>'Pque N Mundo II'!G56</f>
        <v>0</v>
      </c>
      <c r="P28" s="317">
        <f t="shared" si="75"/>
        <v>-40</v>
      </c>
      <c r="Q28" s="109">
        <f>'Pque N Mundo II'!H56</f>
        <v>0</v>
      </c>
      <c r="R28" s="317">
        <f t="shared" si="76"/>
        <v>-40</v>
      </c>
      <c r="S28" s="253">
        <f t="shared" si="77"/>
        <v>0</v>
      </c>
      <c r="T28" s="330">
        <f t="shared" si="78"/>
        <v>-120</v>
      </c>
    </row>
    <row r="29" spans="1:20" x14ac:dyDescent="0.25">
      <c r="A29" s="88" t="s">
        <v>43</v>
      </c>
      <c r="B29" s="276">
        <v>20</v>
      </c>
      <c r="C29" s="83">
        <f>'Pque N Mundo II'!B57</f>
        <v>2</v>
      </c>
      <c r="D29" s="297">
        <f t="shared" si="68"/>
        <v>40</v>
      </c>
      <c r="E29" s="109">
        <f>'Pque N Mundo II'!C57</f>
        <v>1.9</v>
      </c>
      <c r="F29" s="317">
        <f t="shared" si="69"/>
        <v>-2</v>
      </c>
      <c r="G29" s="109">
        <f>'Pque N Mundo II'!D57</f>
        <v>0</v>
      </c>
      <c r="H29" s="317">
        <f t="shared" si="70"/>
        <v>-40</v>
      </c>
      <c r="I29" s="109">
        <f>'Pque N Mundo II'!E57</f>
        <v>0</v>
      </c>
      <c r="J29" s="317">
        <f t="shared" si="71"/>
        <v>-40</v>
      </c>
      <c r="K29" s="253">
        <f t="shared" si="72"/>
        <v>1.9</v>
      </c>
      <c r="L29" s="330">
        <f t="shared" si="73"/>
        <v>-82</v>
      </c>
      <c r="M29" s="109">
        <f>'Pque N Mundo II'!F57</f>
        <v>0</v>
      </c>
      <c r="N29" s="317">
        <f t="shared" si="74"/>
        <v>-40</v>
      </c>
      <c r="O29" s="109">
        <f>'Pque N Mundo II'!G57</f>
        <v>0</v>
      </c>
      <c r="P29" s="317">
        <f t="shared" si="75"/>
        <v>-40</v>
      </c>
      <c r="Q29" s="109">
        <f>'Pque N Mundo II'!H57</f>
        <v>0</v>
      </c>
      <c r="R29" s="317">
        <f t="shared" si="76"/>
        <v>-40</v>
      </c>
      <c r="S29" s="253">
        <f t="shared" si="77"/>
        <v>0</v>
      </c>
      <c r="T29" s="330">
        <f t="shared" si="78"/>
        <v>-120</v>
      </c>
    </row>
    <row r="30" spans="1:20" x14ac:dyDescent="0.25">
      <c r="A30" s="88" t="s">
        <v>23</v>
      </c>
      <c r="B30" s="276">
        <v>20</v>
      </c>
      <c r="C30" s="83">
        <f>'Pque N Mundo II'!B58</f>
        <v>2</v>
      </c>
      <c r="D30" s="297">
        <f t="shared" si="68"/>
        <v>40</v>
      </c>
      <c r="E30" s="109">
        <f>'Pque N Mundo II'!C58</f>
        <v>2</v>
      </c>
      <c r="F30" s="317">
        <f t="shared" si="69"/>
        <v>0</v>
      </c>
      <c r="G30" s="109">
        <f>'Pque N Mundo II'!D58</f>
        <v>0</v>
      </c>
      <c r="H30" s="317">
        <f t="shared" si="70"/>
        <v>-40</v>
      </c>
      <c r="I30" s="109">
        <f>'Pque N Mundo II'!E58</f>
        <v>0</v>
      </c>
      <c r="J30" s="317">
        <f t="shared" si="71"/>
        <v>-40</v>
      </c>
      <c r="K30" s="253">
        <f t="shared" si="72"/>
        <v>2</v>
      </c>
      <c r="L30" s="330">
        <f t="shared" si="73"/>
        <v>-80</v>
      </c>
      <c r="M30" s="109">
        <f>'Pque N Mundo II'!F58</f>
        <v>0</v>
      </c>
      <c r="N30" s="317">
        <f t="shared" si="74"/>
        <v>-40</v>
      </c>
      <c r="O30" s="109">
        <f>'Pque N Mundo II'!G58</f>
        <v>0</v>
      </c>
      <c r="P30" s="317">
        <f t="shared" si="75"/>
        <v>-40</v>
      </c>
      <c r="Q30" s="109">
        <f>'Pque N Mundo II'!H58</f>
        <v>0</v>
      </c>
      <c r="R30" s="317">
        <f t="shared" si="76"/>
        <v>-40</v>
      </c>
      <c r="S30" s="253">
        <f t="shared" si="77"/>
        <v>0</v>
      </c>
      <c r="T30" s="330">
        <f t="shared" si="78"/>
        <v>-120</v>
      </c>
    </row>
    <row r="31" spans="1:20" x14ac:dyDescent="0.25">
      <c r="A31" s="88" t="s">
        <v>24</v>
      </c>
      <c r="B31" s="276">
        <v>30</v>
      </c>
      <c r="C31" s="83">
        <f>'Pque N Mundo II'!B59</f>
        <v>2</v>
      </c>
      <c r="D31" s="297">
        <f t="shared" si="68"/>
        <v>60</v>
      </c>
      <c r="E31" s="109">
        <f>'Pque N Mundo II'!C59</f>
        <v>2</v>
      </c>
      <c r="F31" s="317">
        <f t="shared" si="69"/>
        <v>0</v>
      </c>
      <c r="G31" s="109">
        <f>'Pque N Mundo II'!D59</f>
        <v>0</v>
      </c>
      <c r="H31" s="317">
        <f t="shared" si="70"/>
        <v>-60</v>
      </c>
      <c r="I31" s="109">
        <f>'Pque N Mundo II'!E59</f>
        <v>0</v>
      </c>
      <c r="J31" s="317">
        <f t="shared" si="71"/>
        <v>-60</v>
      </c>
      <c r="K31" s="253">
        <f t="shared" si="72"/>
        <v>2</v>
      </c>
      <c r="L31" s="330">
        <f t="shared" si="73"/>
        <v>-120</v>
      </c>
      <c r="M31" s="109">
        <f>'Pque N Mundo II'!F59</f>
        <v>0</v>
      </c>
      <c r="N31" s="317">
        <f t="shared" si="74"/>
        <v>-60</v>
      </c>
      <c r="O31" s="109">
        <f>'Pque N Mundo II'!G59</f>
        <v>0</v>
      </c>
      <c r="P31" s="317">
        <f t="shared" si="75"/>
        <v>-60</v>
      </c>
      <c r="Q31" s="109">
        <f>'Pque N Mundo II'!H59</f>
        <v>0</v>
      </c>
      <c r="R31" s="317">
        <f t="shared" si="76"/>
        <v>-60</v>
      </c>
      <c r="S31" s="253">
        <f t="shared" si="77"/>
        <v>0</v>
      </c>
      <c r="T31" s="330">
        <f t="shared" si="78"/>
        <v>-180</v>
      </c>
    </row>
    <row r="32" spans="1:20" x14ac:dyDescent="0.25">
      <c r="A32" s="88" t="s">
        <v>25</v>
      </c>
      <c r="B32" s="276">
        <v>30</v>
      </c>
      <c r="C32" s="83">
        <f>'Pque N Mundo II'!B60</f>
        <v>3</v>
      </c>
      <c r="D32" s="297">
        <f t="shared" si="68"/>
        <v>90</v>
      </c>
      <c r="E32" s="109">
        <f>'Pque N Mundo II'!C60</f>
        <v>3.3330000000000002</v>
      </c>
      <c r="F32" s="317">
        <f>(E32*$B32)-$D32</f>
        <v>9.9900000000000091</v>
      </c>
      <c r="G32" s="109">
        <f>'Pque N Mundo II'!D60</f>
        <v>0</v>
      </c>
      <c r="H32" s="317">
        <f>(G32*$B32)-$D32</f>
        <v>-90</v>
      </c>
      <c r="I32" s="109">
        <f>'Pque N Mundo II'!E60</f>
        <v>0</v>
      </c>
      <c r="J32" s="317">
        <f t="shared" si="71"/>
        <v>-90</v>
      </c>
      <c r="K32" s="253">
        <f t="shared" si="72"/>
        <v>3.3330000000000002</v>
      </c>
      <c r="L32" s="330">
        <f t="shared" si="73"/>
        <v>-170.01</v>
      </c>
      <c r="M32" s="109">
        <f>'Pque N Mundo II'!F60</f>
        <v>0</v>
      </c>
      <c r="N32" s="317">
        <f t="shared" si="74"/>
        <v>-90</v>
      </c>
      <c r="O32" s="109">
        <f>'Pque N Mundo II'!G60</f>
        <v>0</v>
      </c>
      <c r="P32" s="317">
        <f t="shared" si="75"/>
        <v>-90</v>
      </c>
      <c r="Q32" s="109">
        <f>'Pque N Mundo II'!H60</f>
        <v>0</v>
      </c>
      <c r="R32" s="317">
        <f t="shared" si="76"/>
        <v>-90</v>
      </c>
      <c r="S32" s="253">
        <f t="shared" si="77"/>
        <v>0</v>
      </c>
      <c r="T32" s="330">
        <f t="shared" si="78"/>
        <v>-270</v>
      </c>
    </row>
    <row r="33" spans="1:20" x14ac:dyDescent="0.25">
      <c r="A33" s="88" t="s">
        <v>26</v>
      </c>
      <c r="B33" s="276">
        <v>40</v>
      </c>
      <c r="C33" s="83">
        <f>'Pque N Mundo II'!B61</f>
        <v>1</v>
      </c>
      <c r="D33" s="297">
        <f t="shared" si="68"/>
        <v>40</v>
      </c>
      <c r="E33" s="109">
        <f>'Pque N Mundo II'!C61</f>
        <v>1</v>
      </c>
      <c r="F33" s="317">
        <f t="shared" si="69"/>
        <v>0</v>
      </c>
      <c r="G33" s="109">
        <f>'Pque N Mundo II'!D61</f>
        <v>0</v>
      </c>
      <c r="H33" s="317">
        <f t="shared" si="70"/>
        <v>-40</v>
      </c>
      <c r="I33" s="109">
        <f>'Pque N Mundo II'!E61</f>
        <v>0</v>
      </c>
      <c r="J33" s="317">
        <f t="shared" si="71"/>
        <v>-40</v>
      </c>
      <c r="K33" s="253">
        <f t="shared" si="72"/>
        <v>1</v>
      </c>
      <c r="L33" s="330">
        <f t="shared" si="73"/>
        <v>-80</v>
      </c>
      <c r="M33" s="109">
        <f>'Pque N Mundo II'!F61</f>
        <v>0</v>
      </c>
      <c r="N33" s="317">
        <f t="shared" si="74"/>
        <v>-40</v>
      </c>
      <c r="O33" s="109">
        <f>'Pque N Mundo II'!G61</f>
        <v>0</v>
      </c>
      <c r="P33" s="317">
        <f t="shared" si="75"/>
        <v>-40</v>
      </c>
      <c r="Q33" s="109">
        <f>'Pque N Mundo II'!H61</f>
        <v>0</v>
      </c>
      <c r="R33" s="317">
        <f t="shared" si="76"/>
        <v>-40</v>
      </c>
      <c r="S33" s="253">
        <f t="shared" si="77"/>
        <v>0</v>
      </c>
      <c r="T33" s="330">
        <f t="shared" si="78"/>
        <v>-120</v>
      </c>
    </row>
    <row r="34" spans="1:20" ht="15.75" thickBot="1" x14ac:dyDescent="0.3">
      <c r="A34" s="63" t="s">
        <v>34</v>
      </c>
      <c r="B34" s="284">
        <v>30</v>
      </c>
      <c r="C34" s="90">
        <f>'Pque N Mundo II'!B62</f>
        <v>1</v>
      </c>
      <c r="D34" s="354">
        <f t="shared" si="68"/>
        <v>30</v>
      </c>
      <c r="E34" s="501">
        <f>'Pque N Mundo II'!C62</f>
        <v>1</v>
      </c>
      <c r="F34" s="325">
        <f t="shared" si="69"/>
        <v>0</v>
      </c>
      <c r="G34" s="501">
        <f>'Pque N Mundo II'!D62</f>
        <v>0</v>
      </c>
      <c r="H34" s="325">
        <f t="shared" si="70"/>
        <v>-30</v>
      </c>
      <c r="I34" s="501">
        <f>'Pque N Mundo II'!E62</f>
        <v>0</v>
      </c>
      <c r="J34" s="325">
        <f t="shared" si="71"/>
        <v>-30</v>
      </c>
      <c r="K34" s="261">
        <f t="shared" si="72"/>
        <v>1</v>
      </c>
      <c r="L34" s="331">
        <f t="shared" si="73"/>
        <v>-60</v>
      </c>
      <c r="M34" s="501">
        <f>'Pque N Mundo II'!F62</f>
        <v>0</v>
      </c>
      <c r="N34" s="325">
        <f t="shared" si="74"/>
        <v>-30</v>
      </c>
      <c r="O34" s="501">
        <f>'Pque N Mundo II'!G62</f>
        <v>0</v>
      </c>
      <c r="P34" s="325">
        <f t="shared" si="75"/>
        <v>-30</v>
      </c>
      <c r="Q34" s="501">
        <f>'Pque N Mundo II'!H62</f>
        <v>0</v>
      </c>
      <c r="R34" s="325">
        <f t="shared" si="76"/>
        <v>-30</v>
      </c>
      <c r="S34" s="261">
        <f t="shared" si="77"/>
        <v>0</v>
      </c>
      <c r="T34" s="331">
        <f t="shared" si="78"/>
        <v>-90</v>
      </c>
    </row>
    <row r="35" spans="1:20" ht="15.75" thickBot="1" x14ac:dyDescent="0.3">
      <c r="A35" s="347" t="s">
        <v>7</v>
      </c>
      <c r="B35" s="348">
        <f>SUM(B23:B34)</f>
        <v>370</v>
      </c>
      <c r="C35" s="349">
        <f>SUM(C23:C34)</f>
        <v>49</v>
      </c>
      <c r="D35" s="350">
        <f t="shared" ref="D35:T35" si="79">SUM(D23:D34)</f>
        <v>1740</v>
      </c>
      <c r="E35" s="502">
        <f t="shared" si="79"/>
        <v>51.232999999999997</v>
      </c>
      <c r="F35" s="352">
        <f t="shared" si="79"/>
        <v>67.990000000000009</v>
      </c>
      <c r="G35" s="502">
        <f t="shared" si="79"/>
        <v>0</v>
      </c>
      <c r="H35" s="352">
        <f t="shared" si="79"/>
        <v>-1740</v>
      </c>
      <c r="I35" s="502">
        <f t="shared" si="79"/>
        <v>0</v>
      </c>
      <c r="J35" s="352">
        <f t="shared" si="79"/>
        <v>-1740</v>
      </c>
      <c r="K35" s="353">
        <f t="shared" ref="K35:L35" si="80">SUM(K23:K34)</f>
        <v>51.232999999999997</v>
      </c>
      <c r="L35" s="332">
        <f t="shared" si="80"/>
        <v>-3412.01</v>
      </c>
      <c r="M35" s="502">
        <f t="shared" si="79"/>
        <v>0</v>
      </c>
      <c r="N35" s="352">
        <f t="shared" si="79"/>
        <v>-1740</v>
      </c>
      <c r="O35" s="502">
        <f t="shared" si="79"/>
        <v>0</v>
      </c>
      <c r="P35" s="352">
        <f t="shared" si="79"/>
        <v>-1740</v>
      </c>
      <c r="Q35" s="502">
        <f t="shared" si="79"/>
        <v>0</v>
      </c>
      <c r="R35" s="352">
        <f t="shared" si="79"/>
        <v>-1740</v>
      </c>
      <c r="S35" s="353">
        <f t="shared" si="79"/>
        <v>0</v>
      </c>
      <c r="T35" s="332">
        <f t="shared" si="79"/>
        <v>-5220</v>
      </c>
    </row>
    <row r="37" spans="1:20" ht="15.75" x14ac:dyDescent="0.25">
      <c r="A37" s="1021" t="s">
        <v>268</v>
      </c>
      <c r="B37" s="1022"/>
      <c r="C37" s="1022"/>
      <c r="D37" s="1022"/>
      <c r="E37" s="1022"/>
      <c r="F37" s="1022"/>
      <c r="G37" s="1022"/>
      <c r="H37" s="1022"/>
      <c r="I37" s="1022"/>
      <c r="J37" s="1022"/>
      <c r="K37" s="1022"/>
      <c r="L37" s="1022"/>
      <c r="M37" s="1022"/>
      <c r="N37" s="1022"/>
      <c r="O37" s="1022"/>
      <c r="P37" s="1022"/>
      <c r="Q37" s="1022"/>
      <c r="R37" s="1022"/>
      <c r="S37" s="1022"/>
      <c r="T37" s="1022"/>
    </row>
    <row r="38" spans="1:20" ht="36.75" thickBot="1" x14ac:dyDescent="0.3">
      <c r="A38" s="14" t="s">
        <v>14</v>
      </c>
      <c r="B38" s="274" t="str">
        <f t="shared" ref="B38:T38" si="81">B5</f>
        <v>Carga Horária</v>
      </c>
      <c r="C38" s="104" t="str">
        <f t="shared" si="81"/>
        <v>Equipe Mínima TA</v>
      </c>
      <c r="D38" s="302" t="str">
        <f t="shared" si="81"/>
        <v>Total Horas</v>
      </c>
      <c r="E38" s="516" t="str">
        <f t="shared" si="81"/>
        <v>MAR</v>
      </c>
      <c r="F38" s="344" t="str">
        <f t="shared" si="81"/>
        <v>Saldo Mar</v>
      </c>
      <c r="G38" s="516" t="str">
        <f t="shared" si="81"/>
        <v>ABR</v>
      </c>
      <c r="H38" s="344" t="str">
        <f t="shared" si="81"/>
        <v>Saldo Abr</v>
      </c>
      <c r="I38" s="516" t="str">
        <f t="shared" si="81"/>
        <v>MAI</v>
      </c>
      <c r="J38" s="344" t="str">
        <f t="shared" si="81"/>
        <v>Saldo Mai</v>
      </c>
      <c r="K38" s="251" t="str">
        <f t="shared" ref="K38:L38" si="82">K5</f>
        <v>3º Trimestre</v>
      </c>
      <c r="L38" s="342" t="str">
        <f t="shared" si="82"/>
        <v>Saldo Trim</v>
      </c>
      <c r="M38" s="516" t="str">
        <f t="shared" si="81"/>
        <v>JUN</v>
      </c>
      <c r="N38" s="344" t="str">
        <f t="shared" si="81"/>
        <v>Saldo Jun</v>
      </c>
      <c r="O38" s="496" t="str">
        <f t="shared" si="81"/>
        <v>JUL</v>
      </c>
      <c r="P38" s="344" t="str">
        <f t="shared" si="81"/>
        <v>Saldo Jul</v>
      </c>
      <c r="Q38" s="496" t="str">
        <f t="shared" si="81"/>
        <v>AGO</v>
      </c>
      <c r="R38" s="344" t="str">
        <f t="shared" si="81"/>
        <v>Saldo Ago</v>
      </c>
      <c r="S38" s="251" t="str">
        <f t="shared" si="81"/>
        <v>4º Trimestre</v>
      </c>
      <c r="T38" s="342" t="str">
        <f t="shared" si="81"/>
        <v>Saldo Trim</v>
      </c>
    </row>
    <row r="39" spans="1:20" ht="15.75" thickTop="1" x14ac:dyDescent="0.25">
      <c r="A39" s="2" t="s">
        <v>35</v>
      </c>
      <c r="B39" s="276">
        <v>30</v>
      </c>
      <c r="C39" s="5">
        <f>'Pque N Mundo II'!B68</f>
        <v>1</v>
      </c>
      <c r="D39" s="297">
        <f t="shared" ref="D39:D45" si="83">C39*B39</f>
        <v>30</v>
      </c>
      <c r="E39" s="503">
        <f>'Pque N Mundo II'!C68</f>
        <v>1</v>
      </c>
      <c r="F39" s="321">
        <f t="shared" ref="F39:F45" si="84">(E39*$B39)-$D39</f>
        <v>0</v>
      </c>
      <c r="G39" s="109">
        <f>'Pque N Mundo II'!D68</f>
        <v>1</v>
      </c>
      <c r="H39" s="321">
        <f t="shared" ref="H39:H45" si="85">(G39*$B39)-$D39</f>
        <v>0</v>
      </c>
      <c r="I39" s="109">
        <f>'Pque N Mundo II'!E68</f>
        <v>1</v>
      </c>
      <c r="J39" s="321">
        <f t="shared" ref="J39:J45" si="86">(I39*$B39)-$D39</f>
        <v>0</v>
      </c>
      <c r="K39" s="256">
        <f t="shared" ref="K39:K45" si="87">SUM(E39,G39,I39)</f>
        <v>3</v>
      </c>
      <c r="L39" s="334">
        <f t="shared" ref="L39:L45" si="88">(K39*$B39)-$D39*3</f>
        <v>0</v>
      </c>
      <c r="M39" s="503">
        <f>'Pque N Mundo II'!F68</f>
        <v>1</v>
      </c>
      <c r="N39" s="321">
        <f t="shared" ref="N39:N45" si="89">(M39*$B39)-$D39</f>
        <v>0</v>
      </c>
      <c r="O39" s="503">
        <f>'Pque N Mundo II'!G68</f>
        <v>1</v>
      </c>
      <c r="P39" s="321">
        <f t="shared" ref="P39:P45" si="90">(O39*$B39)-$D39</f>
        <v>0</v>
      </c>
      <c r="Q39" s="503">
        <f>'Pque N Mundo II'!H68</f>
        <v>1</v>
      </c>
      <c r="R39" s="321">
        <f t="shared" ref="R39:R45" si="91">(Q39*$B39)-$D39</f>
        <v>0</v>
      </c>
      <c r="S39" s="256">
        <f t="shared" ref="S39:S45" si="92">SUM(M39,O39,Q39)</f>
        <v>3</v>
      </c>
      <c r="T39" s="334">
        <f t="shared" ref="T39:T45" si="93">(S39*$B39)-$D39*3</f>
        <v>0</v>
      </c>
    </row>
    <row r="40" spans="1:20" x14ac:dyDescent="0.25">
      <c r="A40" s="2" t="s">
        <v>36</v>
      </c>
      <c r="B40" s="276">
        <v>20</v>
      </c>
      <c r="C40" s="5">
        <f>'Pque N Mundo II'!B69</f>
        <v>1</v>
      </c>
      <c r="D40" s="297">
        <f t="shared" si="83"/>
        <v>20</v>
      </c>
      <c r="E40" s="503">
        <f>'Pque N Mundo II'!C69</f>
        <v>1</v>
      </c>
      <c r="F40" s="321">
        <f t="shared" si="84"/>
        <v>0</v>
      </c>
      <c r="G40" s="109">
        <f>'Pque N Mundo II'!D69</f>
        <v>1.5</v>
      </c>
      <c r="H40" s="321">
        <f t="shared" si="85"/>
        <v>10</v>
      </c>
      <c r="I40" s="109">
        <f>'Pque N Mundo II'!E69</f>
        <v>1</v>
      </c>
      <c r="J40" s="321">
        <f t="shared" si="86"/>
        <v>0</v>
      </c>
      <c r="K40" s="256">
        <f t="shared" si="87"/>
        <v>3.5</v>
      </c>
      <c r="L40" s="334">
        <f t="shared" si="88"/>
        <v>10</v>
      </c>
      <c r="M40" s="503">
        <f>'Pque N Mundo II'!F69</f>
        <v>1</v>
      </c>
      <c r="N40" s="321">
        <f t="shared" si="89"/>
        <v>0</v>
      </c>
      <c r="O40" s="503">
        <f>'Pque N Mundo II'!G69</f>
        <v>1</v>
      </c>
      <c r="P40" s="321">
        <f t="shared" si="90"/>
        <v>0</v>
      </c>
      <c r="Q40" s="503">
        <f>'Pque N Mundo II'!H69</f>
        <v>1</v>
      </c>
      <c r="R40" s="321">
        <f t="shared" si="91"/>
        <v>0</v>
      </c>
      <c r="S40" s="256">
        <f t="shared" si="92"/>
        <v>3</v>
      </c>
      <c r="T40" s="334">
        <f t="shared" si="93"/>
        <v>0</v>
      </c>
    </row>
    <row r="41" spans="1:20" x14ac:dyDescent="0.25">
      <c r="A41" s="2" t="s">
        <v>37</v>
      </c>
      <c r="B41" s="276">
        <v>20</v>
      </c>
      <c r="C41" s="5">
        <f>'Pque N Mundo II'!B70</f>
        <v>1</v>
      </c>
      <c r="D41" s="297">
        <f t="shared" si="83"/>
        <v>20</v>
      </c>
      <c r="E41" s="503">
        <f>'Pque N Mundo II'!C70</f>
        <v>1</v>
      </c>
      <c r="F41" s="321">
        <f t="shared" si="84"/>
        <v>0</v>
      </c>
      <c r="G41" s="109">
        <f>'Pque N Mundo II'!D70</f>
        <v>1</v>
      </c>
      <c r="H41" s="321">
        <f t="shared" si="85"/>
        <v>0</v>
      </c>
      <c r="I41" s="109">
        <f>'Pque N Mundo II'!E70</f>
        <v>1</v>
      </c>
      <c r="J41" s="321">
        <f t="shared" si="86"/>
        <v>0</v>
      </c>
      <c r="K41" s="256">
        <f t="shared" si="87"/>
        <v>3</v>
      </c>
      <c r="L41" s="334">
        <f t="shared" si="88"/>
        <v>0</v>
      </c>
      <c r="M41" s="503">
        <f>'Pque N Mundo II'!F70</f>
        <v>1</v>
      </c>
      <c r="N41" s="321">
        <f t="shared" si="89"/>
        <v>0</v>
      </c>
      <c r="O41" s="503">
        <f>'Pque N Mundo II'!G70</f>
        <v>1</v>
      </c>
      <c r="P41" s="321">
        <f t="shared" si="90"/>
        <v>0</v>
      </c>
      <c r="Q41" s="503">
        <f>'Pque N Mundo II'!H70</f>
        <v>1</v>
      </c>
      <c r="R41" s="321">
        <f t="shared" si="91"/>
        <v>0</v>
      </c>
      <c r="S41" s="256">
        <f t="shared" si="92"/>
        <v>3</v>
      </c>
      <c r="T41" s="334">
        <f t="shared" si="93"/>
        <v>0</v>
      </c>
    </row>
    <row r="42" spans="1:20" x14ac:dyDescent="0.25">
      <c r="A42" s="2" t="s">
        <v>39</v>
      </c>
      <c r="B42" s="276">
        <v>40</v>
      </c>
      <c r="C42" s="5">
        <f>'Pque N Mundo II'!B71</f>
        <v>1</v>
      </c>
      <c r="D42" s="297">
        <f t="shared" si="83"/>
        <v>40</v>
      </c>
      <c r="E42" s="503">
        <f>'Pque N Mundo II'!C71</f>
        <v>1</v>
      </c>
      <c r="F42" s="321">
        <f t="shared" si="84"/>
        <v>0</v>
      </c>
      <c r="G42" s="109">
        <f>'Pque N Mundo II'!D71</f>
        <v>1</v>
      </c>
      <c r="H42" s="321">
        <f t="shared" si="85"/>
        <v>0</v>
      </c>
      <c r="I42" s="109">
        <f>'Pque N Mundo II'!E71</f>
        <v>1</v>
      </c>
      <c r="J42" s="321">
        <f t="shared" si="86"/>
        <v>0</v>
      </c>
      <c r="K42" s="256">
        <f t="shared" si="87"/>
        <v>3</v>
      </c>
      <c r="L42" s="334">
        <f t="shared" si="88"/>
        <v>0</v>
      </c>
      <c r="M42" s="503">
        <f>'Pque N Mundo II'!F71</f>
        <v>1</v>
      </c>
      <c r="N42" s="321">
        <f t="shared" si="89"/>
        <v>0</v>
      </c>
      <c r="O42" s="503">
        <f>'Pque N Mundo II'!G71</f>
        <v>1</v>
      </c>
      <c r="P42" s="321">
        <f t="shared" si="90"/>
        <v>0</v>
      </c>
      <c r="Q42" s="503">
        <f>'Pque N Mundo II'!H71</f>
        <v>1</v>
      </c>
      <c r="R42" s="321">
        <f t="shared" si="91"/>
        <v>0</v>
      </c>
      <c r="S42" s="256">
        <f t="shared" si="92"/>
        <v>3</v>
      </c>
      <c r="T42" s="334">
        <f t="shared" si="93"/>
        <v>0</v>
      </c>
    </row>
    <row r="43" spans="1:20" x14ac:dyDescent="0.25">
      <c r="A43" s="2" t="s">
        <v>44</v>
      </c>
      <c r="B43" s="276">
        <v>40</v>
      </c>
      <c r="C43" s="5">
        <f>'Pque N Mundo II'!B72</f>
        <v>1</v>
      </c>
      <c r="D43" s="297">
        <f t="shared" si="83"/>
        <v>40</v>
      </c>
      <c r="E43" s="503">
        <f>'Pque N Mundo II'!C72</f>
        <v>1</v>
      </c>
      <c r="F43" s="321">
        <f t="shared" si="84"/>
        <v>0</v>
      </c>
      <c r="G43" s="109">
        <f>'Pque N Mundo II'!D72</f>
        <v>1</v>
      </c>
      <c r="H43" s="321">
        <f t="shared" si="85"/>
        <v>0</v>
      </c>
      <c r="I43" s="109">
        <f>'Pque N Mundo II'!E72</f>
        <v>1</v>
      </c>
      <c r="J43" s="321">
        <f t="shared" si="86"/>
        <v>0</v>
      </c>
      <c r="K43" s="256">
        <f t="shared" si="87"/>
        <v>3</v>
      </c>
      <c r="L43" s="334">
        <f t="shared" si="88"/>
        <v>0</v>
      </c>
      <c r="M43" s="503">
        <f>'Pque N Mundo II'!F72</f>
        <v>1</v>
      </c>
      <c r="N43" s="321">
        <f t="shared" si="89"/>
        <v>0</v>
      </c>
      <c r="O43" s="503">
        <f>'Pque N Mundo II'!G72</f>
        <v>1</v>
      </c>
      <c r="P43" s="321">
        <f t="shared" si="90"/>
        <v>0</v>
      </c>
      <c r="Q43" s="503">
        <f>'Pque N Mundo II'!H72</f>
        <v>1</v>
      </c>
      <c r="R43" s="321">
        <f t="shared" si="91"/>
        <v>0</v>
      </c>
      <c r="S43" s="256">
        <f t="shared" si="92"/>
        <v>3</v>
      </c>
      <c r="T43" s="334">
        <f t="shared" si="93"/>
        <v>0</v>
      </c>
    </row>
    <row r="44" spans="1:20" x14ac:dyDescent="0.25">
      <c r="A44" s="2" t="s">
        <v>38</v>
      </c>
      <c r="B44" s="276">
        <v>20</v>
      </c>
      <c r="C44" s="5">
        <f>'Pque N Mundo II'!B73</f>
        <v>2</v>
      </c>
      <c r="D44" s="297">
        <f t="shared" si="83"/>
        <v>40</v>
      </c>
      <c r="E44" s="503">
        <f>'Pque N Mundo II'!C73</f>
        <v>2</v>
      </c>
      <c r="F44" s="321">
        <f t="shared" si="84"/>
        <v>0</v>
      </c>
      <c r="G44" s="109">
        <f>'Pque N Mundo II'!D73</f>
        <v>2</v>
      </c>
      <c r="H44" s="321">
        <f t="shared" si="85"/>
        <v>0</v>
      </c>
      <c r="I44" s="109">
        <f>'Pque N Mundo II'!E73</f>
        <v>1</v>
      </c>
      <c r="J44" s="321">
        <f t="shared" si="86"/>
        <v>-20</v>
      </c>
      <c r="K44" s="256">
        <f t="shared" si="87"/>
        <v>5</v>
      </c>
      <c r="L44" s="334">
        <f t="shared" si="88"/>
        <v>-20</v>
      </c>
      <c r="M44" s="503">
        <f>'Pque N Mundo II'!F73</f>
        <v>1</v>
      </c>
      <c r="N44" s="321">
        <f t="shared" si="89"/>
        <v>-20</v>
      </c>
      <c r="O44" s="503">
        <f>'Pque N Mundo II'!G73</f>
        <v>2</v>
      </c>
      <c r="P44" s="321">
        <f t="shared" si="90"/>
        <v>0</v>
      </c>
      <c r="Q44" s="503">
        <f>'Pque N Mundo II'!H73</f>
        <v>2</v>
      </c>
      <c r="R44" s="321">
        <f t="shared" si="91"/>
        <v>0</v>
      </c>
      <c r="S44" s="256">
        <f t="shared" si="92"/>
        <v>5</v>
      </c>
      <c r="T44" s="334">
        <f t="shared" si="93"/>
        <v>-20</v>
      </c>
    </row>
    <row r="45" spans="1:20" ht="15.75" thickBot="1" x14ac:dyDescent="0.3">
      <c r="A45" s="16" t="s">
        <v>40</v>
      </c>
      <c r="B45" s="277">
        <v>40</v>
      </c>
      <c r="C45" s="17">
        <f>'Pque N Mundo II'!B74</f>
        <v>1</v>
      </c>
      <c r="D45" s="299">
        <f t="shared" si="83"/>
        <v>40</v>
      </c>
      <c r="E45" s="504">
        <f>'Pque N Mundo II'!C74</f>
        <v>1</v>
      </c>
      <c r="F45" s="322">
        <f t="shared" si="84"/>
        <v>0</v>
      </c>
      <c r="G45" s="501">
        <f>'Pque N Mundo II'!D74</f>
        <v>1</v>
      </c>
      <c r="H45" s="325">
        <f t="shared" si="85"/>
        <v>0</v>
      </c>
      <c r="I45" s="501">
        <f>'Pque N Mundo II'!E74</f>
        <v>1</v>
      </c>
      <c r="J45" s="325">
        <f t="shared" si="86"/>
        <v>0</v>
      </c>
      <c r="K45" s="257">
        <f t="shared" si="87"/>
        <v>3</v>
      </c>
      <c r="L45" s="335">
        <f t="shared" si="88"/>
        <v>0</v>
      </c>
      <c r="M45" s="504">
        <f>'Pque N Mundo II'!F74</f>
        <v>1</v>
      </c>
      <c r="N45" s="322">
        <f t="shared" si="89"/>
        <v>0</v>
      </c>
      <c r="O45" s="504">
        <f>'Pque N Mundo II'!G74</f>
        <v>1</v>
      </c>
      <c r="P45" s="322">
        <f t="shared" si="90"/>
        <v>0</v>
      </c>
      <c r="Q45" s="504">
        <f>'Pque N Mundo II'!H74</f>
        <v>1</v>
      </c>
      <c r="R45" s="322">
        <f t="shared" si="91"/>
        <v>0</v>
      </c>
      <c r="S45" s="257">
        <f t="shared" si="92"/>
        <v>3</v>
      </c>
      <c r="T45" s="335">
        <f t="shared" si="93"/>
        <v>0</v>
      </c>
    </row>
    <row r="46" spans="1:20" ht="15.75" thickBot="1" x14ac:dyDescent="0.3">
      <c r="A46" s="6" t="s">
        <v>7</v>
      </c>
      <c r="B46" s="293">
        <f>SUM(B39:B45)</f>
        <v>210</v>
      </c>
      <c r="C46" s="7">
        <f>SUM(C39:C45)</f>
        <v>8</v>
      </c>
      <c r="D46" s="300">
        <f t="shared" ref="D46:T46" si="94">SUM(D39:D45)</f>
        <v>230</v>
      </c>
      <c r="E46" s="499">
        <f t="shared" si="94"/>
        <v>8</v>
      </c>
      <c r="F46" s="319">
        <f t="shared" si="94"/>
        <v>0</v>
      </c>
      <c r="G46" s="502">
        <f t="shared" si="94"/>
        <v>8.5</v>
      </c>
      <c r="H46" s="352">
        <f t="shared" si="94"/>
        <v>10</v>
      </c>
      <c r="I46" s="502">
        <f t="shared" si="94"/>
        <v>7</v>
      </c>
      <c r="J46" s="352">
        <f t="shared" si="94"/>
        <v>-20</v>
      </c>
      <c r="K46" s="80">
        <f t="shared" ref="K46:L46" si="95">SUM(K39:K45)</f>
        <v>23.5</v>
      </c>
      <c r="L46" s="332">
        <f t="shared" si="95"/>
        <v>-10</v>
      </c>
      <c r="M46" s="499">
        <f t="shared" si="94"/>
        <v>7</v>
      </c>
      <c r="N46" s="319">
        <f t="shared" si="94"/>
        <v>-20</v>
      </c>
      <c r="O46" s="499">
        <f t="shared" si="94"/>
        <v>8</v>
      </c>
      <c r="P46" s="319">
        <f t="shared" si="94"/>
        <v>0</v>
      </c>
      <c r="Q46" s="499">
        <f t="shared" si="94"/>
        <v>8</v>
      </c>
      <c r="R46" s="319">
        <f t="shared" si="94"/>
        <v>0</v>
      </c>
      <c r="S46" s="80">
        <f t="shared" si="94"/>
        <v>23</v>
      </c>
      <c r="T46" s="332">
        <f t="shared" si="94"/>
        <v>-20</v>
      </c>
    </row>
    <row r="48" spans="1:20" ht="15.75" x14ac:dyDescent="0.25">
      <c r="A48" s="1021" t="s">
        <v>270</v>
      </c>
      <c r="B48" s="1022"/>
      <c r="C48" s="1022"/>
      <c r="D48" s="1022"/>
      <c r="E48" s="1022"/>
      <c r="F48" s="1022"/>
      <c r="G48" s="1022"/>
      <c r="H48" s="1022"/>
      <c r="I48" s="1022"/>
      <c r="J48" s="1022"/>
      <c r="K48" s="1022"/>
      <c r="L48" s="1022"/>
      <c r="M48" s="1022"/>
      <c r="N48" s="1022"/>
      <c r="O48" s="1022"/>
      <c r="P48" s="1022"/>
      <c r="Q48" s="1022"/>
      <c r="R48" s="1022"/>
      <c r="S48" s="1022"/>
      <c r="T48" s="1022"/>
    </row>
    <row r="49" spans="1:20" ht="36.75" thickBot="1" x14ac:dyDescent="0.3">
      <c r="A49" s="85" t="s">
        <v>14</v>
      </c>
      <c r="B49" s="274" t="str">
        <f t="shared" ref="B49:T49" si="96">B5</f>
        <v>Carga Horária</v>
      </c>
      <c r="C49" s="104" t="str">
        <f t="shared" si="96"/>
        <v>Equipe Mínima TA</v>
      </c>
      <c r="D49" s="302" t="str">
        <f t="shared" si="96"/>
        <v>Total Horas</v>
      </c>
      <c r="E49" s="516" t="str">
        <f t="shared" si="96"/>
        <v>MAR</v>
      </c>
      <c r="F49" s="344" t="str">
        <f t="shared" si="96"/>
        <v>Saldo Mar</v>
      </c>
      <c r="G49" s="516" t="str">
        <f t="shared" si="96"/>
        <v>ABR</v>
      </c>
      <c r="H49" s="344" t="str">
        <f t="shared" si="96"/>
        <v>Saldo Abr</v>
      </c>
      <c r="I49" s="516" t="str">
        <f t="shared" si="96"/>
        <v>MAI</v>
      </c>
      <c r="J49" s="344" t="str">
        <f t="shared" si="96"/>
        <v>Saldo Mai</v>
      </c>
      <c r="K49" s="251" t="str">
        <f t="shared" ref="K49:L49" si="97">K5</f>
        <v>3º Trimestre</v>
      </c>
      <c r="L49" s="342" t="str">
        <f t="shared" si="97"/>
        <v>Saldo Trim</v>
      </c>
      <c r="M49" s="516" t="str">
        <f t="shared" si="96"/>
        <v>JUN</v>
      </c>
      <c r="N49" s="344" t="str">
        <f t="shared" si="96"/>
        <v>Saldo Jun</v>
      </c>
      <c r="O49" s="496" t="str">
        <f t="shared" si="96"/>
        <v>JUL</v>
      </c>
      <c r="P49" s="344" t="str">
        <f t="shared" si="96"/>
        <v>Saldo Jul</v>
      </c>
      <c r="Q49" s="496" t="str">
        <f t="shared" si="96"/>
        <v>AGO</v>
      </c>
      <c r="R49" s="344" t="str">
        <f t="shared" si="96"/>
        <v>Saldo Ago</v>
      </c>
      <c r="S49" s="251" t="str">
        <f t="shared" si="96"/>
        <v>4º Trimestre</v>
      </c>
      <c r="T49" s="342" t="str">
        <f t="shared" si="96"/>
        <v>Saldo Trim</v>
      </c>
    </row>
    <row r="50" spans="1:20" ht="15.75" thickTop="1" x14ac:dyDescent="0.25">
      <c r="A50" s="88" t="s">
        <v>33</v>
      </c>
      <c r="B50" s="275">
        <v>20</v>
      </c>
      <c r="C50" s="87">
        <f>'AMA_UBS J Brasil'!$B$51</f>
        <v>6</v>
      </c>
      <c r="D50" s="303">
        <f t="shared" ref="D50:D59" si="98">C50*B50</f>
        <v>120</v>
      </c>
      <c r="E50" s="497">
        <f>'AMA_UBS J Brasil'!$C$51</f>
        <v>6</v>
      </c>
      <c r="F50" s="316">
        <f t="shared" ref="F50:F59" si="99">(E50*$B50)-$D50</f>
        <v>0</v>
      </c>
      <c r="G50" s="497">
        <f>'AMA_UBS J Brasil'!$D$51</f>
        <v>0</v>
      </c>
      <c r="H50" s="316">
        <f t="shared" ref="H50:H59" si="100">(G50*$B50)-$D50</f>
        <v>-120</v>
      </c>
      <c r="I50" s="497">
        <f>'AMA_UBS J Brasil'!$E$51</f>
        <v>0</v>
      </c>
      <c r="J50" s="316">
        <f t="shared" ref="J50:J59" si="101">(I50*$B50)-$D50</f>
        <v>-120</v>
      </c>
      <c r="K50" s="241">
        <f t="shared" ref="K50:K59" si="102">SUM(E50,G50,I50)</f>
        <v>6</v>
      </c>
      <c r="L50" s="329">
        <f t="shared" ref="L50:L56" si="103">(K50*$B50)-$D50*3</f>
        <v>-240</v>
      </c>
      <c r="M50" s="497">
        <f>'AMA_UBS J Brasil'!$F$51</f>
        <v>0</v>
      </c>
      <c r="N50" s="316">
        <f t="shared" ref="N50:N59" si="104">(M50*$B50)-$D50</f>
        <v>-120</v>
      </c>
      <c r="O50" s="497">
        <f>'AMA_UBS J Brasil'!$G$51</f>
        <v>0</v>
      </c>
      <c r="P50" s="316">
        <f t="shared" ref="P50:P59" si="105">(O50*$B50)-$D50</f>
        <v>-120</v>
      </c>
      <c r="Q50" s="497">
        <f>'AMA_UBS J Brasil'!$H$51</f>
        <v>0</v>
      </c>
      <c r="R50" s="316">
        <f t="shared" ref="R50:R59" si="106">(Q50*$B50)-$D50</f>
        <v>-120</v>
      </c>
      <c r="S50" s="241">
        <f t="shared" ref="S50:S59" si="107">SUM(M50,O50,Q50)</f>
        <v>0</v>
      </c>
      <c r="T50" s="329">
        <f t="shared" ref="T50:T59" si="108">(S50*$B50)-$D50*3</f>
        <v>-360</v>
      </c>
    </row>
    <row r="51" spans="1:20" x14ac:dyDescent="0.25">
      <c r="A51" s="88" t="s">
        <v>20</v>
      </c>
      <c r="B51" s="276">
        <v>20</v>
      </c>
      <c r="C51" s="89">
        <f>'AMA_UBS J Brasil'!$B$54</f>
        <v>6</v>
      </c>
      <c r="D51" s="304">
        <f t="shared" si="98"/>
        <v>120</v>
      </c>
      <c r="E51" s="109">
        <f>'AMA_UBS J Brasil'!$C$54</f>
        <v>7</v>
      </c>
      <c r="F51" s="317">
        <f t="shared" si="99"/>
        <v>20</v>
      </c>
      <c r="G51" s="109">
        <f>'AMA_UBS J Brasil'!$D$54</f>
        <v>0</v>
      </c>
      <c r="H51" s="317">
        <f t="shared" si="100"/>
        <v>-120</v>
      </c>
      <c r="I51" s="109">
        <f>'AMA_UBS J Brasil'!$E$54</f>
        <v>0</v>
      </c>
      <c r="J51" s="317">
        <f t="shared" si="101"/>
        <v>-120</v>
      </c>
      <c r="K51" s="253">
        <f t="shared" si="102"/>
        <v>7</v>
      </c>
      <c r="L51" s="330">
        <f t="shared" si="103"/>
        <v>-220</v>
      </c>
      <c r="M51" s="109">
        <f>'AMA_UBS J Brasil'!$F$54</f>
        <v>0</v>
      </c>
      <c r="N51" s="317">
        <f t="shared" si="104"/>
        <v>-120</v>
      </c>
      <c r="O51" s="109">
        <f>'AMA_UBS J Brasil'!$G$54</f>
        <v>0</v>
      </c>
      <c r="P51" s="317">
        <f t="shared" si="105"/>
        <v>-120</v>
      </c>
      <c r="Q51" s="109">
        <f>'AMA_UBS J Brasil'!$H$54</f>
        <v>0</v>
      </c>
      <c r="R51" s="317">
        <f t="shared" si="106"/>
        <v>-120</v>
      </c>
      <c r="S51" s="253">
        <f t="shared" si="107"/>
        <v>0</v>
      </c>
      <c r="T51" s="330">
        <f t="shared" si="108"/>
        <v>-360</v>
      </c>
    </row>
    <row r="52" spans="1:20" x14ac:dyDescent="0.25">
      <c r="A52" s="88" t="s">
        <v>43</v>
      </c>
      <c r="B52" s="276">
        <v>20</v>
      </c>
      <c r="C52" s="89">
        <f>'AMA_UBS J Brasil'!B56</f>
        <v>6</v>
      </c>
      <c r="D52" s="304">
        <f t="shared" si="98"/>
        <v>120</v>
      </c>
      <c r="E52" s="109">
        <f>'AMA_UBS J Brasil'!C56</f>
        <v>3</v>
      </c>
      <c r="F52" s="317">
        <f t="shared" si="99"/>
        <v>-60</v>
      </c>
      <c r="G52" s="109">
        <f>'AMA_UBS J Brasil'!D56</f>
        <v>0</v>
      </c>
      <c r="H52" s="317">
        <f t="shared" si="100"/>
        <v>-120</v>
      </c>
      <c r="I52" s="109">
        <f>'AMA_UBS J Brasil'!E56</f>
        <v>0</v>
      </c>
      <c r="J52" s="317">
        <f>(I52*$B52)-$D52</f>
        <v>-120</v>
      </c>
      <c r="K52" s="253">
        <f t="shared" si="102"/>
        <v>3</v>
      </c>
      <c r="L52" s="330">
        <f t="shared" si="103"/>
        <v>-300</v>
      </c>
      <c r="M52" s="109">
        <f>'AMA_UBS J Brasil'!F56</f>
        <v>0</v>
      </c>
      <c r="N52" s="317">
        <f>(M52*$B52)-$D52</f>
        <v>-120</v>
      </c>
      <c r="O52" s="109">
        <f>'AMA_UBS J Brasil'!G56</f>
        <v>0</v>
      </c>
      <c r="P52" s="317">
        <f>(O52*$B52)-$D52</f>
        <v>-120</v>
      </c>
      <c r="Q52" s="109">
        <f>'AMA_UBS J Brasil'!H56</f>
        <v>0</v>
      </c>
      <c r="R52" s="317">
        <f t="shared" si="106"/>
        <v>-120</v>
      </c>
      <c r="S52" s="253">
        <f t="shared" si="107"/>
        <v>0</v>
      </c>
      <c r="T52" s="330">
        <f t="shared" si="108"/>
        <v>-360</v>
      </c>
    </row>
    <row r="53" spans="1:20" x14ac:dyDescent="0.25">
      <c r="A53" s="88" t="s">
        <v>22</v>
      </c>
      <c r="B53" s="276">
        <v>20</v>
      </c>
      <c r="C53" s="89">
        <f>'AMA_UBS J Brasil'!B57</f>
        <v>1</v>
      </c>
      <c r="D53" s="304">
        <f t="shared" si="98"/>
        <v>20</v>
      </c>
      <c r="E53" s="109">
        <f>'AMA_UBS J Brasil'!C57</f>
        <v>1</v>
      </c>
      <c r="F53" s="317">
        <f t="shared" si="99"/>
        <v>0</v>
      </c>
      <c r="G53" s="109">
        <f>'AMA_UBS J Brasil'!D57</f>
        <v>0</v>
      </c>
      <c r="H53" s="317">
        <f t="shared" si="100"/>
        <v>-20</v>
      </c>
      <c r="I53" s="109">
        <f>'AMA_UBS J Brasil'!E57</f>
        <v>0</v>
      </c>
      <c r="J53" s="317">
        <f t="shared" si="101"/>
        <v>-20</v>
      </c>
      <c r="K53" s="253">
        <f t="shared" si="102"/>
        <v>1</v>
      </c>
      <c r="L53" s="330">
        <f t="shared" si="103"/>
        <v>-40</v>
      </c>
      <c r="M53" s="109">
        <f>'AMA_UBS J Brasil'!F57</f>
        <v>0</v>
      </c>
      <c r="N53" s="317">
        <f t="shared" si="104"/>
        <v>-20</v>
      </c>
      <c r="O53" s="109">
        <f>'AMA_UBS J Brasil'!G57</f>
        <v>0</v>
      </c>
      <c r="P53" s="317">
        <f t="shared" si="105"/>
        <v>-20</v>
      </c>
      <c r="Q53" s="109">
        <f>'AMA_UBS J Brasil'!H57</f>
        <v>0</v>
      </c>
      <c r="R53" s="317">
        <f t="shared" si="106"/>
        <v>-20</v>
      </c>
      <c r="S53" s="253">
        <f t="shared" si="107"/>
        <v>0</v>
      </c>
      <c r="T53" s="330">
        <f t="shared" si="108"/>
        <v>-60</v>
      </c>
    </row>
    <row r="54" spans="1:20" x14ac:dyDescent="0.25">
      <c r="A54" s="88" t="s">
        <v>23</v>
      </c>
      <c r="B54" s="276">
        <v>20</v>
      </c>
      <c r="C54" s="89">
        <f>'AMA_UBS J Brasil'!B58</f>
        <v>4</v>
      </c>
      <c r="D54" s="304">
        <f t="shared" si="98"/>
        <v>80</v>
      </c>
      <c r="E54" s="109">
        <f>'AMA_UBS J Brasil'!C58</f>
        <v>3</v>
      </c>
      <c r="F54" s="317">
        <f t="shared" si="99"/>
        <v>-20</v>
      </c>
      <c r="G54" s="109">
        <f>'AMA_UBS J Brasil'!D58</f>
        <v>0</v>
      </c>
      <c r="H54" s="317">
        <f t="shared" si="100"/>
        <v>-80</v>
      </c>
      <c r="I54" s="109">
        <f>'AMA_UBS J Brasil'!E58</f>
        <v>0</v>
      </c>
      <c r="J54" s="317">
        <f t="shared" si="101"/>
        <v>-80</v>
      </c>
      <c r="K54" s="253">
        <f t="shared" si="102"/>
        <v>3</v>
      </c>
      <c r="L54" s="330">
        <f t="shared" si="103"/>
        <v>-180</v>
      </c>
      <c r="M54" s="109">
        <f>'AMA_UBS J Brasil'!F58</f>
        <v>0</v>
      </c>
      <c r="N54" s="317">
        <f t="shared" si="104"/>
        <v>-80</v>
      </c>
      <c r="O54" s="109">
        <f>'AMA_UBS J Brasil'!G58</f>
        <v>0</v>
      </c>
      <c r="P54" s="317">
        <f t="shared" si="105"/>
        <v>-80</v>
      </c>
      <c r="Q54" s="109">
        <f>'AMA_UBS J Brasil'!H58</f>
        <v>0</v>
      </c>
      <c r="R54" s="317">
        <f t="shared" si="106"/>
        <v>-80</v>
      </c>
      <c r="S54" s="253">
        <f t="shared" si="107"/>
        <v>0</v>
      </c>
      <c r="T54" s="330">
        <f t="shared" si="108"/>
        <v>-240</v>
      </c>
    </row>
    <row r="55" spans="1:20" x14ac:dyDescent="0.25">
      <c r="A55" s="88" t="s">
        <v>24</v>
      </c>
      <c r="B55" s="276">
        <v>30</v>
      </c>
      <c r="C55" s="89">
        <f>'AMA_UBS J Brasil'!B59</f>
        <v>3</v>
      </c>
      <c r="D55" s="304">
        <f t="shared" si="98"/>
        <v>90</v>
      </c>
      <c r="E55" s="109">
        <f>'AMA_UBS J Brasil'!C59</f>
        <v>3</v>
      </c>
      <c r="F55" s="317">
        <f t="shared" si="99"/>
        <v>0</v>
      </c>
      <c r="G55" s="109">
        <f>'AMA_UBS J Brasil'!D59</f>
        <v>0</v>
      </c>
      <c r="H55" s="317">
        <f t="shared" si="100"/>
        <v>-90</v>
      </c>
      <c r="I55" s="109">
        <f>'AMA_UBS J Brasil'!E59</f>
        <v>0</v>
      </c>
      <c r="J55" s="317">
        <f t="shared" si="101"/>
        <v>-90</v>
      </c>
      <c r="K55" s="253">
        <f t="shared" si="102"/>
        <v>3</v>
      </c>
      <c r="L55" s="330">
        <f t="shared" si="103"/>
        <v>-180</v>
      </c>
      <c r="M55" s="109">
        <f>'AMA_UBS J Brasil'!F59</f>
        <v>0</v>
      </c>
      <c r="N55" s="317">
        <f t="shared" si="104"/>
        <v>-90</v>
      </c>
      <c r="O55" s="109">
        <f>'AMA_UBS J Brasil'!G59</f>
        <v>0</v>
      </c>
      <c r="P55" s="317">
        <f t="shared" si="105"/>
        <v>-90</v>
      </c>
      <c r="Q55" s="109">
        <f>'AMA_UBS J Brasil'!H59</f>
        <v>0</v>
      </c>
      <c r="R55" s="317">
        <f t="shared" si="106"/>
        <v>-90</v>
      </c>
      <c r="S55" s="253">
        <f t="shared" si="107"/>
        <v>0</v>
      </c>
      <c r="T55" s="330">
        <f t="shared" si="108"/>
        <v>-270</v>
      </c>
    </row>
    <row r="56" spans="1:20" x14ac:dyDescent="0.25">
      <c r="A56" s="88" t="s">
        <v>25</v>
      </c>
      <c r="B56" s="276">
        <v>30</v>
      </c>
      <c r="C56" s="89">
        <f>'AMA_UBS J Brasil'!B61</f>
        <v>5</v>
      </c>
      <c r="D56" s="304">
        <f t="shared" si="98"/>
        <v>150</v>
      </c>
      <c r="E56" s="109">
        <f>'AMA_UBS J Brasil'!C61</f>
        <v>5</v>
      </c>
      <c r="F56" s="317">
        <f t="shared" si="99"/>
        <v>0</v>
      </c>
      <c r="G56" s="109">
        <f>'AMA_UBS J Brasil'!D61</f>
        <v>0</v>
      </c>
      <c r="H56" s="317">
        <f t="shared" si="100"/>
        <v>-150</v>
      </c>
      <c r="I56" s="109">
        <f>'AMA_UBS J Brasil'!E61</f>
        <v>0</v>
      </c>
      <c r="J56" s="317">
        <f t="shared" si="101"/>
        <v>-150</v>
      </c>
      <c r="K56" s="253">
        <f t="shared" si="102"/>
        <v>5</v>
      </c>
      <c r="L56" s="330">
        <f t="shared" si="103"/>
        <v>-300</v>
      </c>
      <c r="M56" s="109">
        <f>'AMA_UBS J Brasil'!F61</f>
        <v>0</v>
      </c>
      <c r="N56" s="317">
        <f t="shared" si="104"/>
        <v>-150</v>
      </c>
      <c r="O56" s="109">
        <f>'AMA_UBS J Brasil'!G61</f>
        <v>0</v>
      </c>
      <c r="P56" s="317">
        <f t="shared" si="105"/>
        <v>-150</v>
      </c>
      <c r="Q56" s="109">
        <f>'AMA_UBS J Brasil'!H61</f>
        <v>0</v>
      </c>
      <c r="R56" s="317">
        <f t="shared" si="106"/>
        <v>-150</v>
      </c>
      <c r="S56" s="253">
        <f t="shared" si="107"/>
        <v>0</v>
      </c>
      <c r="T56" s="330">
        <f t="shared" si="108"/>
        <v>-450</v>
      </c>
    </row>
    <row r="57" spans="1:20" x14ac:dyDescent="0.25">
      <c r="A57" s="70" t="s">
        <v>167</v>
      </c>
      <c r="B57" s="276">
        <v>36</v>
      </c>
      <c r="C57" s="89">
        <v>8</v>
      </c>
      <c r="D57" s="304">
        <f>C57*B57</f>
        <v>288</v>
      </c>
      <c r="E57" s="109">
        <f>'AMA_UBS J Brasil'!C60</f>
        <v>8</v>
      </c>
      <c r="F57" s="317">
        <f>(E57*$B57)-$D57</f>
        <v>0</v>
      </c>
      <c r="G57" s="109">
        <f>'AMA_UBS J Brasil'!D60</f>
        <v>0</v>
      </c>
      <c r="H57" s="317">
        <f>(G57*$B57)-$D57</f>
        <v>-288</v>
      </c>
      <c r="I57" s="109">
        <f>'AMA_UBS J Brasil'!E60</f>
        <v>0</v>
      </c>
      <c r="J57" s="317">
        <f>(I57*$B57)-$D57</f>
        <v>-288</v>
      </c>
      <c r="K57" s="253">
        <f t="shared" si="102"/>
        <v>8</v>
      </c>
      <c r="L57" s="330">
        <f>(K57*$B57)-$D57*3</f>
        <v>-576</v>
      </c>
      <c r="M57" s="109">
        <f>'AMA_UBS J Brasil'!F60</f>
        <v>0</v>
      </c>
      <c r="N57" s="317">
        <f>(M57*$B57)-$D57</f>
        <v>-288</v>
      </c>
      <c r="O57" s="109">
        <f>'AMA_UBS J Brasil'!G60</f>
        <v>0</v>
      </c>
      <c r="P57" s="317">
        <f>(O57*$B57)-$D57</f>
        <v>-288</v>
      </c>
      <c r="Q57" s="109">
        <f>'AMA_UBS J Brasil'!H60</f>
        <v>0</v>
      </c>
      <c r="R57" s="317">
        <f>(Q57*$B57)-$D57</f>
        <v>-288</v>
      </c>
      <c r="S57" s="253">
        <f t="shared" ref="S57" si="109">SUM(M57,O57,Q57)</f>
        <v>0</v>
      </c>
      <c r="T57" s="330">
        <f>(S57*$B57)-$D57*3</f>
        <v>-864</v>
      </c>
    </row>
    <row r="58" spans="1:20" hidden="1" x14ac:dyDescent="0.25">
      <c r="A58" s="75" t="s">
        <v>45</v>
      </c>
      <c r="B58" s="276">
        <v>40</v>
      </c>
      <c r="C58" s="89"/>
      <c r="D58" s="304">
        <f t="shared" si="98"/>
        <v>0</v>
      </c>
      <c r="E58" s="109">
        <f>'AMA_UBS J Brasil'!C62</f>
        <v>1</v>
      </c>
      <c r="F58" s="317">
        <f t="shared" si="99"/>
        <v>40</v>
      </c>
      <c r="G58" s="109">
        <f>'AMA_UBS J Brasil'!D62</f>
        <v>0</v>
      </c>
      <c r="H58" s="317">
        <f t="shared" si="100"/>
        <v>0</v>
      </c>
      <c r="I58" s="109">
        <f>'AMA_UBS J Brasil'!E62</f>
        <v>0</v>
      </c>
      <c r="J58" s="317">
        <f t="shared" si="101"/>
        <v>0</v>
      </c>
      <c r="K58" s="253">
        <f t="shared" si="102"/>
        <v>1</v>
      </c>
      <c r="L58" s="330">
        <f t="shared" ref="L58:L59" si="110">(K58*$B58)-$D58*3</f>
        <v>40</v>
      </c>
      <c r="M58" s="109">
        <f>'AMA_UBS J Brasil'!F62</f>
        <v>0</v>
      </c>
      <c r="N58" s="317">
        <f t="shared" si="104"/>
        <v>0</v>
      </c>
      <c r="O58" s="109">
        <f>'AMA_UBS J Brasil'!G62</f>
        <v>0</v>
      </c>
      <c r="P58" s="317">
        <f t="shared" si="105"/>
        <v>0</v>
      </c>
      <c r="Q58" s="109">
        <f>'AMA_UBS J Brasil'!H62</f>
        <v>0</v>
      </c>
      <c r="R58" s="317">
        <f t="shared" si="106"/>
        <v>0</v>
      </c>
      <c r="S58" s="253">
        <f t="shared" si="107"/>
        <v>0</v>
      </c>
      <c r="T58" s="330">
        <f t="shared" si="108"/>
        <v>0</v>
      </c>
    </row>
    <row r="59" spans="1:20" ht="15.75" thickBot="1" x14ac:dyDescent="0.3">
      <c r="A59" s="63" t="s">
        <v>34</v>
      </c>
      <c r="B59" s="284">
        <v>30</v>
      </c>
      <c r="C59" s="90">
        <f>'AMA_UBS J Brasil'!$B$65</f>
        <v>3</v>
      </c>
      <c r="D59" s="354">
        <f t="shared" si="98"/>
        <v>90</v>
      </c>
      <c r="E59" s="501">
        <f>'AMA_UBS J Brasil'!$C$65</f>
        <v>3</v>
      </c>
      <c r="F59" s="325">
        <f t="shared" si="99"/>
        <v>0</v>
      </c>
      <c r="G59" s="501">
        <f>'AMA_UBS J Brasil'!$D$65</f>
        <v>0</v>
      </c>
      <c r="H59" s="325">
        <f t="shared" si="100"/>
        <v>-90</v>
      </c>
      <c r="I59" s="501">
        <f>'AMA_UBS J Brasil'!$E$65</f>
        <v>0</v>
      </c>
      <c r="J59" s="325">
        <f t="shared" si="101"/>
        <v>-90</v>
      </c>
      <c r="K59" s="261">
        <f t="shared" si="102"/>
        <v>3</v>
      </c>
      <c r="L59" s="338">
        <f t="shared" si="110"/>
        <v>-180</v>
      </c>
      <c r="M59" s="501">
        <f>'AMA_UBS J Brasil'!$F$65</f>
        <v>0</v>
      </c>
      <c r="N59" s="325">
        <f t="shared" si="104"/>
        <v>-90</v>
      </c>
      <c r="O59" s="501">
        <f>'AMA_UBS J Brasil'!$G$65</f>
        <v>0</v>
      </c>
      <c r="P59" s="325">
        <f t="shared" si="105"/>
        <v>-90</v>
      </c>
      <c r="Q59" s="501">
        <f>'AMA_UBS J Brasil'!$H$65</f>
        <v>0</v>
      </c>
      <c r="R59" s="325">
        <f t="shared" si="106"/>
        <v>-90</v>
      </c>
      <c r="S59" s="261">
        <f t="shared" si="107"/>
        <v>0</v>
      </c>
      <c r="T59" s="338">
        <f t="shared" si="108"/>
        <v>-270</v>
      </c>
    </row>
    <row r="60" spans="1:20" ht="15.75" thickBot="1" x14ac:dyDescent="0.3">
      <c r="A60" s="355" t="s">
        <v>7</v>
      </c>
      <c r="B60" s="356">
        <f t="shared" ref="B60:T60" si="111">SUM(B50:B59)</f>
        <v>266</v>
      </c>
      <c r="C60" s="377">
        <f t="shared" si="111"/>
        <v>42</v>
      </c>
      <c r="D60" s="378">
        <f t="shared" si="111"/>
        <v>1078</v>
      </c>
      <c r="E60" s="505">
        <f t="shared" si="111"/>
        <v>40</v>
      </c>
      <c r="F60" s="358">
        <f t="shared" si="111"/>
        <v>-20</v>
      </c>
      <c r="G60" s="505">
        <f t="shared" si="111"/>
        <v>0</v>
      </c>
      <c r="H60" s="358">
        <f t="shared" si="111"/>
        <v>-1078</v>
      </c>
      <c r="I60" s="505">
        <f t="shared" si="111"/>
        <v>0</v>
      </c>
      <c r="J60" s="358">
        <f t="shared" si="111"/>
        <v>-1078</v>
      </c>
      <c r="K60" s="359">
        <f t="shared" ref="K60:L60" si="112">SUM(K50:K59)</f>
        <v>40</v>
      </c>
      <c r="L60" s="360">
        <f t="shared" si="112"/>
        <v>-2176</v>
      </c>
      <c r="M60" s="505">
        <f t="shared" si="111"/>
        <v>0</v>
      </c>
      <c r="N60" s="358">
        <f t="shared" si="111"/>
        <v>-1078</v>
      </c>
      <c r="O60" s="505">
        <f t="shared" si="111"/>
        <v>0</v>
      </c>
      <c r="P60" s="358">
        <f t="shared" si="111"/>
        <v>-1078</v>
      </c>
      <c r="Q60" s="505">
        <f t="shared" si="111"/>
        <v>0</v>
      </c>
      <c r="R60" s="358">
        <f t="shared" si="111"/>
        <v>-1078</v>
      </c>
      <c r="S60" s="359">
        <f t="shared" si="111"/>
        <v>0</v>
      </c>
      <c r="T60" s="360">
        <f t="shared" si="111"/>
        <v>-3234</v>
      </c>
    </row>
    <row r="62" spans="1:20" ht="15.75" x14ac:dyDescent="0.25">
      <c r="A62" s="1021" t="s">
        <v>272</v>
      </c>
      <c r="B62" s="1022"/>
      <c r="C62" s="1022"/>
      <c r="D62" s="1022"/>
      <c r="E62" s="1022"/>
      <c r="F62" s="1022"/>
      <c r="G62" s="1022"/>
      <c r="H62" s="1022"/>
      <c r="I62" s="1022"/>
      <c r="J62" s="1022"/>
      <c r="K62" s="1022"/>
      <c r="L62" s="1022"/>
      <c r="M62" s="1022"/>
      <c r="N62" s="1022"/>
      <c r="O62" s="1022"/>
      <c r="P62" s="1022"/>
      <c r="Q62" s="1022"/>
      <c r="R62" s="1022"/>
      <c r="S62" s="1022"/>
      <c r="T62" s="1022"/>
    </row>
    <row r="63" spans="1:20" ht="36.75" thickBot="1" x14ac:dyDescent="0.3">
      <c r="A63" s="85" t="s">
        <v>14</v>
      </c>
      <c r="B63" s="274" t="str">
        <f t="shared" ref="B63:T63" si="113">B5</f>
        <v>Carga Horária</v>
      </c>
      <c r="C63" s="104" t="str">
        <f t="shared" si="113"/>
        <v>Equipe Mínima TA</v>
      </c>
      <c r="D63" s="302" t="str">
        <f t="shared" si="113"/>
        <v>Total Horas</v>
      </c>
      <c r="E63" s="516" t="str">
        <f t="shared" si="113"/>
        <v>MAR</v>
      </c>
      <c r="F63" s="344" t="str">
        <f t="shared" si="113"/>
        <v>Saldo Mar</v>
      </c>
      <c r="G63" s="516" t="str">
        <f t="shared" si="113"/>
        <v>ABR</v>
      </c>
      <c r="H63" s="344" t="str">
        <f t="shared" si="113"/>
        <v>Saldo Abr</v>
      </c>
      <c r="I63" s="516" t="str">
        <f t="shared" si="113"/>
        <v>MAI</v>
      </c>
      <c r="J63" s="344" t="str">
        <f t="shared" si="113"/>
        <v>Saldo Mai</v>
      </c>
      <c r="K63" s="251" t="str">
        <f t="shared" ref="K63:L63" si="114">K5</f>
        <v>3º Trimestre</v>
      </c>
      <c r="L63" s="342" t="str">
        <f t="shared" si="114"/>
        <v>Saldo Trim</v>
      </c>
      <c r="M63" s="516" t="str">
        <f t="shared" si="113"/>
        <v>JUN</v>
      </c>
      <c r="N63" s="344" t="str">
        <f t="shared" si="113"/>
        <v>Saldo Jun</v>
      </c>
      <c r="O63" s="496" t="str">
        <f t="shared" si="113"/>
        <v>JUL</v>
      </c>
      <c r="P63" s="344" t="str">
        <f t="shared" si="113"/>
        <v>Saldo Jul</v>
      </c>
      <c r="Q63" s="496" t="str">
        <f t="shared" si="113"/>
        <v>AGO</v>
      </c>
      <c r="R63" s="344" t="str">
        <f t="shared" si="113"/>
        <v>Saldo Ago</v>
      </c>
      <c r="S63" s="251" t="str">
        <f t="shared" si="113"/>
        <v>4º Trimestre</v>
      </c>
      <c r="T63" s="342" t="str">
        <f t="shared" si="113"/>
        <v>Saldo Trim</v>
      </c>
    </row>
    <row r="64" spans="1:20" ht="15.75" thickTop="1" x14ac:dyDescent="0.25">
      <c r="A64" s="88" t="s">
        <v>20</v>
      </c>
      <c r="B64" s="276">
        <v>20</v>
      </c>
      <c r="C64" s="89">
        <f>'UBS V Guilherme'!$B$39</f>
        <v>8</v>
      </c>
      <c r="D64" s="304">
        <f t="shared" ref="D64:D73" si="115">C64*B64</f>
        <v>160</v>
      </c>
      <c r="E64" s="109">
        <f>'UBS V Guilherme'!$C$39</f>
        <v>2</v>
      </c>
      <c r="F64" s="317">
        <f t="shared" ref="F64:F73" si="116">(E64*$B64)-$D64</f>
        <v>-120</v>
      </c>
      <c r="G64" s="109">
        <f>'UBS V Guilherme'!$D$39</f>
        <v>0</v>
      </c>
      <c r="H64" s="317">
        <f t="shared" ref="H64:H73" si="117">(G64*$B64)-$D64</f>
        <v>-160</v>
      </c>
      <c r="I64" s="109">
        <f>'UBS V Guilherme'!$E$39</f>
        <v>0</v>
      </c>
      <c r="J64" s="317">
        <f t="shared" ref="J64:J73" si="118">(I64*$B64)-$D64</f>
        <v>-160</v>
      </c>
      <c r="K64" s="253">
        <f t="shared" ref="K64:K73" si="119">SUM(E64,G64,I64)</f>
        <v>2</v>
      </c>
      <c r="L64" s="330">
        <f t="shared" ref="L64:L73" si="120">(K64*$B64)-$D64*3</f>
        <v>-440</v>
      </c>
      <c r="M64" s="109">
        <f>'UBS V Guilherme'!$F$39</f>
        <v>0</v>
      </c>
      <c r="N64" s="317">
        <f t="shared" ref="N64:N73" si="121">(M64*$B64)-$D64</f>
        <v>-160</v>
      </c>
      <c r="O64" s="109">
        <f>'UBS V Guilherme'!$G$39</f>
        <v>0</v>
      </c>
      <c r="P64" s="317">
        <f t="shared" ref="P64:P73" si="122">(O64*$B64)-$D64</f>
        <v>-160</v>
      </c>
      <c r="Q64" s="109">
        <f>'UBS V Guilherme'!$H$39</f>
        <v>0</v>
      </c>
      <c r="R64" s="317">
        <f t="shared" ref="R64:R73" si="123">(Q64*$B64)-$D64</f>
        <v>-160</v>
      </c>
      <c r="S64" s="253">
        <f t="shared" ref="S64:S73" si="124">SUM(M64,O64,Q64)</f>
        <v>0</v>
      </c>
      <c r="T64" s="330">
        <f t="shared" ref="T64:T73" si="125">(S64*$B64)-$D64*3</f>
        <v>-480</v>
      </c>
    </row>
    <row r="65" spans="1:20" x14ac:dyDescent="0.25">
      <c r="A65" s="88" t="s">
        <v>43</v>
      </c>
      <c r="B65" s="276">
        <v>20</v>
      </c>
      <c r="C65" s="89">
        <f>'UBS V Guilherme'!B41</f>
        <v>3</v>
      </c>
      <c r="D65" s="304">
        <f t="shared" si="115"/>
        <v>60</v>
      </c>
      <c r="E65" s="109">
        <f>'UBS V Guilherme'!C41</f>
        <v>2</v>
      </c>
      <c r="F65" s="317">
        <f t="shared" si="116"/>
        <v>-20</v>
      </c>
      <c r="G65" s="109">
        <f>'UBS V Guilherme'!D41</f>
        <v>0</v>
      </c>
      <c r="H65" s="317">
        <f t="shared" si="117"/>
        <v>-60</v>
      </c>
      <c r="I65" s="109">
        <f>'UBS V Guilherme'!E41</f>
        <v>0</v>
      </c>
      <c r="J65" s="317">
        <f t="shared" si="118"/>
        <v>-60</v>
      </c>
      <c r="K65" s="253">
        <f t="shared" si="119"/>
        <v>2</v>
      </c>
      <c r="L65" s="330">
        <f t="shared" si="120"/>
        <v>-140</v>
      </c>
      <c r="M65" s="109">
        <f>'UBS V Guilherme'!F41</f>
        <v>0</v>
      </c>
      <c r="N65" s="317">
        <f t="shared" si="121"/>
        <v>-60</v>
      </c>
      <c r="O65" s="109">
        <f>'UBS V Guilherme'!G41</f>
        <v>0</v>
      </c>
      <c r="P65" s="317">
        <f t="shared" si="122"/>
        <v>-60</v>
      </c>
      <c r="Q65" s="109">
        <f>'UBS V Guilherme'!H41</f>
        <v>0</v>
      </c>
      <c r="R65" s="317">
        <f t="shared" si="123"/>
        <v>-60</v>
      </c>
      <c r="S65" s="253">
        <f t="shared" si="124"/>
        <v>0</v>
      </c>
      <c r="T65" s="330">
        <f t="shared" si="125"/>
        <v>-180</v>
      </c>
    </row>
    <row r="66" spans="1:20" x14ac:dyDescent="0.25">
      <c r="A66" s="88" t="s">
        <v>22</v>
      </c>
      <c r="B66" s="276">
        <v>20</v>
      </c>
      <c r="C66" s="89">
        <f>'UBS V Guilherme'!B42</f>
        <v>1</v>
      </c>
      <c r="D66" s="304">
        <f t="shared" si="115"/>
        <v>20</v>
      </c>
      <c r="E66" s="109">
        <f>'UBS V Guilherme'!C42</f>
        <v>2.8</v>
      </c>
      <c r="F66" s="317">
        <f t="shared" si="116"/>
        <v>36</v>
      </c>
      <c r="G66" s="109">
        <f>'UBS V Guilherme'!D42</f>
        <v>0</v>
      </c>
      <c r="H66" s="317">
        <f t="shared" si="117"/>
        <v>-20</v>
      </c>
      <c r="I66" s="109">
        <f>'UBS V Guilherme'!E42</f>
        <v>0</v>
      </c>
      <c r="J66" s="317">
        <f t="shared" si="118"/>
        <v>-20</v>
      </c>
      <c r="K66" s="253">
        <f t="shared" si="119"/>
        <v>2.8</v>
      </c>
      <c r="L66" s="330">
        <f t="shared" si="120"/>
        <v>-4</v>
      </c>
      <c r="M66" s="109">
        <f>'UBS V Guilherme'!F42</f>
        <v>0</v>
      </c>
      <c r="N66" s="317">
        <f t="shared" si="121"/>
        <v>-20</v>
      </c>
      <c r="O66" s="109">
        <f>'UBS V Guilherme'!G42</f>
        <v>0</v>
      </c>
      <c r="P66" s="317">
        <f t="shared" si="122"/>
        <v>-20</v>
      </c>
      <c r="Q66" s="109">
        <f>'UBS V Guilherme'!H42</f>
        <v>0</v>
      </c>
      <c r="R66" s="317">
        <f t="shared" si="123"/>
        <v>-20</v>
      </c>
      <c r="S66" s="253">
        <f t="shared" si="124"/>
        <v>0</v>
      </c>
      <c r="T66" s="330">
        <f t="shared" si="125"/>
        <v>-60</v>
      </c>
    </row>
    <row r="67" spans="1:20" x14ac:dyDescent="0.25">
      <c r="A67" s="88" t="s">
        <v>23</v>
      </c>
      <c r="B67" s="276">
        <v>20</v>
      </c>
      <c r="C67" s="89">
        <f>'UBS V Guilherme'!B43</f>
        <v>5</v>
      </c>
      <c r="D67" s="304">
        <f t="shared" si="115"/>
        <v>100</v>
      </c>
      <c r="E67" s="109">
        <f>'UBS V Guilherme'!C43</f>
        <v>2.7</v>
      </c>
      <c r="F67" s="317">
        <f t="shared" si="116"/>
        <v>-46</v>
      </c>
      <c r="G67" s="109">
        <f>'UBS V Guilherme'!D43</f>
        <v>0</v>
      </c>
      <c r="H67" s="317">
        <f t="shared" si="117"/>
        <v>-100</v>
      </c>
      <c r="I67" s="109">
        <f>'UBS V Guilherme'!E43</f>
        <v>0</v>
      </c>
      <c r="J67" s="317">
        <f t="shared" si="118"/>
        <v>-100</v>
      </c>
      <c r="K67" s="253">
        <f t="shared" si="119"/>
        <v>2.7</v>
      </c>
      <c r="L67" s="330">
        <f t="shared" si="120"/>
        <v>-246</v>
      </c>
      <c r="M67" s="109">
        <f>'UBS V Guilherme'!F43</f>
        <v>0</v>
      </c>
      <c r="N67" s="317">
        <f t="shared" si="121"/>
        <v>-100</v>
      </c>
      <c r="O67" s="109">
        <f>'UBS V Guilherme'!G43</f>
        <v>0</v>
      </c>
      <c r="P67" s="317">
        <f t="shared" si="122"/>
        <v>-100</v>
      </c>
      <c r="Q67" s="109">
        <f>'UBS V Guilherme'!H43</f>
        <v>0</v>
      </c>
      <c r="R67" s="317">
        <f t="shared" si="123"/>
        <v>-100</v>
      </c>
      <c r="S67" s="253">
        <f t="shared" si="124"/>
        <v>0</v>
      </c>
      <c r="T67" s="330">
        <f t="shared" si="125"/>
        <v>-300</v>
      </c>
    </row>
    <row r="68" spans="1:20" hidden="1" x14ac:dyDescent="0.25">
      <c r="A68" s="75" t="s">
        <v>170</v>
      </c>
      <c r="B68" s="279">
        <v>40</v>
      </c>
      <c r="C68" s="73">
        <f>'UBS V Guilherme'!$B$46</f>
        <v>1</v>
      </c>
      <c r="D68" s="298">
        <f t="shared" si="115"/>
        <v>40</v>
      </c>
      <c r="E68" s="109">
        <f>'UBS V Guilherme'!$C$46</f>
        <v>1</v>
      </c>
      <c r="F68" s="317">
        <f t="shared" si="116"/>
        <v>0</v>
      </c>
      <c r="G68" s="109">
        <f>'UBS V Guilherme'!$D$46</f>
        <v>0</v>
      </c>
      <c r="H68" s="317">
        <f t="shared" si="117"/>
        <v>-40</v>
      </c>
      <c r="I68" s="109">
        <f>'UBS V Guilherme'!$E$46</f>
        <v>0</v>
      </c>
      <c r="J68" s="317">
        <f t="shared" si="118"/>
        <v>-40</v>
      </c>
      <c r="K68" s="253">
        <f t="shared" si="119"/>
        <v>1</v>
      </c>
      <c r="L68" s="330">
        <f t="shared" si="120"/>
        <v>-80</v>
      </c>
      <c r="M68" s="109">
        <f>'UBS V Guilherme'!$F$46</f>
        <v>0</v>
      </c>
      <c r="N68" s="317">
        <f t="shared" si="121"/>
        <v>-40</v>
      </c>
      <c r="O68" s="109">
        <f>'UBS V Guilherme'!$G$46</f>
        <v>0</v>
      </c>
      <c r="P68" s="317">
        <f t="shared" si="122"/>
        <v>-40</v>
      </c>
      <c r="Q68" s="109">
        <f>'UBS V Guilherme'!$H$46</f>
        <v>0</v>
      </c>
      <c r="R68" s="317">
        <f t="shared" si="123"/>
        <v>-40</v>
      </c>
      <c r="S68" s="253">
        <f t="shared" si="124"/>
        <v>0</v>
      </c>
      <c r="T68" s="330">
        <f t="shared" si="125"/>
        <v>-120</v>
      </c>
    </row>
    <row r="69" spans="1:20" x14ac:dyDescent="0.25">
      <c r="A69" s="88" t="s">
        <v>24</v>
      </c>
      <c r="B69" s="276">
        <v>30</v>
      </c>
      <c r="C69" s="89">
        <f>'UBS V Guilherme'!B48</f>
        <v>3</v>
      </c>
      <c r="D69" s="304">
        <f t="shared" si="115"/>
        <v>90</v>
      </c>
      <c r="E69" s="109">
        <f>'UBS V Guilherme'!C48</f>
        <v>3</v>
      </c>
      <c r="F69" s="317">
        <f t="shared" si="116"/>
        <v>0</v>
      </c>
      <c r="G69" s="109">
        <f>'UBS V Guilherme'!D48</f>
        <v>0</v>
      </c>
      <c r="H69" s="317">
        <f t="shared" si="117"/>
        <v>-90</v>
      </c>
      <c r="I69" s="109">
        <f>'UBS V Guilherme'!E48</f>
        <v>0</v>
      </c>
      <c r="J69" s="317">
        <f t="shared" si="118"/>
        <v>-90</v>
      </c>
      <c r="K69" s="253">
        <f t="shared" si="119"/>
        <v>3</v>
      </c>
      <c r="L69" s="330">
        <f t="shared" si="120"/>
        <v>-180</v>
      </c>
      <c r="M69" s="109">
        <f>'UBS V Guilherme'!F48</f>
        <v>0</v>
      </c>
      <c r="N69" s="317">
        <f t="shared" si="121"/>
        <v>-90</v>
      </c>
      <c r="O69" s="109">
        <f>'UBS V Guilherme'!G48</f>
        <v>0</v>
      </c>
      <c r="P69" s="317">
        <f t="shared" si="122"/>
        <v>-90</v>
      </c>
      <c r="Q69" s="109">
        <f>'UBS V Guilherme'!H48</f>
        <v>0</v>
      </c>
      <c r="R69" s="317">
        <f t="shared" si="123"/>
        <v>-90</v>
      </c>
      <c r="S69" s="253">
        <f t="shared" si="124"/>
        <v>0</v>
      </c>
      <c r="T69" s="330">
        <f t="shared" si="125"/>
        <v>-270</v>
      </c>
    </row>
    <row r="70" spans="1:20" x14ac:dyDescent="0.25">
      <c r="A70" s="88" t="s">
        <v>25</v>
      </c>
      <c r="B70" s="276">
        <v>30</v>
      </c>
      <c r="C70" s="89">
        <f>'UBS V Guilherme'!B49</f>
        <v>5</v>
      </c>
      <c r="D70" s="304">
        <f t="shared" si="115"/>
        <v>150</v>
      </c>
      <c r="E70" s="109">
        <f>'UBS V Guilherme'!C49</f>
        <v>1</v>
      </c>
      <c r="F70" s="317">
        <f t="shared" si="116"/>
        <v>-120</v>
      </c>
      <c r="G70" s="109">
        <f>'UBS V Guilherme'!D49</f>
        <v>0</v>
      </c>
      <c r="H70" s="317">
        <f t="shared" si="117"/>
        <v>-150</v>
      </c>
      <c r="I70" s="109">
        <f>'UBS V Guilherme'!E49</f>
        <v>0</v>
      </c>
      <c r="J70" s="317">
        <f t="shared" si="118"/>
        <v>-150</v>
      </c>
      <c r="K70" s="253">
        <f t="shared" si="119"/>
        <v>1</v>
      </c>
      <c r="L70" s="330">
        <f t="shared" si="120"/>
        <v>-420</v>
      </c>
      <c r="M70" s="109">
        <f>'UBS V Guilherme'!F49</f>
        <v>0</v>
      </c>
      <c r="N70" s="317">
        <f t="shared" si="121"/>
        <v>-150</v>
      </c>
      <c r="O70" s="109">
        <f>'UBS V Guilherme'!G49</f>
        <v>0</v>
      </c>
      <c r="P70" s="317">
        <f t="shared" si="122"/>
        <v>-150</v>
      </c>
      <c r="Q70" s="109">
        <f>'UBS V Guilherme'!H49</f>
        <v>0</v>
      </c>
      <c r="R70" s="317">
        <f t="shared" si="123"/>
        <v>-150</v>
      </c>
      <c r="S70" s="253">
        <f t="shared" si="124"/>
        <v>0</v>
      </c>
      <c r="T70" s="330">
        <f t="shared" si="125"/>
        <v>-450</v>
      </c>
    </row>
    <row r="71" spans="1:20" x14ac:dyDescent="0.25">
      <c r="A71" s="70" t="s">
        <v>167</v>
      </c>
      <c r="B71" s="284">
        <v>36</v>
      </c>
      <c r="C71" s="346">
        <v>3</v>
      </c>
      <c r="D71" s="304">
        <f t="shared" si="115"/>
        <v>108</v>
      </c>
      <c r="E71" s="109">
        <f>'UBS V Guilherme'!C50</f>
        <v>7</v>
      </c>
      <c r="F71" s="317">
        <f t="shared" si="116"/>
        <v>144</v>
      </c>
      <c r="G71" s="109">
        <f>'UBS V Guilherme'!D50</f>
        <v>0</v>
      </c>
      <c r="H71" s="317">
        <f t="shared" si="117"/>
        <v>-108</v>
      </c>
      <c r="I71" s="109">
        <f>'UBS V Guilherme'!E50</f>
        <v>0</v>
      </c>
      <c r="J71" s="317">
        <f t="shared" si="118"/>
        <v>-108</v>
      </c>
      <c r="K71" s="253">
        <f t="shared" si="119"/>
        <v>7</v>
      </c>
      <c r="L71" s="330">
        <f t="shared" si="120"/>
        <v>-72</v>
      </c>
      <c r="M71" s="109">
        <f>'UBS V Guilherme'!F50</f>
        <v>0</v>
      </c>
      <c r="N71" s="317">
        <f t="shared" si="121"/>
        <v>-108</v>
      </c>
      <c r="O71" s="109">
        <f>'UBS V Guilherme'!G50</f>
        <v>0</v>
      </c>
      <c r="P71" s="317">
        <f t="shared" si="122"/>
        <v>-108</v>
      </c>
      <c r="Q71" s="109">
        <f>'UBS V Guilherme'!H50</f>
        <v>0</v>
      </c>
      <c r="R71" s="317">
        <f t="shared" ref="R71:R72" si="126">(Q71*$B71)-$D71</f>
        <v>-108</v>
      </c>
      <c r="S71" s="253">
        <f t="shared" ref="S71:S72" si="127">SUM(M71,O71,Q71)</f>
        <v>0</v>
      </c>
      <c r="T71" s="330">
        <f t="shared" ref="T71:T72" si="128">(S71*$B71)-$D71*3</f>
        <v>-324</v>
      </c>
    </row>
    <row r="72" spans="1:20" x14ac:dyDescent="0.25">
      <c r="A72" s="75" t="s">
        <v>45</v>
      </c>
      <c r="B72" s="284">
        <v>40</v>
      </c>
      <c r="C72" s="346">
        <v>1</v>
      </c>
      <c r="D72" s="304">
        <f t="shared" si="115"/>
        <v>40</v>
      </c>
      <c r="E72" s="109">
        <f>'UBS V Guilherme'!C51</f>
        <v>2</v>
      </c>
      <c r="F72" s="317">
        <f t="shared" si="116"/>
        <v>40</v>
      </c>
      <c r="G72" s="109">
        <f>'UBS V Guilherme'!D51</f>
        <v>0</v>
      </c>
      <c r="H72" s="317">
        <f t="shared" si="117"/>
        <v>-40</v>
      </c>
      <c r="I72" s="109">
        <f>'UBS V Guilherme'!E51</f>
        <v>0</v>
      </c>
      <c r="J72" s="317">
        <f t="shared" si="118"/>
        <v>-40</v>
      </c>
      <c r="K72" s="253">
        <f t="shared" si="119"/>
        <v>2</v>
      </c>
      <c r="L72" s="330">
        <f t="shared" si="120"/>
        <v>-40</v>
      </c>
      <c r="M72" s="109">
        <f>'UBS V Guilherme'!F51</f>
        <v>0</v>
      </c>
      <c r="N72" s="317">
        <f t="shared" si="121"/>
        <v>-40</v>
      </c>
      <c r="O72" s="109">
        <f>'UBS V Guilherme'!G51</f>
        <v>0</v>
      </c>
      <c r="P72" s="317">
        <f t="shared" si="122"/>
        <v>-40</v>
      </c>
      <c r="Q72" s="109">
        <f>'UBS V Guilherme'!H51</f>
        <v>0</v>
      </c>
      <c r="R72" s="317">
        <f t="shared" si="126"/>
        <v>-40</v>
      </c>
      <c r="S72" s="253">
        <f t="shared" si="127"/>
        <v>0</v>
      </c>
      <c r="T72" s="330">
        <f t="shared" si="128"/>
        <v>-120</v>
      </c>
    </row>
    <row r="73" spans="1:20" ht="15.75" thickBot="1" x14ac:dyDescent="0.3">
      <c r="A73" s="63" t="s">
        <v>34</v>
      </c>
      <c r="B73" s="284">
        <v>30</v>
      </c>
      <c r="C73" s="90">
        <f>'UBS V Guilherme'!$B$52</f>
        <v>2</v>
      </c>
      <c r="D73" s="354">
        <f t="shared" si="115"/>
        <v>60</v>
      </c>
      <c r="E73" s="501">
        <f>'UBS V Guilherme'!$C$52</f>
        <v>2</v>
      </c>
      <c r="F73" s="325">
        <f t="shared" si="116"/>
        <v>0</v>
      </c>
      <c r="G73" s="501">
        <f>'UBS V Guilherme'!$D$52</f>
        <v>0</v>
      </c>
      <c r="H73" s="325">
        <f t="shared" si="117"/>
        <v>-60</v>
      </c>
      <c r="I73" s="501">
        <f>'UBS V Guilherme'!$E$52</f>
        <v>0</v>
      </c>
      <c r="J73" s="325">
        <f t="shared" si="118"/>
        <v>-60</v>
      </c>
      <c r="K73" s="261">
        <f t="shared" si="119"/>
        <v>2</v>
      </c>
      <c r="L73" s="338">
        <f t="shared" si="120"/>
        <v>-120</v>
      </c>
      <c r="M73" s="501">
        <f>'UBS V Guilherme'!$F$52</f>
        <v>0</v>
      </c>
      <c r="N73" s="325">
        <f t="shared" si="121"/>
        <v>-60</v>
      </c>
      <c r="O73" s="501">
        <f>'UBS V Guilherme'!$G$52</f>
        <v>0</v>
      </c>
      <c r="P73" s="325">
        <f t="shared" si="122"/>
        <v>-60</v>
      </c>
      <c r="Q73" s="501">
        <f>'UBS V Guilherme'!$H$52</f>
        <v>0</v>
      </c>
      <c r="R73" s="325">
        <f t="shared" si="123"/>
        <v>-60</v>
      </c>
      <c r="S73" s="261">
        <f t="shared" si="124"/>
        <v>0</v>
      </c>
      <c r="T73" s="338">
        <f t="shared" si="125"/>
        <v>-180</v>
      </c>
    </row>
    <row r="74" spans="1:20" ht="15.75" thickBot="1" x14ac:dyDescent="0.3">
      <c r="A74" s="361" t="s">
        <v>7</v>
      </c>
      <c r="B74" s="362">
        <f>SUM(B64:B73)</f>
        <v>286</v>
      </c>
      <c r="C74" s="363">
        <f>SUM(C64:C73)</f>
        <v>32</v>
      </c>
      <c r="D74" s="364">
        <f t="shared" ref="D74:T74" si="129">SUM(D64:D73)</f>
        <v>828</v>
      </c>
      <c r="E74" s="506">
        <f t="shared" si="129"/>
        <v>25.5</v>
      </c>
      <c r="F74" s="366">
        <f t="shared" si="129"/>
        <v>-86</v>
      </c>
      <c r="G74" s="506">
        <f t="shared" si="129"/>
        <v>0</v>
      </c>
      <c r="H74" s="366">
        <f t="shared" si="129"/>
        <v>-828</v>
      </c>
      <c r="I74" s="506">
        <f t="shared" si="129"/>
        <v>0</v>
      </c>
      <c r="J74" s="366">
        <f t="shared" si="129"/>
        <v>-828</v>
      </c>
      <c r="K74" s="367">
        <f t="shared" ref="K74:L74" si="130">SUM(K64:K73)</f>
        <v>25.5</v>
      </c>
      <c r="L74" s="368">
        <f t="shared" si="130"/>
        <v>-1742</v>
      </c>
      <c r="M74" s="506">
        <f t="shared" si="129"/>
        <v>0</v>
      </c>
      <c r="N74" s="366">
        <f t="shared" si="129"/>
        <v>-828</v>
      </c>
      <c r="O74" s="506">
        <f t="shared" si="129"/>
        <v>0</v>
      </c>
      <c r="P74" s="366">
        <f t="shared" si="129"/>
        <v>-828</v>
      </c>
      <c r="Q74" s="506">
        <f t="shared" si="129"/>
        <v>0</v>
      </c>
      <c r="R74" s="366">
        <f t="shared" si="129"/>
        <v>-828</v>
      </c>
      <c r="S74" s="367">
        <f t="shared" si="129"/>
        <v>0</v>
      </c>
      <c r="T74" s="368">
        <f t="shared" si="129"/>
        <v>-2484</v>
      </c>
    </row>
    <row r="76" spans="1:20" ht="15.75" x14ac:dyDescent="0.25">
      <c r="A76" s="1021" t="s">
        <v>274</v>
      </c>
      <c r="B76" s="1022"/>
      <c r="C76" s="1022"/>
      <c r="D76" s="1022"/>
      <c r="E76" s="1022"/>
      <c r="F76" s="1022"/>
      <c r="G76" s="1022"/>
      <c r="H76" s="1022"/>
      <c r="I76" s="1022"/>
      <c r="J76" s="1022"/>
      <c r="K76" s="1022"/>
      <c r="L76" s="1022"/>
      <c r="M76" s="1022"/>
      <c r="N76" s="1022"/>
      <c r="O76" s="1022"/>
      <c r="P76" s="1022"/>
      <c r="Q76" s="1022"/>
      <c r="R76" s="1022"/>
      <c r="S76" s="1022"/>
      <c r="T76" s="1022"/>
    </row>
    <row r="77" spans="1:20" ht="36.75" thickBot="1" x14ac:dyDescent="0.3">
      <c r="A77" s="85" t="s">
        <v>14</v>
      </c>
      <c r="B77" s="274" t="str">
        <f t="shared" ref="B77:T77" si="131">B5</f>
        <v>Carga Horária</v>
      </c>
      <c r="C77" s="104" t="str">
        <f t="shared" si="131"/>
        <v>Equipe Mínima TA</v>
      </c>
      <c r="D77" s="302" t="str">
        <f t="shared" si="131"/>
        <v>Total Horas</v>
      </c>
      <c r="E77" s="516" t="str">
        <f t="shared" si="131"/>
        <v>MAR</v>
      </c>
      <c r="F77" s="344" t="str">
        <f t="shared" si="131"/>
        <v>Saldo Mar</v>
      </c>
      <c r="G77" s="516" t="str">
        <f t="shared" si="131"/>
        <v>ABR</v>
      </c>
      <c r="H77" s="344" t="str">
        <f t="shared" si="131"/>
        <v>Saldo Abr</v>
      </c>
      <c r="I77" s="516" t="str">
        <f t="shared" si="131"/>
        <v>MAI</v>
      </c>
      <c r="J77" s="344" t="str">
        <f t="shared" si="131"/>
        <v>Saldo Mai</v>
      </c>
      <c r="K77" s="251" t="str">
        <f t="shared" ref="K77:L77" si="132">K5</f>
        <v>3º Trimestre</v>
      </c>
      <c r="L77" s="342" t="str">
        <f t="shared" si="132"/>
        <v>Saldo Trim</v>
      </c>
      <c r="M77" s="516" t="str">
        <f t="shared" si="131"/>
        <v>JUN</v>
      </c>
      <c r="N77" s="344" t="str">
        <f t="shared" si="131"/>
        <v>Saldo Jun</v>
      </c>
      <c r="O77" s="496" t="str">
        <f t="shared" si="131"/>
        <v>JUL</v>
      </c>
      <c r="P77" s="344" t="str">
        <f t="shared" si="131"/>
        <v>Saldo Jul</v>
      </c>
      <c r="Q77" s="496" t="str">
        <f t="shared" si="131"/>
        <v>AGO</v>
      </c>
      <c r="R77" s="344" t="str">
        <f t="shared" si="131"/>
        <v>Saldo Ago</v>
      </c>
      <c r="S77" s="251" t="str">
        <f t="shared" si="131"/>
        <v>4º Trimestre</v>
      </c>
      <c r="T77" s="342" t="str">
        <f t="shared" si="131"/>
        <v>Saldo Trim</v>
      </c>
    </row>
    <row r="78" spans="1:20" ht="15.75" thickTop="1" x14ac:dyDescent="0.25">
      <c r="A78" s="27" t="s">
        <v>91</v>
      </c>
      <c r="B78" s="280">
        <v>20</v>
      </c>
      <c r="C78" s="87">
        <f>'CEO II VG'!B22</f>
        <v>2</v>
      </c>
      <c r="D78" s="303">
        <f t="shared" ref="D78:D84" si="133">C78*B78</f>
        <v>40</v>
      </c>
      <c r="E78" s="497">
        <f>'CEO II VG'!C22</f>
        <v>2</v>
      </c>
      <c r="F78" s="316">
        <f t="shared" ref="F78:F85" si="134">(E78*$B78)-$D78</f>
        <v>0</v>
      </c>
      <c r="G78" s="497">
        <f>'CEO II VG'!D22</f>
        <v>0</v>
      </c>
      <c r="H78" s="316">
        <f t="shared" ref="H78:H85" si="135">(G78*$B78)-$D78</f>
        <v>-40</v>
      </c>
      <c r="I78" s="497">
        <f>'CEO II VG'!E22</f>
        <v>0</v>
      </c>
      <c r="J78" s="316">
        <f t="shared" ref="J78:J85" si="136">(I78*$B78)-$D78</f>
        <v>-40</v>
      </c>
      <c r="K78" s="241">
        <f t="shared" ref="K78:K85" si="137">SUM(E78,G78,I78)</f>
        <v>2</v>
      </c>
      <c r="L78" s="329">
        <f t="shared" ref="L78:L85" si="138">(K78*$B78)-$D78*3</f>
        <v>-80</v>
      </c>
      <c r="M78" s="497">
        <f>'CEO II VG'!F22</f>
        <v>0</v>
      </c>
      <c r="N78" s="316">
        <f t="shared" ref="N78:N85" si="139">(M78*$B78)-$D78</f>
        <v>-40</v>
      </c>
      <c r="O78" s="497">
        <f>'CEO II VG'!G22</f>
        <v>0</v>
      </c>
      <c r="P78" s="316">
        <f t="shared" ref="P78:P85" si="140">(O78*$B78)-$D78</f>
        <v>-40</v>
      </c>
      <c r="Q78" s="497">
        <f>'CEO II VG'!H22</f>
        <v>0</v>
      </c>
      <c r="R78" s="316">
        <f t="shared" ref="R78:R85" si="141">(Q78*$B78)-$D78</f>
        <v>-40</v>
      </c>
      <c r="S78" s="241">
        <f t="shared" ref="S78:S85" si="142">SUM(M78,O78,Q78)</f>
        <v>0</v>
      </c>
      <c r="T78" s="329">
        <f t="shared" ref="T78:T85" si="143">(S78*$B78)-$D78*3</f>
        <v>-120</v>
      </c>
    </row>
    <row r="79" spans="1:20" ht="24" x14ac:dyDescent="0.25">
      <c r="A79" s="119" t="s">
        <v>163</v>
      </c>
      <c r="B79" s="281">
        <v>20</v>
      </c>
      <c r="C79" s="89">
        <f>'CEO II VG'!B23</f>
        <v>1</v>
      </c>
      <c r="D79" s="304">
        <f t="shared" si="133"/>
        <v>20</v>
      </c>
      <c r="E79" s="109">
        <f>'CEO II VG'!C23</f>
        <v>1</v>
      </c>
      <c r="F79" s="317">
        <f t="shared" si="134"/>
        <v>0</v>
      </c>
      <c r="G79" s="109">
        <f>'CEO II VG'!D23</f>
        <v>0</v>
      </c>
      <c r="H79" s="317">
        <f t="shared" si="135"/>
        <v>-20</v>
      </c>
      <c r="I79" s="109">
        <f>'CEO II VG'!E23</f>
        <v>0</v>
      </c>
      <c r="J79" s="317">
        <f t="shared" si="136"/>
        <v>-20</v>
      </c>
      <c r="K79" s="253">
        <f t="shared" si="137"/>
        <v>1</v>
      </c>
      <c r="L79" s="330">
        <f t="shared" si="138"/>
        <v>-40</v>
      </c>
      <c r="M79" s="109">
        <f>'CEO II VG'!F23</f>
        <v>0</v>
      </c>
      <c r="N79" s="317">
        <f t="shared" si="139"/>
        <v>-20</v>
      </c>
      <c r="O79" s="109">
        <f>'CEO II VG'!G23</f>
        <v>0</v>
      </c>
      <c r="P79" s="317">
        <f t="shared" si="140"/>
        <v>-20</v>
      </c>
      <c r="Q79" s="109">
        <f>'CEO II VG'!H23</f>
        <v>0</v>
      </c>
      <c r="R79" s="317">
        <f t="shared" si="141"/>
        <v>-20</v>
      </c>
      <c r="S79" s="253">
        <f t="shared" si="142"/>
        <v>0</v>
      </c>
      <c r="T79" s="330">
        <f t="shared" si="143"/>
        <v>-60</v>
      </c>
    </row>
    <row r="80" spans="1:20" ht="24" x14ac:dyDescent="0.25">
      <c r="A80" s="119" t="s">
        <v>92</v>
      </c>
      <c r="B80" s="281">
        <v>20</v>
      </c>
      <c r="C80" s="89">
        <f>'CEO II VG'!B24</f>
        <v>1</v>
      </c>
      <c r="D80" s="304">
        <f t="shared" si="133"/>
        <v>20</v>
      </c>
      <c r="E80" s="109">
        <f>'CEO II VG'!C24</f>
        <v>1</v>
      </c>
      <c r="F80" s="317">
        <f t="shared" si="134"/>
        <v>0</v>
      </c>
      <c r="G80" s="109">
        <f>'CEO II VG'!D24</f>
        <v>0</v>
      </c>
      <c r="H80" s="317">
        <f t="shared" si="135"/>
        <v>-20</v>
      </c>
      <c r="I80" s="109">
        <f>'CEO II VG'!E24</f>
        <v>0</v>
      </c>
      <c r="J80" s="317">
        <f t="shared" si="136"/>
        <v>-20</v>
      </c>
      <c r="K80" s="253">
        <f t="shared" si="137"/>
        <v>1</v>
      </c>
      <c r="L80" s="330">
        <f t="shared" si="138"/>
        <v>-40</v>
      </c>
      <c r="M80" s="109">
        <f>'CEO II VG'!F24</f>
        <v>0</v>
      </c>
      <c r="N80" s="317">
        <f t="shared" si="139"/>
        <v>-20</v>
      </c>
      <c r="O80" s="109">
        <f>'CEO II VG'!G24</f>
        <v>0</v>
      </c>
      <c r="P80" s="317">
        <f t="shared" si="140"/>
        <v>-20</v>
      </c>
      <c r="Q80" s="109">
        <f>'CEO II VG'!H24</f>
        <v>0</v>
      </c>
      <c r="R80" s="317">
        <f t="shared" si="141"/>
        <v>-20</v>
      </c>
      <c r="S80" s="253">
        <f t="shared" si="142"/>
        <v>0</v>
      </c>
      <c r="T80" s="330">
        <f t="shared" si="143"/>
        <v>-60</v>
      </c>
    </row>
    <row r="81" spans="1:20" x14ac:dyDescent="0.25">
      <c r="A81" s="119" t="s">
        <v>93</v>
      </c>
      <c r="B81" s="281">
        <v>20</v>
      </c>
      <c r="C81" s="89">
        <f>'CEO II VG'!B25</f>
        <v>3</v>
      </c>
      <c r="D81" s="304">
        <f t="shared" si="133"/>
        <v>60</v>
      </c>
      <c r="E81" s="109">
        <f>'CEO II VG'!C25</f>
        <v>3</v>
      </c>
      <c r="F81" s="317">
        <f t="shared" si="134"/>
        <v>0</v>
      </c>
      <c r="G81" s="109">
        <f>'CEO II VG'!D25</f>
        <v>0</v>
      </c>
      <c r="H81" s="317">
        <f t="shared" si="135"/>
        <v>-60</v>
      </c>
      <c r="I81" s="109">
        <f>'CEO II VG'!E25</f>
        <v>0</v>
      </c>
      <c r="J81" s="317">
        <f t="shared" si="136"/>
        <v>-60</v>
      </c>
      <c r="K81" s="253">
        <f t="shared" si="137"/>
        <v>3</v>
      </c>
      <c r="L81" s="330">
        <f t="shared" si="138"/>
        <v>-120</v>
      </c>
      <c r="M81" s="109">
        <f>'CEO II VG'!F25</f>
        <v>0</v>
      </c>
      <c r="N81" s="317">
        <f t="shared" si="139"/>
        <v>-60</v>
      </c>
      <c r="O81" s="109">
        <f>'CEO II VG'!G25</f>
        <v>0</v>
      </c>
      <c r="P81" s="317">
        <f t="shared" si="140"/>
        <v>-60</v>
      </c>
      <c r="Q81" s="109">
        <f>'CEO II VG'!H25</f>
        <v>0</v>
      </c>
      <c r="R81" s="317">
        <f t="shared" si="141"/>
        <v>-60</v>
      </c>
      <c r="S81" s="253">
        <f t="shared" si="142"/>
        <v>0</v>
      </c>
      <c r="T81" s="330">
        <f t="shared" si="143"/>
        <v>-180</v>
      </c>
    </row>
    <row r="82" spans="1:20" x14ac:dyDescent="0.25">
      <c r="A82" s="119" t="s">
        <v>60</v>
      </c>
      <c r="B82" s="281">
        <v>20</v>
      </c>
      <c r="C82" s="89">
        <f>'CEO II VG'!B26</f>
        <v>2</v>
      </c>
      <c r="D82" s="304">
        <f t="shared" si="133"/>
        <v>40</v>
      </c>
      <c r="E82" s="109">
        <f>'CEO II VG'!C26</f>
        <v>2</v>
      </c>
      <c r="F82" s="317">
        <f t="shared" si="134"/>
        <v>0</v>
      </c>
      <c r="G82" s="109">
        <f>'CEO II VG'!D26</f>
        <v>0</v>
      </c>
      <c r="H82" s="317">
        <f t="shared" si="135"/>
        <v>-40</v>
      </c>
      <c r="I82" s="109">
        <f>'CEO II VG'!E26</f>
        <v>0</v>
      </c>
      <c r="J82" s="317">
        <f t="shared" si="136"/>
        <v>-40</v>
      </c>
      <c r="K82" s="253">
        <f t="shared" si="137"/>
        <v>2</v>
      </c>
      <c r="L82" s="330">
        <f t="shared" si="138"/>
        <v>-80</v>
      </c>
      <c r="M82" s="109">
        <f>'CEO II VG'!F26</f>
        <v>0</v>
      </c>
      <c r="N82" s="317">
        <f t="shared" si="139"/>
        <v>-40</v>
      </c>
      <c r="O82" s="109">
        <f>'CEO II VG'!G26</f>
        <v>0</v>
      </c>
      <c r="P82" s="317">
        <f t="shared" si="140"/>
        <v>-40</v>
      </c>
      <c r="Q82" s="109">
        <f>'CEO II VG'!H26</f>
        <v>0</v>
      </c>
      <c r="R82" s="317">
        <f t="shared" si="141"/>
        <v>-40</v>
      </c>
      <c r="S82" s="253">
        <f t="shared" si="142"/>
        <v>0</v>
      </c>
      <c r="T82" s="330">
        <f t="shared" si="143"/>
        <v>-120</v>
      </c>
    </row>
    <row r="83" spans="1:20" ht="24" x14ac:dyDescent="0.25">
      <c r="A83" s="119" t="s">
        <v>94</v>
      </c>
      <c r="B83" s="281">
        <v>20</v>
      </c>
      <c r="C83" s="89">
        <f>'CEO II VG'!B27</f>
        <v>2</v>
      </c>
      <c r="D83" s="304">
        <f t="shared" si="133"/>
        <v>40</v>
      </c>
      <c r="E83" s="109">
        <f>'CEO II VG'!C27</f>
        <v>3</v>
      </c>
      <c r="F83" s="317">
        <f t="shared" si="134"/>
        <v>20</v>
      </c>
      <c r="G83" s="109">
        <f>'CEO II VG'!D27</f>
        <v>0</v>
      </c>
      <c r="H83" s="317">
        <f t="shared" si="135"/>
        <v>-40</v>
      </c>
      <c r="I83" s="109">
        <f>'CEO II VG'!E27</f>
        <v>0</v>
      </c>
      <c r="J83" s="317">
        <f t="shared" si="136"/>
        <v>-40</v>
      </c>
      <c r="K83" s="253">
        <f t="shared" si="137"/>
        <v>3</v>
      </c>
      <c r="L83" s="330">
        <f t="shared" si="138"/>
        <v>-60</v>
      </c>
      <c r="M83" s="109">
        <f>'CEO II VG'!F27</f>
        <v>0</v>
      </c>
      <c r="N83" s="317">
        <f t="shared" si="139"/>
        <v>-40</v>
      </c>
      <c r="O83" s="109">
        <f>'CEO II VG'!G27</f>
        <v>0</v>
      </c>
      <c r="P83" s="317">
        <f t="shared" si="140"/>
        <v>-40</v>
      </c>
      <c r="Q83" s="109">
        <f>'CEO II VG'!H27</f>
        <v>0</v>
      </c>
      <c r="R83" s="317">
        <f t="shared" si="141"/>
        <v>-40</v>
      </c>
      <c r="S83" s="253">
        <f t="shared" si="142"/>
        <v>0</v>
      </c>
      <c r="T83" s="330">
        <f t="shared" si="143"/>
        <v>-120</v>
      </c>
    </row>
    <row r="84" spans="1:20" ht="36" x14ac:dyDescent="0.25">
      <c r="A84" s="119" t="s">
        <v>95</v>
      </c>
      <c r="B84" s="281">
        <v>20</v>
      </c>
      <c r="C84" s="89">
        <f>'CEO II VG'!B28</f>
        <v>1</v>
      </c>
      <c r="D84" s="304">
        <f t="shared" si="133"/>
        <v>20</v>
      </c>
      <c r="E84" s="109">
        <f>'CEO II VG'!C28</f>
        <v>1</v>
      </c>
      <c r="F84" s="317">
        <f t="shared" si="134"/>
        <v>0</v>
      </c>
      <c r="G84" s="109">
        <f>'CEO II VG'!D28</f>
        <v>0</v>
      </c>
      <c r="H84" s="317">
        <f t="shared" si="135"/>
        <v>-20</v>
      </c>
      <c r="I84" s="109">
        <f>'CEO II VG'!E28</f>
        <v>0</v>
      </c>
      <c r="J84" s="317">
        <f t="shared" si="136"/>
        <v>-20</v>
      </c>
      <c r="K84" s="253">
        <f t="shared" si="137"/>
        <v>1</v>
      </c>
      <c r="L84" s="330">
        <f t="shared" si="138"/>
        <v>-40</v>
      </c>
      <c r="M84" s="109">
        <f>'CEO II VG'!F28</f>
        <v>0</v>
      </c>
      <c r="N84" s="317">
        <f t="shared" si="139"/>
        <v>-20</v>
      </c>
      <c r="O84" s="109">
        <f>'CEO II VG'!G28</f>
        <v>0</v>
      </c>
      <c r="P84" s="317">
        <f t="shared" si="140"/>
        <v>-20</v>
      </c>
      <c r="Q84" s="109">
        <f>'CEO II VG'!H28</f>
        <v>0</v>
      </c>
      <c r="R84" s="317">
        <f t="shared" si="141"/>
        <v>-20</v>
      </c>
      <c r="S84" s="253">
        <f t="shared" si="142"/>
        <v>0</v>
      </c>
      <c r="T84" s="330">
        <f t="shared" si="143"/>
        <v>-60</v>
      </c>
    </row>
    <row r="85" spans="1:20" ht="24.75" thickBot="1" x14ac:dyDescent="0.3">
      <c r="A85" s="120" t="s">
        <v>59</v>
      </c>
      <c r="B85" s="274"/>
      <c r="C85" s="159">
        <f>'CEO II VG'!B29</f>
        <v>80</v>
      </c>
      <c r="D85" s="306"/>
      <c r="E85" s="498">
        <f>'CEO II VG'!C29</f>
        <v>77</v>
      </c>
      <c r="F85" s="318">
        <f t="shared" si="134"/>
        <v>0</v>
      </c>
      <c r="G85" s="498">
        <f>'CEO II VG'!D29</f>
        <v>0</v>
      </c>
      <c r="H85" s="318">
        <f t="shared" si="135"/>
        <v>0</v>
      </c>
      <c r="I85" s="498">
        <f>'CEO II VG'!E29</f>
        <v>0</v>
      </c>
      <c r="J85" s="318">
        <f t="shared" si="136"/>
        <v>0</v>
      </c>
      <c r="K85" s="254">
        <f t="shared" si="137"/>
        <v>77</v>
      </c>
      <c r="L85" s="331">
        <f t="shared" si="138"/>
        <v>0</v>
      </c>
      <c r="M85" s="498">
        <f>'CEO II VG'!F29</f>
        <v>0</v>
      </c>
      <c r="N85" s="318">
        <f t="shared" si="139"/>
        <v>0</v>
      </c>
      <c r="O85" s="498">
        <f>'CEO II VG'!G29</f>
        <v>0</v>
      </c>
      <c r="P85" s="318">
        <f t="shared" si="140"/>
        <v>0</v>
      </c>
      <c r="Q85" s="498">
        <f>'CEO II VG'!H29</f>
        <v>0</v>
      </c>
      <c r="R85" s="318">
        <f t="shared" si="141"/>
        <v>0</v>
      </c>
      <c r="S85" s="254">
        <f t="shared" si="142"/>
        <v>0</v>
      </c>
      <c r="T85" s="331">
        <f t="shared" si="143"/>
        <v>0</v>
      </c>
    </row>
    <row r="86" spans="1:20" ht="15.75" thickBot="1" x14ac:dyDescent="0.3">
      <c r="A86" s="6" t="s">
        <v>7</v>
      </c>
      <c r="B86" s="293">
        <f>SUM(B78:B85)</f>
        <v>140</v>
      </c>
      <c r="C86" s="7">
        <f>SUM(C78:C85)</f>
        <v>92</v>
      </c>
      <c r="D86" s="300">
        <f t="shared" ref="D86:T86" si="144">SUM(D78:D85)</f>
        <v>240</v>
      </c>
      <c r="E86" s="499">
        <f t="shared" si="144"/>
        <v>90</v>
      </c>
      <c r="F86" s="319">
        <f t="shared" si="144"/>
        <v>20</v>
      </c>
      <c r="G86" s="499">
        <f t="shared" si="144"/>
        <v>0</v>
      </c>
      <c r="H86" s="319">
        <f t="shared" si="144"/>
        <v>-240</v>
      </c>
      <c r="I86" s="499">
        <f t="shared" si="144"/>
        <v>0</v>
      </c>
      <c r="J86" s="319">
        <f t="shared" si="144"/>
        <v>-240</v>
      </c>
      <c r="K86" s="80">
        <f t="shared" ref="K86:L86" si="145">SUM(K78:K85)</f>
        <v>90</v>
      </c>
      <c r="L86" s="332">
        <f t="shared" si="145"/>
        <v>-460</v>
      </c>
      <c r="M86" s="499">
        <f t="shared" si="144"/>
        <v>0</v>
      </c>
      <c r="N86" s="319">
        <f t="shared" si="144"/>
        <v>-240</v>
      </c>
      <c r="O86" s="499">
        <f t="shared" si="144"/>
        <v>0</v>
      </c>
      <c r="P86" s="319">
        <f t="shared" si="144"/>
        <v>-240</v>
      </c>
      <c r="Q86" s="499">
        <f t="shared" si="144"/>
        <v>0</v>
      </c>
      <c r="R86" s="319">
        <f t="shared" si="144"/>
        <v>-240</v>
      </c>
      <c r="S86" s="80">
        <f t="shared" si="144"/>
        <v>0</v>
      </c>
      <c r="T86" s="332">
        <f t="shared" si="144"/>
        <v>-720</v>
      </c>
    </row>
    <row r="88" spans="1:20" ht="15.75" x14ac:dyDescent="0.25">
      <c r="A88" s="1021" t="s">
        <v>276</v>
      </c>
      <c r="B88" s="1022"/>
      <c r="C88" s="1022"/>
      <c r="D88" s="1022"/>
      <c r="E88" s="1022"/>
      <c r="F88" s="1022"/>
      <c r="G88" s="1022"/>
      <c r="H88" s="1022"/>
      <c r="I88" s="1022"/>
      <c r="J88" s="1022"/>
      <c r="K88" s="1022"/>
      <c r="L88" s="1022"/>
      <c r="M88" s="1022"/>
      <c r="N88" s="1022"/>
      <c r="O88" s="1022"/>
      <c r="P88" s="1022"/>
      <c r="Q88" s="1022"/>
      <c r="R88" s="1022"/>
      <c r="S88" s="1022"/>
      <c r="T88" s="1022"/>
    </row>
    <row r="89" spans="1:20" ht="36.75" thickBot="1" x14ac:dyDescent="0.3">
      <c r="A89" s="85" t="s">
        <v>14</v>
      </c>
      <c r="B89" s="274" t="str">
        <f t="shared" ref="B89:T89" si="146">B5</f>
        <v>Carga Horária</v>
      </c>
      <c r="C89" s="104" t="str">
        <f t="shared" si="146"/>
        <v>Equipe Mínima TA</v>
      </c>
      <c r="D89" s="302" t="str">
        <f t="shared" si="146"/>
        <v>Total Horas</v>
      </c>
      <c r="E89" s="516" t="str">
        <f t="shared" si="146"/>
        <v>MAR</v>
      </c>
      <c r="F89" s="344" t="str">
        <f t="shared" si="146"/>
        <v>Saldo Mar</v>
      </c>
      <c r="G89" s="516" t="str">
        <f t="shared" si="146"/>
        <v>ABR</v>
      </c>
      <c r="H89" s="344" t="str">
        <f t="shared" si="146"/>
        <v>Saldo Abr</v>
      </c>
      <c r="I89" s="516" t="str">
        <f t="shared" si="146"/>
        <v>MAI</v>
      </c>
      <c r="J89" s="344" t="str">
        <f t="shared" si="146"/>
        <v>Saldo Mai</v>
      </c>
      <c r="K89" s="251" t="str">
        <f t="shared" ref="K89:L89" si="147">K5</f>
        <v>3º Trimestre</v>
      </c>
      <c r="L89" s="342" t="str">
        <f t="shared" si="147"/>
        <v>Saldo Trim</v>
      </c>
      <c r="M89" s="516" t="str">
        <f t="shared" si="146"/>
        <v>JUN</v>
      </c>
      <c r="N89" s="344" t="str">
        <f t="shared" si="146"/>
        <v>Saldo Jun</v>
      </c>
      <c r="O89" s="496" t="str">
        <f t="shared" si="146"/>
        <v>JUL</v>
      </c>
      <c r="P89" s="344" t="str">
        <f t="shared" si="146"/>
        <v>Saldo Jul</v>
      </c>
      <c r="Q89" s="496" t="str">
        <f t="shared" si="146"/>
        <v>AGO</v>
      </c>
      <c r="R89" s="344" t="str">
        <f t="shared" si="146"/>
        <v>Saldo Ago</v>
      </c>
      <c r="S89" s="251" t="str">
        <f t="shared" si="146"/>
        <v>4º Trimestre</v>
      </c>
      <c r="T89" s="342" t="str">
        <f t="shared" si="146"/>
        <v>Saldo Trim</v>
      </c>
    </row>
    <row r="90" spans="1:20" ht="15.75" thickTop="1" x14ac:dyDescent="0.25">
      <c r="A90" s="88" t="s">
        <v>33</v>
      </c>
      <c r="B90" s="275">
        <v>20</v>
      </c>
      <c r="C90" s="87">
        <f>'AMA_UBS V Medeiros'!B37</f>
        <v>6</v>
      </c>
      <c r="D90" s="303">
        <f t="shared" ref="D90:D100" si="148">C90*B90</f>
        <v>120</v>
      </c>
      <c r="E90" s="497">
        <f>'AMA_UBS V Medeiros'!C37</f>
        <v>6</v>
      </c>
      <c r="F90" s="316">
        <f t="shared" ref="F90:F100" si="149">(E90*$B90)-$D90</f>
        <v>0</v>
      </c>
      <c r="G90" s="497">
        <f>'AMA_UBS V Medeiros'!D37</f>
        <v>0</v>
      </c>
      <c r="H90" s="316">
        <f t="shared" ref="H90:H100" si="150">(G90*$B90)-$D90</f>
        <v>-120</v>
      </c>
      <c r="I90" s="497">
        <f>'AMA_UBS V Medeiros'!E37</f>
        <v>0</v>
      </c>
      <c r="J90" s="316">
        <f t="shared" ref="J90:J100" si="151">(I90*$B90)-$D90</f>
        <v>-120</v>
      </c>
      <c r="K90" s="241">
        <f t="shared" ref="K90:K100" si="152">SUM(E90,G90,I90)</f>
        <v>6</v>
      </c>
      <c r="L90" s="329">
        <f t="shared" ref="L90:L100" si="153">(K90*$B90)-$D90*3</f>
        <v>-240</v>
      </c>
      <c r="M90" s="497">
        <f>'AMA_UBS V Medeiros'!F37</f>
        <v>0</v>
      </c>
      <c r="N90" s="316">
        <f t="shared" ref="N90:N100" si="154">(M90*$B90)-$D90</f>
        <v>-120</v>
      </c>
      <c r="O90" s="497">
        <f>'AMA_UBS V Medeiros'!G37</f>
        <v>0</v>
      </c>
      <c r="P90" s="316">
        <f t="shared" ref="P90:P100" si="155">(O90*$B90)-$D90</f>
        <v>-120</v>
      </c>
      <c r="Q90" s="497">
        <f>'AMA_UBS V Medeiros'!H37</f>
        <v>0</v>
      </c>
      <c r="R90" s="316">
        <f t="shared" ref="R90:R100" si="156">(Q90*$B90)-$D90</f>
        <v>-120</v>
      </c>
      <c r="S90" s="241">
        <f t="shared" ref="S90:S100" si="157">SUM(M90,O90,Q90)</f>
        <v>0</v>
      </c>
      <c r="T90" s="329">
        <f t="shared" ref="T90:T100" si="158">(S90*$B90)-$D90*3</f>
        <v>-360</v>
      </c>
    </row>
    <row r="91" spans="1:20" x14ac:dyDescent="0.25">
      <c r="A91" s="88" t="s">
        <v>20</v>
      </c>
      <c r="B91" s="276">
        <v>20</v>
      </c>
      <c r="C91" s="89">
        <f>'AMA_UBS V Medeiros'!B40</f>
        <v>4</v>
      </c>
      <c r="D91" s="304">
        <f t="shared" si="148"/>
        <v>80</v>
      </c>
      <c r="E91" s="109">
        <f>'AMA_UBS V Medeiros'!C40</f>
        <v>3.5</v>
      </c>
      <c r="F91" s="317">
        <f t="shared" si="149"/>
        <v>-10</v>
      </c>
      <c r="G91" s="109">
        <f>'AMA_UBS V Medeiros'!D40</f>
        <v>0</v>
      </c>
      <c r="H91" s="317">
        <f t="shared" si="150"/>
        <v>-80</v>
      </c>
      <c r="I91" s="109">
        <f>'AMA_UBS V Medeiros'!E40</f>
        <v>0</v>
      </c>
      <c r="J91" s="317">
        <f t="shared" si="151"/>
        <v>-80</v>
      </c>
      <c r="K91" s="253">
        <f t="shared" si="152"/>
        <v>3.5</v>
      </c>
      <c r="L91" s="330">
        <f t="shared" si="153"/>
        <v>-170</v>
      </c>
      <c r="M91" s="109">
        <f>'AMA_UBS V Medeiros'!F40</f>
        <v>0</v>
      </c>
      <c r="N91" s="317">
        <f t="shared" si="154"/>
        <v>-80</v>
      </c>
      <c r="O91" s="109">
        <f>'AMA_UBS V Medeiros'!G40</f>
        <v>0</v>
      </c>
      <c r="P91" s="317">
        <f t="shared" si="155"/>
        <v>-80</v>
      </c>
      <c r="Q91" s="109">
        <f>'AMA_UBS V Medeiros'!H40</f>
        <v>0</v>
      </c>
      <c r="R91" s="317">
        <f t="shared" si="156"/>
        <v>-80</v>
      </c>
      <c r="S91" s="253">
        <f t="shared" si="157"/>
        <v>0</v>
      </c>
      <c r="T91" s="330">
        <f t="shared" si="158"/>
        <v>-240</v>
      </c>
    </row>
    <row r="92" spans="1:20" x14ac:dyDescent="0.25">
      <c r="A92" s="88" t="s">
        <v>21</v>
      </c>
      <c r="B92" s="276">
        <v>20</v>
      </c>
      <c r="C92" s="89">
        <f>'AMA_UBS V Medeiros'!B42</f>
        <v>2</v>
      </c>
      <c r="D92" s="304">
        <f t="shared" si="148"/>
        <v>40</v>
      </c>
      <c r="E92" s="109">
        <f>'AMA_UBS V Medeiros'!C42</f>
        <v>2</v>
      </c>
      <c r="F92" s="317">
        <f t="shared" si="149"/>
        <v>0</v>
      </c>
      <c r="G92" s="109">
        <f>'AMA_UBS V Medeiros'!D42</f>
        <v>0</v>
      </c>
      <c r="H92" s="317">
        <f t="shared" si="150"/>
        <v>-40</v>
      </c>
      <c r="I92" s="109">
        <f>'AMA_UBS V Medeiros'!E42</f>
        <v>0</v>
      </c>
      <c r="J92" s="317">
        <f t="shared" si="151"/>
        <v>-40</v>
      </c>
      <c r="K92" s="253">
        <f t="shared" si="152"/>
        <v>2</v>
      </c>
      <c r="L92" s="330">
        <f t="shared" si="153"/>
        <v>-80</v>
      </c>
      <c r="M92" s="109">
        <f>'AMA_UBS V Medeiros'!F42</f>
        <v>0</v>
      </c>
      <c r="N92" s="317">
        <f t="shared" si="154"/>
        <v>-40</v>
      </c>
      <c r="O92" s="109">
        <f>'AMA_UBS V Medeiros'!G42</f>
        <v>0</v>
      </c>
      <c r="P92" s="317">
        <f t="shared" si="155"/>
        <v>-40</v>
      </c>
      <c r="Q92" s="109">
        <f>'AMA_UBS V Medeiros'!H42</f>
        <v>0</v>
      </c>
      <c r="R92" s="317">
        <f t="shared" si="156"/>
        <v>-40</v>
      </c>
      <c r="S92" s="253">
        <f t="shared" si="157"/>
        <v>0</v>
      </c>
      <c r="T92" s="330">
        <f t="shared" si="158"/>
        <v>-120</v>
      </c>
    </row>
    <row r="93" spans="1:20" x14ac:dyDescent="0.25">
      <c r="A93" s="88" t="s">
        <v>22</v>
      </c>
      <c r="B93" s="276">
        <v>20</v>
      </c>
      <c r="C93" s="83">
        <f>'AMA_UBS V Medeiros'!B43</f>
        <v>2</v>
      </c>
      <c r="D93" s="297">
        <f t="shared" si="148"/>
        <v>40</v>
      </c>
      <c r="E93" s="109">
        <f>'AMA_UBS V Medeiros'!C43</f>
        <v>1.75</v>
      </c>
      <c r="F93" s="317">
        <f t="shared" si="149"/>
        <v>-5</v>
      </c>
      <c r="G93" s="109">
        <f>'AMA_UBS V Medeiros'!D43</f>
        <v>0</v>
      </c>
      <c r="H93" s="317">
        <f t="shared" si="150"/>
        <v>-40</v>
      </c>
      <c r="I93" s="109">
        <f>'AMA_UBS V Medeiros'!E43</f>
        <v>0</v>
      </c>
      <c r="J93" s="317">
        <f t="shared" si="151"/>
        <v>-40</v>
      </c>
      <c r="K93" s="253">
        <f t="shared" si="152"/>
        <v>1.75</v>
      </c>
      <c r="L93" s="330">
        <f t="shared" si="153"/>
        <v>-85</v>
      </c>
      <c r="M93" s="109">
        <f>'AMA_UBS V Medeiros'!F43</f>
        <v>0</v>
      </c>
      <c r="N93" s="317">
        <f t="shared" si="154"/>
        <v>-40</v>
      </c>
      <c r="O93" s="109">
        <f>'AMA_UBS V Medeiros'!G43</f>
        <v>0</v>
      </c>
      <c r="P93" s="317">
        <f t="shared" si="155"/>
        <v>-40</v>
      </c>
      <c r="Q93" s="109">
        <f>'AMA_UBS V Medeiros'!H43</f>
        <v>0</v>
      </c>
      <c r="R93" s="317">
        <f t="shared" si="156"/>
        <v>-40</v>
      </c>
      <c r="S93" s="253">
        <f t="shared" si="157"/>
        <v>0</v>
      </c>
      <c r="T93" s="330">
        <f t="shared" si="158"/>
        <v>-120</v>
      </c>
    </row>
    <row r="94" spans="1:20" x14ac:dyDescent="0.25">
      <c r="A94" s="88" t="s">
        <v>23</v>
      </c>
      <c r="B94" s="276">
        <v>20</v>
      </c>
      <c r="C94" s="89">
        <f>'AMA_UBS V Medeiros'!B44</f>
        <v>3</v>
      </c>
      <c r="D94" s="304">
        <f t="shared" si="148"/>
        <v>60</v>
      </c>
      <c r="E94" s="109">
        <f>'AMA_UBS V Medeiros'!C44</f>
        <v>3</v>
      </c>
      <c r="F94" s="317">
        <f t="shared" si="149"/>
        <v>0</v>
      </c>
      <c r="G94" s="109">
        <f>'AMA_UBS V Medeiros'!D44</f>
        <v>0</v>
      </c>
      <c r="H94" s="317">
        <f t="shared" si="150"/>
        <v>-60</v>
      </c>
      <c r="I94" s="109">
        <f>'AMA_UBS V Medeiros'!E44</f>
        <v>0</v>
      </c>
      <c r="J94" s="317">
        <f t="shared" si="151"/>
        <v>-60</v>
      </c>
      <c r="K94" s="253">
        <f t="shared" si="152"/>
        <v>3</v>
      </c>
      <c r="L94" s="330">
        <f t="shared" si="153"/>
        <v>-120</v>
      </c>
      <c r="M94" s="109">
        <f>'AMA_UBS V Medeiros'!F44</f>
        <v>0</v>
      </c>
      <c r="N94" s="317">
        <f t="shared" si="154"/>
        <v>-60</v>
      </c>
      <c r="O94" s="109">
        <f>'AMA_UBS V Medeiros'!G44</f>
        <v>0</v>
      </c>
      <c r="P94" s="317">
        <f t="shared" si="155"/>
        <v>-60</v>
      </c>
      <c r="Q94" s="109">
        <f>'AMA_UBS V Medeiros'!H44</f>
        <v>0</v>
      </c>
      <c r="R94" s="317">
        <f t="shared" si="156"/>
        <v>-60</v>
      </c>
      <c r="S94" s="253">
        <f t="shared" si="157"/>
        <v>0</v>
      </c>
      <c r="T94" s="330">
        <f t="shared" si="158"/>
        <v>-180</v>
      </c>
    </row>
    <row r="95" spans="1:20" x14ac:dyDescent="0.25">
      <c r="A95" s="88" t="s">
        <v>24</v>
      </c>
      <c r="B95" s="276">
        <v>30</v>
      </c>
      <c r="C95" s="83">
        <f>'AMA_UBS V Medeiros'!B45</f>
        <v>2</v>
      </c>
      <c r="D95" s="297">
        <f t="shared" si="148"/>
        <v>60</v>
      </c>
      <c r="E95" s="109">
        <f>'AMA_UBS V Medeiros'!C45</f>
        <v>2</v>
      </c>
      <c r="F95" s="317">
        <f t="shared" si="149"/>
        <v>0</v>
      </c>
      <c r="G95" s="109">
        <f>'AMA_UBS V Medeiros'!D45</f>
        <v>0</v>
      </c>
      <c r="H95" s="317">
        <f t="shared" si="150"/>
        <v>-60</v>
      </c>
      <c r="I95" s="109">
        <f>'AMA_UBS V Medeiros'!E45</f>
        <v>0</v>
      </c>
      <c r="J95" s="317">
        <f t="shared" si="151"/>
        <v>-60</v>
      </c>
      <c r="K95" s="253">
        <f t="shared" si="152"/>
        <v>2</v>
      </c>
      <c r="L95" s="330">
        <f t="shared" si="153"/>
        <v>-120</v>
      </c>
      <c r="M95" s="109">
        <f>'AMA_UBS V Medeiros'!F45</f>
        <v>0</v>
      </c>
      <c r="N95" s="317">
        <f t="shared" si="154"/>
        <v>-60</v>
      </c>
      <c r="O95" s="109">
        <f>'AMA_UBS V Medeiros'!G45</f>
        <v>0</v>
      </c>
      <c r="P95" s="317">
        <f t="shared" si="155"/>
        <v>-60</v>
      </c>
      <c r="Q95" s="109">
        <f>'AMA_UBS V Medeiros'!H45</f>
        <v>0</v>
      </c>
      <c r="R95" s="317">
        <f t="shared" si="156"/>
        <v>-60</v>
      </c>
      <c r="S95" s="253">
        <f t="shared" si="157"/>
        <v>0</v>
      </c>
      <c r="T95" s="330">
        <f t="shared" si="158"/>
        <v>-180</v>
      </c>
    </row>
    <row r="96" spans="1:20" x14ac:dyDescent="0.25">
      <c r="A96" s="75" t="s">
        <v>45</v>
      </c>
      <c r="B96" s="279">
        <v>40</v>
      </c>
      <c r="C96" s="73">
        <f>'AMA_UBS V Medeiros'!B46</f>
        <v>1</v>
      </c>
      <c r="D96" s="305">
        <f t="shared" si="148"/>
        <v>40</v>
      </c>
      <c r="E96" s="497">
        <f>'AMA_UBS V Medeiros'!C46</f>
        <v>1</v>
      </c>
      <c r="F96" s="316">
        <f t="shared" si="149"/>
        <v>0</v>
      </c>
      <c r="G96" s="497">
        <f>'AMA_UBS V Medeiros'!D46</f>
        <v>0</v>
      </c>
      <c r="H96" s="316">
        <f t="shared" si="150"/>
        <v>-40</v>
      </c>
      <c r="I96" s="497">
        <f>'AMA_UBS V Medeiros'!E46</f>
        <v>0</v>
      </c>
      <c r="J96" s="316">
        <f t="shared" si="151"/>
        <v>-40</v>
      </c>
      <c r="K96" s="241">
        <f t="shared" si="152"/>
        <v>1</v>
      </c>
      <c r="L96" s="329">
        <f t="shared" si="153"/>
        <v>-80</v>
      </c>
      <c r="M96" s="497">
        <f>'AMA_UBS V Medeiros'!F46</f>
        <v>0</v>
      </c>
      <c r="N96" s="316">
        <f t="shared" si="154"/>
        <v>-40</v>
      </c>
      <c r="O96" s="497">
        <f>'AMA_UBS V Medeiros'!G46</f>
        <v>0</v>
      </c>
      <c r="P96" s="316">
        <f t="shared" si="155"/>
        <v>-40</v>
      </c>
      <c r="Q96" s="497">
        <f>'AMA_UBS V Medeiros'!H46</f>
        <v>0</v>
      </c>
      <c r="R96" s="316">
        <f t="shared" si="156"/>
        <v>-40</v>
      </c>
      <c r="S96" s="241">
        <f t="shared" si="157"/>
        <v>0</v>
      </c>
      <c r="T96" s="329">
        <f t="shared" si="158"/>
        <v>-120</v>
      </c>
    </row>
    <row r="97" spans="1:20" x14ac:dyDescent="0.25">
      <c r="A97" s="75" t="s">
        <v>167</v>
      </c>
      <c r="B97" s="279">
        <v>36</v>
      </c>
      <c r="C97" s="73">
        <f>'AMA_UBS V Medeiros'!B47</f>
        <v>6</v>
      </c>
      <c r="D97" s="305">
        <f t="shared" si="148"/>
        <v>216</v>
      </c>
      <c r="E97" s="497">
        <f>'AMA_UBS V Medeiros'!C47</f>
        <v>5</v>
      </c>
      <c r="F97" s="316">
        <f t="shared" si="149"/>
        <v>-36</v>
      </c>
      <c r="G97" s="497">
        <f>'AMA_UBS V Medeiros'!D47</f>
        <v>0</v>
      </c>
      <c r="H97" s="316">
        <f t="shared" si="150"/>
        <v>-216</v>
      </c>
      <c r="I97" s="497">
        <f>'AMA_UBS V Medeiros'!E47</f>
        <v>0</v>
      </c>
      <c r="J97" s="316">
        <f t="shared" si="151"/>
        <v>-216</v>
      </c>
      <c r="K97" s="241">
        <f t="shared" si="152"/>
        <v>5</v>
      </c>
      <c r="L97" s="329">
        <f t="shared" si="153"/>
        <v>-468</v>
      </c>
      <c r="M97" s="497">
        <f>'AMA_UBS V Medeiros'!F47</f>
        <v>0</v>
      </c>
      <c r="N97" s="316">
        <f t="shared" si="154"/>
        <v>-216</v>
      </c>
      <c r="O97" s="497">
        <f>'AMA_UBS V Medeiros'!G47</f>
        <v>0</v>
      </c>
      <c r="P97" s="316">
        <f t="shared" si="155"/>
        <v>-216</v>
      </c>
      <c r="Q97" s="497">
        <f>'AMA_UBS V Medeiros'!H47</f>
        <v>0</v>
      </c>
      <c r="R97" s="316">
        <f t="shared" si="156"/>
        <v>-216</v>
      </c>
      <c r="S97" s="241">
        <f t="shared" si="157"/>
        <v>0</v>
      </c>
      <c r="T97" s="329">
        <f t="shared" si="158"/>
        <v>-648</v>
      </c>
    </row>
    <row r="98" spans="1:20" x14ac:dyDescent="0.25">
      <c r="A98" s="88" t="s">
        <v>25</v>
      </c>
      <c r="B98" s="276">
        <v>30</v>
      </c>
      <c r="C98" s="83">
        <f>'AMA_UBS V Medeiros'!B48</f>
        <v>4</v>
      </c>
      <c r="D98" s="297">
        <f t="shared" si="148"/>
        <v>120</v>
      </c>
      <c r="E98" s="109">
        <f>'AMA_UBS V Medeiros'!C48</f>
        <v>4</v>
      </c>
      <c r="F98" s="317">
        <f t="shared" si="149"/>
        <v>0</v>
      </c>
      <c r="G98" s="109">
        <f>'AMA_UBS V Medeiros'!D48</f>
        <v>0</v>
      </c>
      <c r="H98" s="317">
        <f t="shared" si="150"/>
        <v>-120</v>
      </c>
      <c r="I98" s="109">
        <f>'AMA_UBS V Medeiros'!E48</f>
        <v>0</v>
      </c>
      <c r="J98" s="317">
        <f t="shared" si="151"/>
        <v>-120</v>
      </c>
      <c r="K98" s="253">
        <f t="shared" si="152"/>
        <v>4</v>
      </c>
      <c r="L98" s="330">
        <f t="shared" si="153"/>
        <v>-240</v>
      </c>
      <c r="M98" s="109">
        <f>'AMA_UBS V Medeiros'!F48</f>
        <v>0</v>
      </c>
      <c r="N98" s="317">
        <f t="shared" si="154"/>
        <v>-120</v>
      </c>
      <c r="O98" s="109">
        <f>'AMA_UBS V Medeiros'!G48</f>
        <v>0</v>
      </c>
      <c r="P98" s="317">
        <f t="shared" si="155"/>
        <v>-120</v>
      </c>
      <c r="Q98" s="109">
        <f>'AMA_UBS V Medeiros'!H48</f>
        <v>0</v>
      </c>
      <c r="R98" s="317">
        <f t="shared" si="156"/>
        <v>-120</v>
      </c>
      <c r="S98" s="253">
        <f t="shared" si="157"/>
        <v>0</v>
      </c>
      <c r="T98" s="330">
        <f t="shared" si="158"/>
        <v>-360</v>
      </c>
    </row>
    <row r="99" spans="1:20" x14ac:dyDescent="0.25">
      <c r="A99" s="88" t="s">
        <v>26</v>
      </c>
      <c r="B99" s="276">
        <v>40</v>
      </c>
      <c r="C99" s="83">
        <f>'AMA_UBS V Medeiros'!B49</f>
        <v>1</v>
      </c>
      <c r="D99" s="297">
        <f t="shared" si="148"/>
        <v>40</v>
      </c>
      <c r="E99" s="109">
        <f>'AMA_UBS V Medeiros'!C49</f>
        <v>1</v>
      </c>
      <c r="F99" s="317">
        <f t="shared" si="149"/>
        <v>0</v>
      </c>
      <c r="G99" s="109">
        <f>'AMA_UBS V Medeiros'!D49</f>
        <v>0</v>
      </c>
      <c r="H99" s="317">
        <f t="shared" si="150"/>
        <v>-40</v>
      </c>
      <c r="I99" s="109">
        <f>'AMA_UBS V Medeiros'!E49</f>
        <v>0</v>
      </c>
      <c r="J99" s="317">
        <f t="shared" si="151"/>
        <v>-40</v>
      </c>
      <c r="K99" s="253">
        <f t="shared" si="152"/>
        <v>1</v>
      </c>
      <c r="L99" s="330">
        <f t="shared" si="153"/>
        <v>-80</v>
      </c>
      <c r="M99" s="109">
        <f>'AMA_UBS V Medeiros'!F49</f>
        <v>0</v>
      </c>
      <c r="N99" s="317">
        <f t="shared" si="154"/>
        <v>-40</v>
      </c>
      <c r="O99" s="109">
        <f>'AMA_UBS V Medeiros'!G49</f>
        <v>0</v>
      </c>
      <c r="P99" s="317">
        <f t="shared" si="155"/>
        <v>-40</v>
      </c>
      <c r="Q99" s="109">
        <f>'AMA_UBS V Medeiros'!H49</f>
        <v>0</v>
      </c>
      <c r="R99" s="317">
        <f t="shared" si="156"/>
        <v>-40</v>
      </c>
      <c r="S99" s="253">
        <f t="shared" si="157"/>
        <v>0</v>
      </c>
      <c r="T99" s="330">
        <f t="shared" si="158"/>
        <v>-120</v>
      </c>
    </row>
    <row r="100" spans="1:20" ht="15.75" thickBot="1" x14ac:dyDescent="0.3">
      <c r="A100" s="63" t="s">
        <v>34</v>
      </c>
      <c r="B100" s="284">
        <v>30</v>
      </c>
      <c r="C100" s="64">
        <f>'AMA_UBS V Medeiros'!B52</f>
        <v>1</v>
      </c>
      <c r="D100" s="310">
        <f t="shared" si="148"/>
        <v>30</v>
      </c>
      <c r="E100" s="501">
        <f>'AMA_UBS V Medeiros'!C52</f>
        <v>1</v>
      </c>
      <c r="F100" s="325">
        <f t="shared" si="149"/>
        <v>0</v>
      </c>
      <c r="G100" s="501">
        <f>'AMA_UBS V Medeiros'!D52</f>
        <v>0</v>
      </c>
      <c r="H100" s="325">
        <f t="shared" si="150"/>
        <v>-30</v>
      </c>
      <c r="I100" s="501">
        <f>'AMA_UBS V Medeiros'!E52</f>
        <v>0</v>
      </c>
      <c r="J100" s="325">
        <f t="shared" si="151"/>
        <v>-30</v>
      </c>
      <c r="K100" s="261">
        <f t="shared" si="152"/>
        <v>1</v>
      </c>
      <c r="L100" s="338">
        <f t="shared" si="153"/>
        <v>-60</v>
      </c>
      <c r="M100" s="501">
        <f>'AMA_UBS V Medeiros'!F52</f>
        <v>0</v>
      </c>
      <c r="N100" s="325">
        <f t="shared" si="154"/>
        <v>-30</v>
      </c>
      <c r="O100" s="501">
        <f>'AMA_UBS V Medeiros'!G52</f>
        <v>0</v>
      </c>
      <c r="P100" s="325">
        <f t="shared" si="155"/>
        <v>-30</v>
      </c>
      <c r="Q100" s="501">
        <f>'AMA_UBS V Medeiros'!H52</f>
        <v>0</v>
      </c>
      <c r="R100" s="325">
        <f t="shared" si="156"/>
        <v>-30</v>
      </c>
      <c r="S100" s="261">
        <f t="shared" si="157"/>
        <v>0</v>
      </c>
      <c r="T100" s="338">
        <f t="shared" si="158"/>
        <v>-90</v>
      </c>
    </row>
    <row r="101" spans="1:20" ht="15.75" thickBot="1" x14ac:dyDescent="0.3">
      <c r="A101" s="369" t="s">
        <v>7</v>
      </c>
      <c r="B101" s="362">
        <f t="shared" ref="B101:T101" si="159">SUM(B90:B100)</f>
        <v>306</v>
      </c>
      <c r="C101" s="363">
        <f t="shared" si="159"/>
        <v>32</v>
      </c>
      <c r="D101" s="364">
        <f t="shared" si="159"/>
        <v>846</v>
      </c>
      <c r="E101" s="506">
        <f t="shared" si="159"/>
        <v>30.25</v>
      </c>
      <c r="F101" s="366">
        <f t="shared" si="159"/>
        <v>-51</v>
      </c>
      <c r="G101" s="506">
        <f t="shared" si="159"/>
        <v>0</v>
      </c>
      <c r="H101" s="366">
        <f t="shared" si="159"/>
        <v>-846</v>
      </c>
      <c r="I101" s="506">
        <f t="shared" si="159"/>
        <v>0</v>
      </c>
      <c r="J101" s="366">
        <f t="shared" si="159"/>
        <v>-846</v>
      </c>
      <c r="K101" s="367">
        <f t="shared" ref="K101:L101" si="160">SUM(K90:K100)</f>
        <v>30.25</v>
      </c>
      <c r="L101" s="368">
        <f t="shared" si="160"/>
        <v>-1743</v>
      </c>
      <c r="M101" s="506">
        <f t="shared" si="159"/>
        <v>0</v>
      </c>
      <c r="N101" s="366">
        <f t="shared" si="159"/>
        <v>-846</v>
      </c>
      <c r="O101" s="506">
        <f t="shared" si="159"/>
        <v>0</v>
      </c>
      <c r="P101" s="366">
        <f t="shared" si="159"/>
        <v>-846</v>
      </c>
      <c r="Q101" s="506">
        <f t="shared" si="159"/>
        <v>0</v>
      </c>
      <c r="R101" s="366">
        <f t="shared" si="159"/>
        <v>-846</v>
      </c>
      <c r="S101" s="367">
        <f t="shared" si="159"/>
        <v>0</v>
      </c>
      <c r="T101" s="368">
        <f t="shared" si="159"/>
        <v>-2538</v>
      </c>
    </row>
    <row r="103" spans="1:20" ht="15.75" x14ac:dyDescent="0.25">
      <c r="A103" s="1021" t="s">
        <v>278</v>
      </c>
      <c r="B103" s="1022"/>
      <c r="C103" s="1022"/>
      <c r="D103" s="1022"/>
      <c r="E103" s="1022"/>
      <c r="F103" s="1022"/>
      <c r="G103" s="1022"/>
      <c r="H103" s="1022"/>
      <c r="I103" s="1022"/>
      <c r="J103" s="1022"/>
      <c r="K103" s="1022"/>
      <c r="L103" s="1022"/>
      <c r="M103" s="1022"/>
      <c r="N103" s="1022"/>
      <c r="O103" s="1022"/>
      <c r="P103" s="1022"/>
      <c r="Q103" s="1022"/>
      <c r="R103" s="1022"/>
      <c r="S103" s="1022"/>
      <c r="T103" s="1022"/>
    </row>
    <row r="104" spans="1:20" ht="36.75" thickBot="1" x14ac:dyDescent="0.3">
      <c r="A104" s="85" t="s">
        <v>14</v>
      </c>
      <c r="B104" s="274" t="str">
        <f t="shared" ref="B104:T104" si="161">B5</f>
        <v>Carga Horária</v>
      </c>
      <c r="C104" s="104" t="str">
        <f t="shared" si="161"/>
        <v>Equipe Mínima TA</v>
      </c>
      <c r="D104" s="302" t="str">
        <f t="shared" si="161"/>
        <v>Total Horas</v>
      </c>
      <c r="E104" s="516" t="str">
        <f t="shared" si="161"/>
        <v>MAR</v>
      </c>
      <c r="F104" s="344" t="str">
        <f t="shared" si="161"/>
        <v>Saldo Mar</v>
      </c>
      <c r="G104" s="516" t="str">
        <f t="shared" si="161"/>
        <v>ABR</v>
      </c>
      <c r="H104" s="344" t="str">
        <f t="shared" si="161"/>
        <v>Saldo Abr</v>
      </c>
      <c r="I104" s="516" t="str">
        <f t="shared" si="161"/>
        <v>MAI</v>
      </c>
      <c r="J104" s="344" t="str">
        <f t="shared" si="161"/>
        <v>Saldo Mai</v>
      </c>
      <c r="K104" s="251" t="str">
        <f t="shared" ref="K104:L104" si="162">K5</f>
        <v>3º Trimestre</v>
      </c>
      <c r="L104" s="342" t="str">
        <f t="shared" si="162"/>
        <v>Saldo Trim</v>
      </c>
      <c r="M104" s="516" t="str">
        <f t="shared" si="161"/>
        <v>JUN</v>
      </c>
      <c r="N104" s="344" t="str">
        <f t="shared" si="161"/>
        <v>Saldo Jun</v>
      </c>
      <c r="O104" s="496" t="str">
        <f t="shared" si="161"/>
        <v>JUL</v>
      </c>
      <c r="P104" s="344" t="str">
        <f t="shared" si="161"/>
        <v>Saldo Jul</v>
      </c>
      <c r="Q104" s="496" t="str">
        <f t="shared" si="161"/>
        <v>AGO</v>
      </c>
      <c r="R104" s="344" t="str">
        <f t="shared" si="161"/>
        <v>Saldo Ago</v>
      </c>
      <c r="S104" s="251" t="str">
        <f t="shared" si="161"/>
        <v>4º Trimestre</v>
      </c>
      <c r="T104" s="342" t="str">
        <f t="shared" si="161"/>
        <v>Saldo Trim</v>
      </c>
    </row>
    <row r="105" spans="1:20" ht="15.75" thickTop="1" x14ac:dyDescent="0.25">
      <c r="A105" s="88" t="s">
        <v>33</v>
      </c>
      <c r="B105" s="275">
        <v>20</v>
      </c>
      <c r="C105" s="10">
        <f>'UBS Izolina Mazzei'!B53</f>
        <v>9</v>
      </c>
      <c r="D105" s="296">
        <f t="shared" ref="D105:D115" si="163">C105*B105</f>
        <v>180</v>
      </c>
      <c r="E105" s="497">
        <f>'UBS Izolina Mazzei'!C53</f>
        <v>9</v>
      </c>
      <c r="F105" s="316">
        <f t="shared" ref="F105:F115" si="164">(E105*$B105)-$D105</f>
        <v>0</v>
      </c>
      <c r="G105" s="497">
        <f>'UBS Izolina Mazzei'!D53</f>
        <v>0</v>
      </c>
      <c r="H105" s="316">
        <f t="shared" ref="H105:H115" si="165">(G105*$B105)-$D105</f>
        <v>-180</v>
      </c>
      <c r="I105" s="497">
        <f>'UBS Izolina Mazzei'!E53</f>
        <v>0</v>
      </c>
      <c r="J105" s="316">
        <f t="shared" ref="J105:J115" si="166">(I105*$B105)-$D105</f>
        <v>-180</v>
      </c>
      <c r="K105" s="241">
        <f t="shared" ref="K105:K115" si="167">SUM(E105,G105,I105)</f>
        <v>9</v>
      </c>
      <c r="L105" s="329">
        <f t="shared" ref="L105:L115" si="168">(K105*$B105)-$D105*3</f>
        <v>-360</v>
      </c>
      <c r="M105" s="497">
        <f>'UBS Izolina Mazzei'!F53</f>
        <v>0</v>
      </c>
      <c r="N105" s="316">
        <f t="shared" ref="N105:N115" si="169">(M105*$B105)-$D105</f>
        <v>-180</v>
      </c>
      <c r="O105" s="497">
        <f>'UBS Izolina Mazzei'!G53</f>
        <v>0</v>
      </c>
      <c r="P105" s="316">
        <f t="shared" ref="P105:P115" si="170">(O105*$B105)-$D105</f>
        <v>-180</v>
      </c>
      <c r="Q105" s="497">
        <f>'UBS Izolina Mazzei'!H53</f>
        <v>0</v>
      </c>
      <c r="R105" s="316">
        <f t="shared" ref="R105:R115" si="171">(Q105*$B105)-$D105</f>
        <v>-180</v>
      </c>
      <c r="S105" s="241">
        <f t="shared" ref="S105:S115" si="172">SUM(M105,O105,Q105)</f>
        <v>0</v>
      </c>
      <c r="T105" s="329">
        <f t="shared" ref="T105:T115" si="173">(S105*$B105)-$D105*3</f>
        <v>-540</v>
      </c>
    </row>
    <row r="106" spans="1:20" x14ac:dyDescent="0.25">
      <c r="A106" s="88" t="s">
        <v>20</v>
      </c>
      <c r="B106" s="276">
        <v>20</v>
      </c>
      <c r="C106" s="83">
        <f>'UBS Izolina Mazzei'!B55</f>
        <v>3</v>
      </c>
      <c r="D106" s="297">
        <f t="shared" si="163"/>
        <v>60</v>
      </c>
      <c r="E106" s="109">
        <f>'UBS Izolina Mazzei'!C55</f>
        <v>3</v>
      </c>
      <c r="F106" s="317">
        <f t="shared" si="164"/>
        <v>0</v>
      </c>
      <c r="G106" s="109">
        <f>'UBS Izolina Mazzei'!D55</f>
        <v>0</v>
      </c>
      <c r="H106" s="317">
        <f t="shared" si="165"/>
        <v>-60</v>
      </c>
      <c r="I106" s="109">
        <f>'UBS Izolina Mazzei'!E55</f>
        <v>0</v>
      </c>
      <c r="J106" s="317">
        <f t="shared" si="166"/>
        <v>-60</v>
      </c>
      <c r="K106" s="253">
        <f t="shared" si="167"/>
        <v>3</v>
      </c>
      <c r="L106" s="330">
        <f t="shared" si="168"/>
        <v>-120</v>
      </c>
      <c r="M106" s="109">
        <f>'UBS Izolina Mazzei'!F55</f>
        <v>0</v>
      </c>
      <c r="N106" s="317">
        <f t="shared" si="169"/>
        <v>-60</v>
      </c>
      <c r="O106" s="109">
        <f>'UBS Izolina Mazzei'!G55</f>
        <v>0</v>
      </c>
      <c r="P106" s="317">
        <f t="shared" si="170"/>
        <v>-60</v>
      </c>
      <c r="Q106" s="109">
        <f>'UBS Izolina Mazzei'!H55</f>
        <v>0</v>
      </c>
      <c r="R106" s="317">
        <f t="shared" si="171"/>
        <v>-60</v>
      </c>
      <c r="S106" s="253">
        <f t="shared" si="172"/>
        <v>0</v>
      </c>
      <c r="T106" s="330">
        <f t="shared" si="173"/>
        <v>-180</v>
      </c>
    </row>
    <row r="107" spans="1:20" x14ac:dyDescent="0.25">
      <c r="A107" s="88" t="s">
        <v>43</v>
      </c>
      <c r="B107" s="276">
        <v>20</v>
      </c>
      <c r="C107" s="83">
        <f>'UBS Izolina Mazzei'!B56</f>
        <v>2</v>
      </c>
      <c r="D107" s="297">
        <f t="shared" si="163"/>
        <v>40</v>
      </c>
      <c r="E107" s="109">
        <f>'UBS Izolina Mazzei'!C56</f>
        <v>2</v>
      </c>
      <c r="F107" s="317">
        <f t="shared" si="164"/>
        <v>0</v>
      </c>
      <c r="G107" s="109">
        <f>'UBS Izolina Mazzei'!D56</f>
        <v>0</v>
      </c>
      <c r="H107" s="317">
        <f t="shared" si="165"/>
        <v>-40</v>
      </c>
      <c r="I107" s="109">
        <f>'UBS Izolina Mazzei'!E56</f>
        <v>0</v>
      </c>
      <c r="J107" s="317">
        <f t="shared" si="166"/>
        <v>-40</v>
      </c>
      <c r="K107" s="253">
        <f t="shared" si="167"/>
        <v>2</v>
      </c>
      <c r="L107" s="330">
        <f t="shared" si="168"/>
        <v>-80</v>
      </c>
      <c r="M107" s="109">
        <f>'UBS Izolina Mazzei'!F56</f>
        <v>0</v>
      </c>
      <c r="N107" s="317">
        <f t="shared" si="169"/>
        <v>-40</v>
      </c>
      <c r="O107" s="109">
        <f>'UBS Izolina Mazzei'!G56</f>
        <v>0</v>
      </c>
      <c r="P107" s="317">
        <f t="shared" si="170"/>
        <v>-40</v>
      </c>
      <c r="Q107" s="109">
        <f>'UBS Izolina Mazzei'!H56</f>
        <v>0</v>
      </c>
      <c r="R107" s="317">
        <f t="shared" si="171"/>
        <v>-40</v>
      </c>
      <c r="S107" s="253">
        <f t="shared" si="172"/>
        <v>0</v>
      </c>
      <c r="T107" s="330">
        <f t="shared" si="173"/>
        <v>-120</v>
      </c>
    </row>
    <row r="108" spans="1:20" x14ac:dyDescent="0.25">
      <c r="A108" s="88" t="s">
        <v>184</v>
      </c>
      <c r="B108" s="276">
        <v>20</v>
      </c>
      <c r="C108" s="83">
        <f>'UBS Izolina Mazzei'!B57</f>
        <v>1</v>
      </c>
      <c r="D108" s="297">
        <f t="shared" si="163"/>
        <v>20</v>
      </c>
      <c r="E108" s="109">
        <f>'UBS Izolina Mazzei'!C57</f>
        <v>1</v>
      </c>
      <c r="F108" s="317">
        <f t="shared" si="164"/>
        <v>0</v>
      </c>
      <c r="G108" s="109">
        <f>'UBS Izolina Mazzei'!D57</f>
        <v>0</v>
      </c>
      <c r="H108" s="317">
        <f t="shared" si="165"/>
        <v>-20</v>
      </c>
      <c r="I108" s="109">
        <f>'UBS Izolina Mazzei'!E57</f>
        <v>0</v>
      </c>
      <c r="J108" s="317">
        <f t="shared" si="166"/>
        <v>-20</v>
      </c>
      <c r="K108" s="253">
        <f t="shared" si="167"/>
        <v>1</v>
      </c>
      <c r="L108" s="330">
        <f t="shared" si="168"/>
        <v>-40</v>
      </c>
      <c r="M108" s="109">
        <f>'UBS Izolina Mazzei'!F57</f>
        <v>0</v>
      </c>
      <c r="N108" s="317">
        <f t="shared" si="169"/>
        <v>-20</v>
      </c>
      <c r="O108" s="109">
        <f>'UBS Izolina Mazzei'!G57</f>
        <v>0</v>
      </c>
      <c r="P108" s="317">
        <f t="shared" si="170"/>
        <v>-20</v>
      </c>
      <c r="Q108" s="109">
        <f>'UBS Izolina Mazzei'!H57</f>
        <v>0</v>
      </c>
      <c r="R108" s="317">
        <f t="shared" si="171"/>
        <v>-20</v>
      </c>
      <c r="S108" s="253">
        <f t="shared" si="172"/>
        <v>0</v>
      </c>
      <c r="T108" s="330">
        <f t="shared" si="173"/>
        <v>-60</v>
      </c>
    </row>
    <row r="109" spans="1:20" x14ac:dyDescent="0.25">
      <c r="A109" s="88" t="s">
        <v>23</v>
      </c>
      <c r="B109" s="276">
        <v>20</v>
      </c>
      <c r="C109" s="83">
        <f>'UBS Izolina Mazzei'!B58</f>
        <v>2</v>
      </c>
      <c r="D109" s="297">
        <f t="shared" si="163"/>
        <v>40</v>
      </c>
      <c r="E109" s="109">
        <f>'UBS Izolina Mazzei'!C58</f>
        <v>2</v>
      </c>
      <c r="F109" s="317">
        <f t="shared" si="164"/>
        <v>0</v>
      </c>
      <c r="G109" s="109">
        <f>'UBS Izolina Mazzei'!D58</f>
        <v>0</v>
      </c>
      <c r="H109" s="317">
        <f t="shared" si="165"/>
        <v>-40</v>
      </c>
      <c r="I109" s="109">
        <f>'UBS Izolina Mazzei'!E58</f>
        <v>0</v>
      </c>
      <c r="J109" s="317">
        <f t="shared" si="166"/>
        <v>-40</v>
      </c>
      <c r="K109" s="253">
        <f t="shared" si="167"/>
        <v>2</v>
      </c>
      <c r="L109" s="330">
        <f t="shared" si="168"/>
        <v>-80</v>
      </c>
      <c r="M109" s="109">
        <f>'UBS Izolina Mazzei'!F58</f>
        <v>0</v>
      </c>
      <c r="N109" s="317">
        <f t="shared" si="169"/>
        <v>-40</v>
      </c>
      <c r="O109" s="109">
        <f>'UBS Izolina Mazzei'!G58</f>
        <v>0</v>
      </c>
      <c r="P109" s="317">
        <f t="shared" si="170"/>
        <v>-40</v>
      </c>
      <c r="Q109" s="109">
        <f>'UBS Izolina Mazzei'!H58</f>
        <v>0</v>
      </c>
      <c r="R109" s="317">
        <f t="shared" si="171"/>
        <v>-40</v>
      </c>
      <c r="S109" s="253">
        <f t="shared" si="172"/>
        <v>0</v>
      </c>
      <c r="T109" s="330">
        <f t="shared" si="173"/>
        <v>-120</v>
      </c>
    </row>
    <row r="110" spans="1:20" x14ac:dyDescent="0.25">
      <c r="A110" s="88" t="s">
        <v>24</v>
      </c>
      <c r="B110" s="276">
        <v>30</v>
      </c>
      <c r="C110" s="83">
        <f>'UBS Izolina Mazzei'!B62</f>
        <v>2</v>
      </c>
      <c r="D110" s="297">
        <f t="shared" si="163"/>
        <v>60</v>
      </c>
      <c r="E110" s="109">
        <f>'UBS Izolina Mazzei'!C62</f>
        <v>2</v>
      </c>
      <c r="F110" s="317">
        <f t="shared" si="164"/>
        <v>0</v>
      </c>
      <c r="G110" s="109">
        <f>'UBS Izolina Mazzei'!D62</f>
        <v>0</v>
      </c>
      <c r="H110" s="317">
        <f t="shared" si="165"/>
        <v>-60</v>
      </c>
      <c r="I110" s="109">
        <f>'UBS Izolina Mazzei'!E62</f>
        <v>0</v>
      </c>
      <c r="J110" s="317">
        <f t="shared" si="166"/>
        <v>-60</v>
      </c>
      <c r="K110" s="253">
        <f t="shared" si="167"/>
        <v>2</v>
      </c>
      <c r="L110" s="330">
        <f t="shared" si="168"/>
        <v>-120</v>
      </c>
      <c r="M110" s="109">
        <f>'UBS Izolina Mazzei'!F62</f>
        <v>0</v>
      </c>
      <c r="N110" s="317">
        <f t="shared" si="169"/>
        <v>-60</v>
      </c>
      <c r="O110" s="109">
        <f>'UBS Izolina Mazzei'!G62</f>
        <v>0</v>
      </c>
      <c r="P110" s="317">
        <f t="shared" si="170"/>
        <v>-60</v>
      </c>
      <c r="Q110" s="109">
        <f>'UBS Izolina Mazzei'!H62</f>
        <v>0</v>
      </c>
      <c r="R110" s="317">
        <f t="shared" si="171"/>
        <v>-60</v>
      </c>
      <c r="S110" s="253">
        <f t="shared" si="172"/>
        <v>0</v>
      </c>
      <c r="T110" s="330">
        <f t="shared" si="173"/>
        <v>-180</v>
      </c>
    </row>
    <row r="111" spans="1:20" x14ac:dyDescent="0.25">
      <c r="A111" s="88" t="s">
        <v>25</v>
      </c>
      <c r="B111" s="276">
        <v>30</v>
      </c>
      <c r="C111" s="89">
        <f>'UBS Izolina Mazzei'!B63</f>
        <v>4</v>
      </c>
      <c r="D111" s="304">
        <f t="shared" si="163"/>
        <v>120</v>
      </c>
      <c r="E111" s="109">
        <f>'UBS Izolina Mazzei'!C63</f>
        <v>4</v>
      </c>
      <c r="F111" s="317">
        <f t="shared" si="164"/>
        <v>0</v>
      </c>
      <c r="G111" s="109">
        <f>'UBS Izolina Mazzei'!D63</f>
        <v>0</v>
      </c>
      <c r="H111" s="317">
        <f t="shared" si="165"/>
        <v>-120</v>
      </c>
      <c r="I111" s="109">
        <f>'UBS Izolina Mazzei'!E63</f>
        <v>0</v>
      </c>
      <c r="J111" s="317">
        <f t="shared" si="166"/>
        <v>-120</v>
      </c>
      <c r="K111" s="253">
        <f t="shared" si="167"/>
        <v>4</v>
      </c>
      <c r="L111" s="330">
        <f t="shared" si="168"/>
        <v>-240</v>
      </c>
      <c r="M111" s="109">
        <f>'UBS Izolina Mazzei'!F63</f>
        <v>0</v>
      </c>
      <c r="N111" s="317">
        <f t="shared" si="169"/>
        <v>-120</v>
      </c>
      <c r="O111" s="109">
        <f>'UBS Izolina Mazzei'!G63</f>
        <v>0</v>
      </c>
      <c r="P111" s="317">
        <f t="shared" si="170"/>
        <v>-120</v>
      </c>
      <c r="Q111" s="109">
        <f>'UBS Izolina Mazzei'!H63</f>
        <v>0</v>
      </c>
      <c r="R111" s="317">
        <f t="shared" si="171"/>
        <v>-120</v>
      </c>
      <c r="S111" s="253">
        <f t="shared" si="172"/>
        <v>0</v>
      </c>
      <c r="T111" s="330">
        <f t="shared" si="173"/>
        <v>-360</v>
      </c>
    </row>
    <row r="112" spans="1:20" x14ac:dyDescent="0.25">
      <c r="A112" s="75" t="s">
        <v>45</v>
      </c>
      <c r="B112" s="279">
        <v>40</v>
      </c>
      <c r="C112" s="73">
        <f>'UBS Izolina Mazzei'!B64</f>
        <v>1</v>
      </c>
      <c r="D112" s="305">
        <f t="shared" si="163"/>
        <v>40</v>
      </c>
      <c r="E112" s="497">
        <f>'UBS Izolina Mazzei'!C64</f>
        <v>1</v>
      </c>
      <c r="F112" s="316">
        <f t="shared" si="164"/>
        <v>0</v>
      </c>
      <c r="G112" s="497">
        <f>'UBS Izolina Mazzei'!D64</f>
        <v>0</v>
      </c>
      <c r="H112" s="316">
        <f t="shared" si="165"/>
        <v>-40</v>
      </c>
      <c r="I112" s="497">
        <f>'UBS Izolina Mazzei'!E64</f>
        <v>0</v>
      </c>
      <c r="J112" s="316">
        <f t="shared" si="166"/>
        <v>-40</v>
      </c>
      <c r="K112" s="241">
        <f t="shared" si="167"/>
        <v>1</v>
      </c>
      <c r="L112" s="329">
        <f t="shared" si="168"/>
        <v>-80</v>
      </c>
      <c r="M112" s="497">
        <f>'UBS Izolina Mazzei'!F64</f>
        <v>0</v>
      </c>
      <c r="N112" s="316">
        <f t="shared" si="169"/>
        <v>-40</v>
      </c>
      <c r="O112" s="497">
        <f>'UBS Izolina Mazzei'!G64</f>
        <v>0</v>
      </c>
      <c r="P112" s="316">
        <f t="shared" si="170"/>
        <v>-40</v>
      </c>
      <c r="Q112" s="497">
        <f>'UBS Izolina Mazzei'!H64</f>
        <v>0</v>
      </c>
      <c r="R112" s="316">
        <f t="shared" si="171"/>
        <v>-40</v>
      </c>
      <c r="S112" s="241">
        <f t="shared" si="172"/>
        <v>0</v>
      </c>
      <c r="T112" s="329">
        <f t="shared" si="173"/>
        <v>-120</v>
      </c>
    </row>
    <row r="113" spans="1:20" x14ac:dyDescent="0.25">
      <c r="A113" s="88" t="s">
        <v>26</v>
      </c>
      <c r="B113" s="276">
        <v>40</v>
      </c>
      <c r="C113" s="83">
        <f>'UBS Izolina Mazzei'!B65</f>
        <v>1</v>
      </c>
      <c r="D113" s="297">
        <f t="shared" si="163"/>
        <v>40</v>
      </c>
      <c r="E113" s="109">
        <f>'UBS Izolina Mazzei'!C65</f>
        <v>1</v>
      </c>
      <c r="F113" s="317">
        <f t="shared" si="164"/>
        <v>0</v>
      </c>
      <c r="G113" s="109">
        <f>'UBS Izolina Mazzei'!D65</f>
        <v>0</v>
      </c>
      <c r="H113" s="317">
        <f t="shared" si="165"/>
        <v>-40</v>
      </c>
      <c r="I113" s="109">
        <f>'UBS Izolina Mazzei'!E65</f>
        <v>0</v>
      </c>
      <c r="J113" s="317">
        <f t="shared" si="166"/>
        <v>-40</v>
      </c>
      <c r="K113" s="253">
        <f t="shared" si="167"/>
        <v>1</v>
      </c>
      <c r="L113" s="330">
        <f t="shared" si="168"/>
        <v>-80</v>
      </c>
      <c r="M113" s="109">
        <f>'UBS Izolina Mazzei'!F65</f>
        <v>0</v>
      </c>
      <c r="N113" s="317">
        <f t="shared" si="169"/>
        <v>-40</v>
      </c>
      <c r="O113" s="109">
        <f>'UBS Izolina Mazzei'!G65</f>
        <v>0</v>
      </c>
      <c r="P113" s="317">
        <f t="shared" si="170"/>
        <v>-40</v>
      </c>
      <c r="Q113" s="109">
        <f>'UBS Izolina Mazzei'!H65</f>
        <v>0</v>
      </c>
      <c r="R113" s="317">
        <f t="shared" si="171"/>
        <v>-40</v>
      </c>
      <c r="S113" s="253">
        <f t="shared" si="172"/>
        <v>0</v>
      </c>
      <c r="T113" s="330">
        <f t="shared" si="173"/>
        <v>-120</v>
      </c>
    </row>
    <row r="114" spans="1:20" x14ac:dyDescent="0.25">
      <c r="A114" s="88" t="s">
        <v>34</v>
      </c>
      <c r="B114" s="276">
        <v>30</v>
      </c>
      <c r="C114" s="89">
        <f>'UBS Izolina Mazzei'!B66</f>
        <v>1</v>
      </c>
      <c r="D114" s="304">
        <f t="shared" si="163"/>
        <v>30</v>
      </c>
      <c r="E114" s="109">
        <f>'UBS Izolina Mazzei'!C66</f>
        <v>1</v>
      </c>
      <c r="F114" s="317">
        <f t="shared" si="164"/>
        <v>0</v>
      </c>
      <c r="G114" s="109">
        <f>'UBS Izolina Mazzei'!D66</f>
        <v>0</v>
      </c>
      <c r="H114" s="317">
        <f t="shared" si="165"/>
        <v>-30</v>
      </c>
      <c r="I114" s="109">
        <f>'UBS Izolina Mazzei'!E66</f>
        <v>0</v>
      </c>
      <c r="J114" s="317">
        <f t="shared" si="166"/>
        <v>-30</v>
      </c>
      <c r="K114" s="253">
        <f t="shared" si="167"/>
        <v>1</v>
      </c>
      <c r="L114" s="330">
        <f t="shared" si="168"/>
        <v>-60</v>
      </c>
      <c r="M114" s="109">
        <f>'UBS Izolina Mazzei'!F66</f>
        <v>0</v>
      </c>
      <c r="N114" s="317">
        <f t="shared" si="169"/>
        <v>-30</v>
      </c>
      <c r="O114" s="109">
        <f>'UBS Izolina Mazzei'!G66</f>
        <v>0</v>
      </c>
      <c r="P114" s="317">
        <f t="shared" si="170"/>
        <v>-30</v>
      </c>
      <c r="Q114" s="109">
        <f>'UBS Izolina Mazzei'!H66</f>
        <v>0</v>
      </c>
      <c r="R114" s="317">
        <f t="shared" si="171"/>
        <v>-30</v>
      </c>
      <c r="S114" s="253">
        <f t="shared" si="172"/>
        <v>0</v>
      </c>
      <c r="T114" s="330">
        <f t="shared" si="173"/>
        <v>-90</v>
      </c>
    </row>
    <row r="115" spans="1:20" ht="15.75" thickBot="1" x14ac:dyDescent="0.3">
      <c r="A115" s="110" t="s">
        <v>41</v>
      </c>
      <c r="B115" s="277">
        <v>40</v>
      </c>
      <c r="C115" s="92">
        <f>'UBS Izolina Mazzei'!B67</f>
        <v>1</v>
      </c>
      <c r="D115" s="299">
        <f t="shared" si="163"/>
        <v>40</v>
      </c>
      <c r="E115" s="498">
        <f>'UBS Izolina Mazzei'!C67</f>
        <v>1</v>
      </c>
      <c r="F115" s="318">
        <f t="shared" si="164"/>
        <v>0</v>
      </c>
      <c r="G115" s="498">
        <f>'UBS Izolina Mazzei'!D67</f>
        <v>0</v>
      </c>
      <c r="H115" s="318">
        <f t="shared" si="165"/>
        <v>-40</v>
      </c>
      <c r="I115" s="498">
        <f>'UBS Izolina Mazzei'!E67</f>
        <v>0</v>
      </c>
      <c r="J115" s="318">
        <f t="shared" si="166"/>
        <v>-40</v>
      </c>
      <c r="K115" s="254">
        <f t="shared" si="167"/>
        <v>1</v>
      </c>
      <c r="L115" s="331">
        <f t="shared" si="168"/>
        <v>-80</v>
      </c>
      <c r="M115" s="498">
        <f>'UBS Izolina Mazzei'!F67</f>
        <v>0</v>
      </c>
      <c r="N115" s="318">
        <f t="shared" si="169"/>
        <v>-40</v>
      </c>
      <c r="O115" s="498">
        <f>'UBS Izolina Mazzei'!G67</f>
        <v>0</v>
      </c>
      <c r="P115" s="318">
        <f t="shared" si="170"/>
        <v>-40</v>
      </c>
      <c r="Q115" s="498">
        <f>'UBS Izolina Mazzei'!H67</f>
        <v>0</v>
      </c>
      <c r="R115" s="318">
        <f t="shared" si="171"/>
        <v>-40</v>
      </c>
      <c r="S115" s="254">
        <f t="shared" si="172"/>
        <v>0</v>
      </c>
      <c r="T115" s="331">
        <f t="shared" si="173"/>
        <v>-120</v>
      </c>
    </row>
    <row r="116" spans="1:20" ht="15.75" thickBot="1" x14ac:dyDescent="0.3">
      <c r="A116" s="6" t="s">
        <v>7</v>
      </c>
      <c r="B116" s="293">
        <f>SUM(B105:B115)</f>
        <v>310</v>
      </c>
      <c r="C116" s="7">
        <f>SUM(C105:C115)</f>
        <v>27</v>
      </c>
      <c r="D116" s="300">
        <f t="shared" ref="D116:T116" si="174">SUM(D105:D115)</f>
        <v>670</v>
      </c>
      <c r="E116" s="499">
        <f t="shared" si="174"/>
        <v>27</v>
      </c>
      <c r="F116" s="319">
        <f t="shared" si="174"/>
        <v>0</v>
      </c>
      <c r="G116" s="499">
        <f t="shared" si="174"/>
        <v>0</v>
      </c>
      <c r="H116" s="319">
        <f t="shared" si="174"/>
        <v>-670</v>
      </c>
      <c r="I116" s="499">
        <f t="shared" si="174"/>
        <v>0</v>
      </c>
      <c r="J116" s="319">
        <f t="shared" si="174"/>
        <v>-670</v>
      </c>
      <c r="K116" s="80">
        <f t="shared" ref="K116:L116" si="175">SUM(K105:K115)</f>
        <v>27</v>
      </c>
      <c r="L116" s="332">
        <f t="shared" si="175"/>
        <v>-1340</v>
      </c>
      <c r="M116" s="499">
        <f t="shared" si="174"/>
        <v>0</v>
      </c>
      <c r="N116" s="319">
        <f t="shared" si="174"/>
        <v>-670</v>
      </c>
      <c r="O116" s="499">
        <f t="shared" si="174"/>
        <v>0</v>
      </c>
      <c r="P116" s="319">
        <f t="shared" si="174"/>
        <v>-670</v>
      </c>
      <c r="Q116" s="499">
        <f t="shared" si="174"/>
        <v>0</v>
      </c>
      <c r="R116" s="319">
        <f t="shared" si="174"/>
        <v>-670</v>
      </c>
      <c r="S116" s="80">
        <f t="shared" si="174"/>
        <v>0</v>
      </c>
      <c r="T116" s="332">
        <f t="shared" si="174"/>
        <v>-2010</v>
      </c>
    </row>
    <row r="118" spans="1:20" ht="15.75" x14ac:dyDescent="0.25">
      <c r="A118" s="1021" t="s">
        <v>280</v>
      </c>
      <c r="B118" s="1022"/>
      <c r="C118" s="1022"/>
      <c r="D118" s="1022"/>
      <c r="E118" s="1022"/>
      <c r="F118" s="1022"/>
      <c r="G118" s="1022"/>
      <c r="H118" s="1022"/>
      <c r="I118" s="1022"/>
      <c r="J118" s="1022"/>
      <c r="K118" s="1022"/>
      <c r="L118" s="1022"/>
      <c r="M118" s="1022"/>
      <c r="N118" s="1022"/>
      <c r="O118" s="1022"/>
      <c r="P118" s="1022"/>
      <c r="Q118" s="1022"/>
      <c r="R118" s="1022"/>
      <c r="S118" s="1022"/>
      <c r="T118" s="1022"/>
    </row>
    <row r="119" spans="1:20" ht="36.75" thickBot="1" x14ac:dyDescent="0.3">
      <c r="A119" s="85" t="s">
        <v>14</v>
      </c>
      <c r="B119" s="274" t="str">
        <f t="shared" ref="B119:T119" si="176">B5</f>
        <v>Carga Horária</v>
      </c>
      <c r="C119" s="104" t="str">
        <f t="shared" si="176"/>
        <v>Equipe Mínima TA</v>
      </c>
      <c r="D119" s="302" t="str">
        <f t="shared" si="176"/>
        <v>Total Horas</v>
      </c>
      <c r="E119" s="516" t="str">
        <f t="shared" si="176"/>
        <v>MAR</v>
      </c>
      <c r="F119" s="344" t="str">
        <f t="shared" si="176"/>
        <v>Saldo Mar</v>
      </c>
      <c r="G119" s="516" t="str">
        <f t="shared" si="176"/>
        <v>ABR</v>
      </c>
      <c r="H119" s="344" t="str">
        <f t="shared" si="176"/>
        <v>Saldo Abr</v>
      </c>
      <c r="I119" s="516" t="str">
        <f t="shared" si="176"/>
        <v>MAI</v>
      </c>
      <c r="J119" s="344" t="str">
        <f t="shared" si="176"/>
        <v>Saldo Mai</v>
      </c>
      <c r="K119" s="251" t="str">
        <f t="shared" ref="K119:L119" si="177">K5</f>
        <v>3º Trimestre</v>
      </c>
      <c r="L119" s="342" t="str">
        <f t="shared" si="177"/>
        <v>Saldo Trim</v>
      </c>
      <c r="M119" s="516" t="str">
        <f t="shared" si="176"/>
        <v>JUN</v>
      </c>
      <c r="N119" s="344" t="str">
        <f t="shared" si="176"/>
        <v>Saldo Jun</v>
      </c>
      <c r="O119" s="496" t="str">
        <f t="shared" si="176"/>
        <v>JUL</v>
      </c>
      <c r="P119" s="344" t="str">
        <f t="shared" si="176"/>
        <v>Saldo Jul</v>
      </c>
      <c r="Q119" s="496" t="str">
        <f t="shared" si="176"/>
        <v>AGO</v>
      </c>
      <c r="R119" s="344" t="str">
        <f t="shared" si="176"/>
        <v>Saldo Ago</v>
      </c>
      <c r="S119" s="251" t="str">
        <f t="shared" si="176"/>
        <v>4º Trimestre</v>
      </c>
      <c r="T119" s="342" t="str">
        <f t="shared" si="176"/>
        <v>Saldo Trim</v>
      </c>
    </row>
    <row r="120" spans="1:20" ht="15.75" thickTop="1" x14ac:dyDescent="0.25">
      <c r="A120" s="88" t="s">
        <v>33</v>
      </c>
      <c r="B120" s="275">
        <v>20</v>
      </c>
      <c r="C120" s="10">
        <f>'UBS Jardim Japão'!B38</f>
        <v>6</v>
      </c>
      <c r="D120" s="296">
        <f t="shared" ref="D120:D129" si="178">C120*B120</f>
        <v>120</v>
      </c>
      <c r="E120" s="497">
        <f>'UBS Jardim Japão'!C38</f>
        <v>5</v>
      </c>
      <c r="F120" s="316">
        <f t="shared" ref="F120:F129" si="179">(E120*$B120)-$D120</f>
        <v>-20</v>
      </c>
      <c r="G120" s="497">
        <f>'UBS Jardim Japão'!D38</f>
        <v>0</v>
      </c>
      <c r="H120" s="316">
        <f t="shared" ref="H120:H129" si="180">(G120*$B120)-$D120</f>
        <v>-120</v>
      </c>
      <c r="I120" s="497">
        <f>'UBS Jardim Japão'!E38</f>
        <v>0</v>
      </c>
      <c r="J120" s="316">
        <f t="shared" ref="J120:J129" si="181">(I120*$B120)-$D120</f>
        <v>-120</v>
      </c>
      <c r="K120" s="241">
        <f t="shared" ref="K120:K129" si="182">SUM(E120,G120,I120)</f>
        <v>5</v>
      </c>
      <c r="L120" s="329">
        <f t="shared" ref="L120:L129" si="183">(K120*$B120)-$D120*3</f>
        <v>-260</v>
      </c>
      <c r="M120" s="497">
        <f>'UBS Jardim Japão'!F38</f>
        <v>0</v>
      </c>
      <c r="N120" s="316">
        <f t="shared" ref="N120:N129" si="184">(M120*$B120)-$D120</f>
        <v>-120</v>
      </c>
      <c r="O120" s="497">
        <f>'UBS Jardim Japão'!G38</f>
        <v>0</v>
      </c>
      <c r="P120" s="316">
        <f t="shared" ref="P120:P129" si="185">(O120*$B120)-$D120</f>
        <v>-120</v>
      </c>
      <c r="Q120" s="497">
        <f>'UBS Jardim Japão'!H38</f>
        <v>0</v>
      </c>
      <c r="R120" s="316">
        <f t="shared" ref="R120:R129" si="186">(Q120*$B120)-$D120</f>
        <v>-120</v>
      </c>
      <c r="S120" s="241">
        <f t="shared" ref="S120:S129" si="187">SUM(M120,O120,Q120)</f>
        <v>0</v>
      </c>
      <c r="T120" s="329">
        <f t="shared" ref="T120:T129" si="188">(S120*$B120)-$D120*3</f>
        <v>-360</v>
      </c>
    </row>
    <row r="121" spans="1:20" x14ac:dyDescent="0.25">
      <c r="A121" s="88" t="s">
        <v>20</v>
      </c>
      <c r="B121" s="276">
        <v>20</v>
      </c>
      <c r="C121" s="83">
        <f>'UBS Jardim Japão'!B39</f>
        <v>3</v>
      </c>
      <c r="D121" s="297">
        <f t="shared" si="178"/>
        <v>60</v>
      </c>
      <c r="E121" s="109">
        <f>'UBS Jardim Japão'!C39</f>
        <v>3</v>
      </c>
      <c r="F121" s="317">
        <f t="shared" si="179"/>
        <v>0</v>
      </c>
      <c r="G121" s="109">
        <f>'UBS Jardim Japão'!D39</f>
        <v>0</v>
      </c>
      <c r="H121" s="317">
        <f t="shared" si="180"/>
        <v>-60</v>
      </c>
      <c r="I121" s="109">
        <f>'UBS Jardim Japão'!E39</f>
        <v>0</v>
      </c>
      <c r="J121" s="317">
        <f t="shared" si="181"/>
        <v>-60</v>
      </c>
      <c r="K121" s="253">
        <f t="shared" si="182"/>
        <v>3</v>
      </c>
      <c r="L121" s="330">
        <f t="shared" si="183"/>
        <v>-120</v>
      </c>
      <c r="M121" s="109">
        <f>'UBS Jardim Japão'!F39</f>
        <v>0</v>
      </c>
      <c r="N121" s="317">
        <f t="shared" si="184"/>
        <v>-60</v>
      </c>
      <c r="O121" s="109">
        <f>'UBS Jardim Japão'!G39</f>
        <v>0</v>
      </c>
      <c r="P121" s="317">
        <f t="shared" si="185"/>
        <v>-60</v>
      </c>
      <c r="Q121" s="109">
        <f>'UBS Jardim Japão'!H39</f>
        <v>0</v>
      </c>
      <c r="R121" s="317">
        <f t="shared" si="186"/>
        <v>-60</v>
      </c>
      <c r="S121" s="253">
        <f t="shared" si="187"/>
        <v>0</v>
      </c>
      <c r="T121" s="330">
        <f t="shared" si="188"/>
        <v>-180</v>
      </c>
    </row>
    <row r="122" spans="1:20" x14ac:dyDescent="0.25">
      <c r="A122" s="88" t="s">
        <v>43</v>
      </c>
      <c r="B122" s="276">
        <v>20</v>
      </c>
      <c r="C122" s="83">
        <f>'UBS Jardim Japão'!B40</f>
        <v>3</v>
      </c>
      <c r="D122" s="297">
        <f t="shared" si="178"/>
        <v>60</v>
      </c>
      <c r="E122" s="109">
        <f>'UBS Jardim Japão'!C40</f>
        <v>2.5</v>
      </c>
      <c r="F122" s="317">
        <f t="shared" si="179"/>
        <v>-10</v>
      </c>
      <c r="G122" s="109">
        <f>'UBS Jardim Japão'!D40</f>
        <v>0</v>
      </c>
      <c r="H122" s="317">
        <f t="shared" si="180"/>
        <v>-60</v>
      </c>
      <c r="I122" s="109">
        <f>'UBS Jardim Japão'!E40</f>
        <v>0</v>
      </c>
      <c r="J122" s="317">
        <f t="shared" si="181"/>
        <v>-60</v>
      </c>
      <c r="K122" s="253">
        <f t="shared" si="182"/>
        <v>2.5</v>
      </c>
      <c r="L122" s="330">
        <f t="shared" si="183"/>
        <v>-130</v>
      </c>
      <c r="M122" s="109">
        <f>'UBS Jardim Japão'!F40</f>
        <v>0</v>
      </c>
      <c r="N122" s="317">
        <f t="shared" si="184"/>
        <v>-60</v>
      </c>
      <c r="O122" s="109">
        <f>'UBS Jardim Japão'!G40</f>
        <v>0</v>
      </c>
      <c r="P122" s="317">
        <f t="shared" si="185"/>
        <v>-60</v>
      </c>
      <c r="Q122" s="109">
        <f>'UBS Jardim Japão'!H40</f>
        <v>0</v>
      </c>
      <c r="R122" s="317">
        <f t="shared" si="186"/>
        <v>-60</v>
      </c>
      <c r="S122" s="253">
        <f t="shared" si="187"/>
        <v>0</v>
      </c>
      <c r="T122" s="330">
        <f t="shared" si="188"/>
        <v>-180</v>
      </c>
    </row>
    <row r="123" spans="1:20" x14ac:dyDescent="0.25">
      <c r="A123" s="88" t="s">
        <v>23</v>
      </c>
      <c r="B123" s="276">
        <v>20</v>
      </c>
      <c r="C123" s="83">
        <f>'UBS Jardim Japão'!B41</f>
        <v>3</v>
      </c>
      <c r="D123" s="297">
        <f t="shared" si="178"/>
        <v>60</v>
      </c>
      <c r="E123" s="109">
        <f>'UBS Jardim Japão'!C41</f>
        <v>3</v>
      </c>
      <c r="F123" s="317">
        <f t="shared" si="179"/>
        <v>0</v>
      </c>
      <c r="G123" s="109">
        <f>'UBS Jardim Japão'!D41</f>
        <v>0</v>
      </c>
      <c r="H123" s="317">
        <f t="shared" si="180"/>
        <v>-60</v>
      </c>
      <c r="I123" s="109">
        <f>'UBS Jardim Japão'!E41</f>
        <v>0</v>
      </c>
      <c r="J123" s="317">
        <f t="shared" si="181"/>
        <v>-60</v>
      </c>
      <c r="K123" s="253">
        <f t="shared" si="182"/>
        <v>3</v>
      </c>
      <c r="L123" s="330">
        <f t="shared" si="183"/>
        <v>-120</v>
      </c>
      <c r="M123" s="109">
        <f>'UBS Jardim Japão'!F41</f>
        <v>0</v>
      </c>
      <c r="N123" s="317">
        <f t="shared" si="184"/>
        <v>-60</v>
      </c>
      <c r="O123" s="109">
        <f>'UBS Jardim Japão'!G41</f>
        <v>0</v>
      </c>
      <c r="P123" s="317">
        <f t="shared" si="185"/>
        <v>-60</v>
      </c>
      <c r="Q123" s="109">
        <f>'UBS Jardim Japão'!H41</f>
        <v>0</v>
      </c>
      <c r="R123" s="317">
        <f t="shared" si="186"/>
        <v>-60</v>
      </c>
      <c r="S123" s="253">
        <f t="shared" si="187"/>
        <v>0</v>
      </c>
      <c r="T123" s="330">
        <f t="shared" si="188"/>
        <v>-180</v>
      </c>
    </row>
    <row r="124" spans="1:20" x14ac:dyDescent="0.25">
      <c r="A124" s="88" t="s">
        <v>24</v>
      </c>
      <c r="B124" s="276">
        <v>30</v>
      </c>
      <c r="C124" s="83">
        <f>'UBS Jardim Japão'!B42</f>
        <v>2</v>
      </c>
      <c r="D124" s="297">
        <f t="shared" si="178"/>
        <v>60</v>
      </c>
      <c r="E124" s="109">
        <f>'UBS Jardim Japão'!C42</f>
        <v>2</v>
      </c>
      <c r="F124" s="317">
        <f t="shared" si="179"/>
        <v>0</v>
      </c>
      <c r="G124" s="109">
        <f>'UBS Jardim Japão'!D42</f>
        <v>0</v>
      </c>
      <c r="H124" s="317">
        <f t="shared" si="180"/>
        <v>-60</v>
      </c>
      <c r="I124" s="109">
        <f>'UBS Jardim Japão'!E42</f>
        <v>0</v>
      </c>
      <c r="J124" s="317">
        <f t="shared" si="181"/>
        <v>-60</v>
      </c>
      <c r="K124" s="253">
        <f t="shared" si="182"/>
        <v>2</v>
      </c>
      <c r="L124" s="330">
        <f t="shared" si="183"/>
        <v>-120</v>
      </c>
      <c r="M124" s="109">
        <f>'UBS Jardim Japão'!F42</f>
        <v>0</v>
      </c>
      <c r="N124" s="317">
        <f t="shared" si="184"/>
        <v>-60</v>
      </c>
      <c r="O124" s="109">
        <f>'UBS Jardim Japão'!G42</f>
        <v>0</v>
      </c>
      <c r="P124" s="317">
        <f t="shared" si="185"/>
        <v>-60</v>
      </c>
      <c r="Q124" s="109">
        <f>'UBS Jardim Japão'!H42</f>
        <v>0</v>
      </c>
      <c r="R124" s="317">
        <f t="shared" si="186"/>
        <v>-60</v>
      </c>
      <c r="S124" s="253">
        <f t="shared" si="187"/>
        <v>0</v>
      </c>
      <c r="T124" s="330">
        <f t="shared" si="188"/>
        <v>-180</v>
      </c>
    </row>
    <row r="125" spans="1:20" x14ac:dyDescent="0.25">
      <c r="A125" s="88" t="s">
        <v>25</v>
      </c>
      <c r="B125" s="276">
        <v>30</v>
      </c>
      <c r="C125" s="83">
        <f>'UBS Jardim Japão'!B43</f>
        <v>6</v>
      </c>
      <c r="D125" s="297">
        <f t="shared" si="178"/>
        <v>180</v>
      </c>
      <c r="E125" s="109">
        <f>'UBS Jardim Japão'!C43</f>
        <v>7</v>
      </c>
      <c r="F125" s="317">
        <f t="shared" si="179"/>
        <v>30</v>
      </c>
      <c r="G125" s="109">
        <f>'UBS Jardim Japão'!D43</f>
        <v>0</v>
      </c>
      <c r="H125" s="317">
        <f t="shared" si="180"/>
        <v>-180</v>
      </c>
      <c r="I125" s="109">
        <f>'UBS Jardim Japão'!E43</f>
        <v>0</v>
      </c>
      <c r="J125" s="317">
        <f t="shared" si="181"/>
        <v>-180</v>
      </c>
      <c r="K125" s="253">
        <f t="shared" si="182"/>
        <v>7</v>
      </c>
      <c r="L125" s="330">
        <f t="shared" si="183"/>
        <v>-330</v>
      </c>
      <c r="M125" s="109">
        <f>'UBS Jardim Japão'!F43</f>
        <v>0</v>
      </c>
      <c r="N125" s="317">
        <f t="shared" si="184"/>
        <v>-180</v>
      </c>
      <c r="O125" s="109">
        <f>'UBS Jardim Japão'!G43</f>
        <v>0</v>
      </c>
      <c r="P125" s="317">
        <f t="shared" si="185"/>
        <v>-180</v>
      </c>
      <c r="Q125" s="109">
        <f>'UBS Jardim Japão'!H43</f>
        <v>0</v>
      </c>
      <c r="R125" s="317">
        <f t="shared" si="186"/>
        <v>-180</v>
      </c>
      <c r="S125" s="253">
        <f t="shared" si="187"/>
        <v>0</v>
      </c>
      <c r="T125" s="330">
        <f t="shared" si="188"/>
        <v>-540</v>
      </c>
    </row>
    <row r="126" spans="1:20" x14ac:dyDescent="0.25">
      <c r="A126" s="88" t="s">
        <v>45</v>
      </c>
      <c r="B126" s="276">
        <v>40</v>
      </c>
      <c r="C126" s="83">
        <f>'UBS Jardim Japão'!B44</f>
        <v>1</v>
      </c>
      <c r="D126" s="297">
        <f t="shared" si="178"/>
        <v>40</v>
      </c>
      <c r="E126" s="109">
        <f>'UBS Jardim Japão'!C44</f>
        <v>1</v>
      </c>
      <c r="F126" s="317">
        <f t="shared" si="179"/>
        <v>0</v>
      </c>
      <c r="G126" s="109">
        <f>'UBS Jardim Japão'!D44</f>
        <v>0</v>
      </c>
      <c r="H126" s="317">
        <f t="shared" si="180"/>
        <v>-40</v>
      </c>
      <c r="I126" s="109">
        <f>'UBS Jardim Japão'!E44</f>
        <v>0</v>
      </c>
      <c r="J126" s="317">
        <f t="shared" si="181"/>
        <v>-40</v>
      </c>
      <c r="K126" s="253">
        <f t="shared" si="182"/>
        <v>1</v>
      </c>
      <c r="L126" s="330">
        <f t="shared" si="183"/>
        <v>-80</v>
      </c>
      <c r="M126" s="109">
        <f>'UBS Jardim Japão'!F44</f>
        <v>0</v>
      </c>
      <c r="N126" s="317">
        <f t="shared" si="184"/>
        <v>-40</v>
      </c>
      <c r="O126" s="109">
        <f>'UBS Jardim Japão'!G44</f>
        <v>0</v>
      </c>
      <c r="P126" s="317">
        <f t="shared" si="185"/>
        <v>-40</v>
      </c>
      <c r="Q126" s="109">
        <f>'UBS Jardim Japão'!H44</f>
        <v>0</v>
      </c>
      <c r="R126" s="317">
        <f t="shared" si="186"/>
        <v>-40</v>
      </c>
      <c r="S126" s="253">
        <f t="shared" si="187"/>
        <v>0</v>
      </c>
      <c r="T126" s="330">
        <f t="shared" si="188"/>
        <v>-120</v>
      </c>
    </row>
    <row r="127" spans="1:20" x14ac:dyDescent="0.25">
      <c r="A127" s="88" t="s">
        <v>26</v>
      </c>
      <c r="B127" s="276">
        <v>40</v>
      </c>
      <c r="C127" s="83">
        <f>'UBS Jardim Japão'!B45</f>
        <v>1</v>
      </c>
      <c r="D127" s="297">
        <f t="shared" si="178"/>
        <v>40</v>
      </c>
      <c r="E127" s="109">
        <f>'UBS Jardim Japão'!C45</f>
        <v>1</v>
      </c>
      <c r="F127" s="317">
        <f t="shared" si="179"/>
        <v>0</v>
      </c>
      <c r="G127" s="109">
        <f>'UBS Jardim Japão'!D45</f>
        <v>0</v>
      </c>
      <c r="H127" s="317">
        <f t="shared" si="180"/>
        <v>-40</v>
      </c>
      <c r="I127" s="109">
        <f>'UBS Jardim Japão'!E45</f>
        <v>0</v>
      </c>
      <c r="J127" s="317">
        <f t="shared" si="181"/>
        <v>-40</v>
      </c>
      <c r="K127" s="253">
        <f t="shared" si="182"/>
        <v>1</v>
      </c>
      <c r="L127" s="330">
        <f t="shared" si="183"/>
        <v>-80</v>
      </c>
      <c r="M127" s="109">
        <f>'UBS Jardim Japão'!F45</f>
        <v>0</v>
      </c>
      <c r="N127" s="317">
        <f t="shared" si="184"/>
        <v>-40</v>
      </c>
      <c r="O127" s="109">
        <f>'UBS Jardim Japão'!G45</f>
        <v>0</v>
      </c>
      <c r="P127" s="317">
        <f t="shared" si="185"/>
        <v>-40</v>
      </c>
      <c r="Q127" s="109">
        <f>'UBS Jardim Japão'!H45</f>
        <v>0</v>
      </c>
      <c r="R127" s="317">
        <f t="shared" si="186"/>
        <v>-40</v>
      </c>
      <c r="S127" s="253">
        <f t="shared" si="187"/>
        <v>0</v>
      </c>
      <c r="T127" s="330">
        <f t="shared" si="188"/>
        <v>-120</v>
      </c>
    </row>
    <row r="128" spans="1:20" x14ac:dyDescent="0.25">
      <c r="A128" s="88" t="s">
        <v>175</v>
      </c>
      <c r="B128" s="276">
        <v>30</v>
      </c>
      <c r="C128" s="89">
        <f>'UBS Jardim Japão'!B46</f>
        <v>1</v>
      </c>
      <c r="D128" s="304">
        <f t="shared" si="178"/>
        <v>30</v>
      </c>
      <c r="E128" s="109">
        <f>'UBS Jardim Japão'!C46</f>
        <v>0</v>
      </c>
      <c r="F128" s="317">
        <f t="shared" si="179"/>
        <v>-30</v>
      </c>
      <c r="G128" s="109">
        <f>'UBS Jardim Japão'!D46</f>
        <v>0</v>
      </c>
      <c r="H128" s="317">
        <f t="shared" si="180"/>
        <v>-30</v>
      </c>
      <c r="I128" s="109">
        <f>'UBS Jardim Japão'!E46</f>
        <v>0</v>
      </c>
      <c r="J128" s="317">
        <f t="shared" si="181"/>
        <v>-30</v>
      </c>
      <c r="K128" s="253">
        <f t="shared" si="182"/>
        <v>0</v>
      </c>
      <c r="L128" s="330">
        <f t="shared" si="183"/>
        <v>-90</v>
      </c>
      <c r="M128" s="109">
        <f>'UBS Jardim Japão'!F46</f>
        <v>0</v>
      </c>
      <c r="N128" s="317">
        <f t="shared" si="184"/>
        <v>-30</v>
      </c>
      <c r="O128" s="109">
        <f>'UBS Jardim Japão'!G46</f>
        <v>0</v>
      </c>
      <c r="P128" s="317">
        <f t="shared" si="185"/>
        <v>-30</v>
      </c>
      <c r="Q128" s="109">
        <f>'UBS Jardim Japão'!H46</f>
        <v>0</v>
      </c>
      <c r="R128" s="317">
        <f t="shared" si="186"/>
        <v>-30</v>
      </c>
      <c r="S128" s="253">
        <f t="shared" si="187"/>
        <v>0</v>
      </c>
      <c r="T128" s="330">
        <f t="shared" si="188"/>
        <v>-90</v>
      </c>
    </row>
    <row r="129" spans="1:20" ht="15.75" thickBot="1" x14ac:dyDescent="0.3">
      <c r="A129" s="110" t="s">
        <v>34</v>
      </c>
      <c r="B129" s="277">
        <v>30</v>
      </c>
      <c r="C129" s="159">
        <f>'UBS Jardim Japão'!B47</f>
        <v>1</v>
      </c>
      <c r="D129" s="306">
        <f t="shared" si="178"/>
        <v>30</v>
      </c>
      <c r="E129" s="498">
        <f>'UBS Jardim Japão'!C47</f>
        <v>1</v>
      </c>
      <c r="F129" s="318">
        <f t="shared" si="179"/>
        <v>0</v>
      </c>
      <c r="G129" s="498">
        <f>'UBS Jardim Japão'!D47</f>
        <v>0</v>
      </c>
      <c r="H129" s="318">
        <f t="shared" si="180"/>
        <v>-30</v>
      </c>
      <c r="I129" s="498">
        <f>'UBS Jardim Japão'!E47</f>
        <v>0</v>
      </c>
      <c r="J129" s="318">
        <f t="shared" si="181"/>
        <v>-30</v>
      </c>
      <c r="K129" s="254">
        <f t="shared" si="182"/>
        <v>1</v>
      </c>
      <c r="L129" s="331">
        <f t="shared" si="183"/>
        <v>-60</v>
      </c>
      <c r="M129" s="498">
        <f>'UBS Jardim Japão'!F47</f>
        <v>0</v>
      </c>
      <c r="N129" s="318">
        <f t="shared" si="184"/>
        <v>-30</v>
      </c>
      <c r="O129" s="498">
        <f>'UBS Jardim Japão'!G47</f>
        <v>0</v>
      </c>
      <c r="P129" s="318">
        <f t="shared" si="185"/>
        <v>-30</v>
      </c>
      <c r="Q129" s="498">
        <f>'UBS Jardim Japão'!H47</f>
        <v>0</v>
      </c>
      <c r="R129" s="318">
        <f t="shared" si="186"/>
        <v>-30</v>
      </c>
      <c r="S129" s="254">
        <f t="shared" si="187"/>
        <v>0</v>
      </c>
      <c r="T129" s="331">
        <f t="shared" si="188"/>
        <v>-90</v>
      </c>
    </row>
    <row r="130" spans="1:20" ht="15.75" thickBot="1" x14ac:dyDescent="0.3">
      <c r="A130" s="6" t="s">
        <v>7</v>
      </c>
      <c r="B130" s="293">
        <f>SUM(B120:B129)</f>
        <v>280</v>
      </c>
      <c r="C130" s="7">
        <f>SUM(C120:C129)</f>
        <v>27</v>
      </c>
      <c r="D130" s="300">
        <f t="shared" ref="D130:T130" si="189">SUM(D120:D129)</f>
        <v>680</v>
      </c>
      <c r="E130" s="499">
        <f t="shared" si="189"/>
        <v>25.5</v>
      </c>
      <c r="F130" s="319">
        <f t="shared" si="189"/>
        <v>-30</v>
      </c>
      <c r="G130" s="499">
        <f t="shared" si="189"/>
        <v>0</v>
      </c>
      <c r="H130" s="319">
        <f t="shared" si="189"/>
        <v>-680</v>
      </c>
      <c r="I130" s="499">
        <f t="shared" si="189"/>
        <v>0</v>
      </c>
      <c r="J130" s="319">
        <f t="shared" si="189"/>
        <v>-680</v>
      </c>
      <c r="K130" s="80">
        <f t="shared" ref="K130:L130" si="190">SUM(K120:K129)</f>
        <v>25.5</v>
      </c>
      <c r="L130" s="332">
        <f t="shared" si="190"/>
        <v>-1390</v>
      </c>
      <c r="M130" s="499">
        <f t="shared" si="189"/>
        <v>0</v>
      </c>
      <c r="N130" s="319">
        <f t="shared" si="189"/>
        <v>-680</v>
      </c>
      <c r="O130" s="499">
        <f t="shared" si="189"/>
        <v>0</v>
      </c>
      <c r="P130" s="319">
        <f t="shared" si="189"/>
        <v>-680</v>
      </c>
      <c r="Q130" s="499">
        <f t="shared" si="189"/>
        <v>0</v>
      </c>
      <c r="R130" s="319">
        <f t="shared" si="189"/>
        <v>-680</v>
      </c>
      <c r="S130" s="80">
        <f t="shared" si="189"/>
        <v>0</v>
      </c>
      <c r="T130" s="332">
        <f t="shared" si="189"/>
        <v>-2040</v>
      </c>
    </row>
    <row r="132" spans="1:20" ht="15.75" x14ac:dyDescent="0.25">
      <c r="A132" s="1021" t="s">
        <v>308</v>
      </c>
      <c r="B132" s="1022"/>
      <c r="C132" s="1022"/>
      <c r="D132" s="1022"/>
      <c r="E132" s="1022"/>
      <c r="F132" s="1022"/>
      <c r="G132" s="1022"/>
      <c r="H132" s="1022"/>
      <c r="I132" s="1022"/>
      <c r="J132" s="1022"/>
      <c r="K132" s="1022"/>
      <c r="L132" s="1022"/>
      <c r="M132" s="1022"/>
      <c r="N132" s="1022"/>
      <c r="O132" s="1022"/>
      <c r="P132" s="1022"/>
      <c r="Q132" s="1022"/>
      <c r="R132" s="1022"/>
      <c r="S132" s="1022"/>
      <c r="T132" s="1022"/>
    </row>
    <row r="133" spans="1:20" ht="36.75" thickBot="1" x14ac:dyDescent="0.3">
      <c r="A133" s="85" t="s">
        <v>14</v>
      </c>
      <c r="B133" s="274" t="str">
        <f t="shared" ref="B133:T133" si="191">B5</f>
        <v>Carga Horária</v>
      </c>
      <c r="C133" s="104" t="str">
        <f t="shared" si="191"/>
        <v>Equipe Mínima TA</v>
      </c>
      <c r="D133" s="302" t="str">
        <f t="shared" si="191"/>
        <v>Total Horas</v>
      </c>
      <c r="E133" s="516" t="str">
        <f t="shared" si="191"/>
        <v>MAR</v>
      </c>
      <c r="F133" s="344" t="str">
        <f t="shared" si="191"/>
        <v>Saldo Mar</v>
      </c>
      <c r="G133" s="516" t="str">
        <f t="shared" si="191"/>
        <v>ABR</v>
      </c>
      <c r="H133" s="344" t="str">
        <f t="shared" si="191"/>
        <v>Saldo Abr</v>
      </c>
      <c r="I133" s="516" t="str">
        <f t="shared" si="191"/>
        <v>MAI</v>
      </c>
      <c r="J133" s="344" t="str">
        <f t="shared" si="191"/>
        <v>Saldo Mai</v>
      </c>
      <c r="K133" s="251" t="str">
        <f t="shared" ref="K133:L133" si="192">K5</f>
        <v>3º Trimestre</v>
      </c>
      <c r="L133" s="342" t="str">
        <f t="shared" si="192"/>
        <v>Saldo Trim</v>
      </c>
      <c r="M133" s="516" t="str">
        <f t="shared" si="191"/>
        <v>JUN</v>
      </c>
      <c r="N133" s="344" t="str">
        <f t="shared" si="191"/>
        <v>Saldo Jun</v>
      </c>
      <c r="O133" s="496" t="str">
        <f t="shared" si="191"/>
        <v>JUL</v>
      </c>
      <c r="P133" s="344" t="str">
        <f t="shared" si="191"/>
        <v>Saldo Jul</v>
      </c>
      <c r="Q133" s="496" t="str">
        <f t="shared" si="191"/>
        <v>AGO</v>
      </c>
      <c r="R133" s="344" t="str">
        <f t="shared" si="191"/>
        <v>Saldo Ago</v>
      </c>
      <c r="S133" s="251" t="str">
        <f t="shared" si="191"/>
        <v>4º Trimestre</v>
      </c>
      <c r="T133" s="342" t="str">
        <f t="shared" si="191"/>
        <v>Saldo Trim</v>
      </c>
    </row>
    <row r="134" spans="1:20" ht="15.75" thickTop="1" x14ac:dyDescent="0.25">
      <c r="A134" s="9" t="s">
        <v>147</v>
      </c>
      <c r="B134" s="275">
        <v>40</v>
      </c>
      <c r="C134" s="87">
        <f>'EMAD na UBS JD JAPÃO'!B21</f>
        <v>2</v>
      </c>
      <c r="D134" s="303">
        <f t="shared" ref="D134:D139" si="193">C134*B134</f>
        <v>80</v>
      </c>
      <c r="E134" s="497">
        <f>'EMAD na UBS JD JAPÃO'!C21</f>
        <v>1</v>
      </c>
      <c r="F134" s="316">
        <f>(E134*$B134)-$D134</f>
        <v>-40</v>
      </c>
      <c r="G134" s="497">
        <f>'EMAD na UBS JD JAPÃO'!D21</f>
        <v>0</v>
      </c>
      <c r="H134" s="316">
        <f>(G134*$B134)-$D134</f>
        <v>-80</v>
      </c>
      <c r="I134" s="497">
        <f>'EMAD na UBS JD JAPÃO'!E21</f>
        <v>0</v>
      </c>
      <c r="J134" s="316">
        <f>(I134*$B134)-$D134</f>
        <v>-80</v>
      </c>
      <c r="K134" s="241">
        <f t="shared" ref="K134:K135" si="194">SUM(E134,G134,I134)</f>
        <v>1</v>
      </c>
      <c r="L134" s="329">
        <f t="shared" ref="L134:L135" si="195">(K134*$B134)-$D134*3</f>
        <v>-200</v>
      </c>
      <c r="M134" s="497">
        <f>'EMAD na UBS JD JAPÃO'!F21</f>
        <v>0</v>
      </c>
      <c r="N134" s="316">
        <f>(M134*$B134)-$D134</f>
        <v>-80</v>
      </c>
      <c r="O134" s="497">
        <f>'EMAD na UBS JD JAPÃO'!G21</f>
        <v>0</v>
      </c>
      <c r="P134" s="316">
        <f t="shared" ref="P134:P139" si="196">(O134*$B134)-$D134</f>
        <v>-80</v>
      </c>
      <c r="Q134" s="497">
        <f>'EMAD na UBS JD JAPÃO'!H21</f>
        <v>0</v>
      </c>
      <c r="R134" s="316">
        <f t="shared" ref="R134:R139" si="197">(Q134*$B134)-$D134</f>
        <v>-80</v>
      </c>
      <c r="S134" s="241">
        <f t="shared" ref="S134:S139" si="198">SUM(M134,O134,Q134)</f>
        <v>0</v>
      </c>
      <c r="T134" s="329">
        <f t="shared" ref="T134:T139" si="199">(S134*$B134)-$D134*3</f>
        <v>-240</v>
      </c>
    </row>
    <row r="135" spans="1:20" ht="15.75" thickBot="1" x14ac:dyDescent="0.3">
      <c r="A135" s="546" t="s">
        <v>173</v>
      </c>
      <c r="B135" s="547">
        <v>30</v>
      </c>
      <c r="C135" s="548">
        <f>'EMAD na UBS JD JAPÃO'!B22</f>
        <v>0</v>
      </c>
      <c r="D135" s="549">
        <f t="shared" si="193"/>
        <v>0</v>
      </c>
      <c r="E135" s="550">
        <f>'EMAD na UBS JD JAPÃO'!C22</f>
        <v>2</v>
      </c>
      <c r="F135" s="551">
        <f t="shared" ref="F135:F139" si="200">(E135*$B135)-$D135</f>
        <v>60</v>
      </c>
      <c r="G135" s="550">
        <f>'EMAD na UBS JD JAPÃO'!D22</f>
        <v>0</v>
      </c>
      <c r="H135" s="551">
        <f t="shared" ref="H135:H139" si="201">(G135*$B135)-$D135</f>
        <v>0</v>
      </c>
      <c r="I135" s="550">
        <f>'EMAD na UBS JD JAPÃO'!E22</f>
        <v>0</v>
      </c>
      <c r="J135" s="551">
        <f t="shared" ref="J135:J139" si="202">(I135*$B135)-$D135</f>
        <v>0</v>
      </c>
      <c r="K135" s="242">
        <f t="shared" si="194"/>
        <v>2</v>
      </c>
      <c r="L135" s="552">
        <f t="shared" si="195"/>
        <v>60</v>
      </c>
      <c r="M135" s="550">
        <f>'EMAD na UBS JD JAPÃO'!F22</f>
        <v>0</v>
      </c>
      <c r="N135" s="551">
        <f t="shared" ref="N135:N139" si="203">(M135*$B135)-$D135</f>
        <v>0</v>
      </c>
      <c r="O135" s="550">
        <f>'EMAD na UBS JD JAPÃO'!G22</f>
        <v>0</v>
      </c>
      <c r="P135" s="551">
        <f t="shared" si="196"/>
        <v>0</v>
      </c>
      <c r="Q135" s="550">
        <f>'EMAD na UBS JD JAPÃO'!H22</f>
        <v>0</v>
      </c>
      <c r="R135" s="551">
        <f t="shared" si="197"/>
        <v>0</v>
      </c>
      <c r="S135" s="242">
        <f t="shared" si="198"/>
        <v>0</v>
      </c>
      <c r="T135" s="552">
        <f t="shared" si="199"/>
        <v>0</v>
      </c>
    </row>
    <row r="136" spans="1:20" ht="15.75" thickBot="1" x14ac:dyDescent="0.3">
      <c r="A136" s="356" t="s">
        <v>357</v>
      </c>
      <c r="B136" s="356">
        <f>SUM(B134:B135)</f>
        <v>70</v>
      </c>
      <c r="C136" s="381">
        <f t="shared" ref="C136:T136" si="204">SUM(C134:C135)</f>
        <v>2</v>
      </c>
      <c r="D136" s="382">
        <f t="shared" si="204"/>
        <v>80</v>
      </c>
      <c r="E136" s="557">
        <f t="shared" si="204"/>
        <v>3</v>
      </c>
      <c r="F136" s="358">
        <f t="shared" si="204"/>
        <v>20</v>
      </c>
      <c r="G136" s="557">
        <f t="shared" si="204"/>
        <v>0</v>
      </c>
      <c r="H136" s="358">
        <f t="shared" si="204"/>
        <v>-80</v>
      </c>
      <c r="I136" s="557">
        <f t="shared" si="204"/>
        <v>0</v>
      </c>
      <c r="J136" s="358">
        <f t="shared" si="204"/>
        <v>-80</v>
      </c>
      <c r="K136" s="558">
        <f t="shared" ref="K136:L136" si="205">SUM(K134:K135)</f>
        <v>3</v>
      </c>
      <c r="L136" s="360">
        <f t="shared" si="205"/>
        <v>-140</v>
      </c>
      <c r="M136" s="557">
        <f t="shared" si="204"/>
        <v>0</v>
      </c>
      <c r="N136" s="358">
        <f t="shared" si="204"/>
        <v>-80</v>
      </c>
      <c r="O136" s="557">
        <f t="shared" si="204"/>
        <v>0</v>
      </c>
      <c r="P136" s="358">
        <f t="shared" si="204"/>
        <v>-80</v>
      </c>
      <c r="Q136" s="557">
        <f t="shared" si="204"/>
        <v>0</v>
      </c>
      <c r="R136" s="358">
        <f t="shared" si="204"/>
        <v>-80</v>
      </c>
      <c r="S136" s="558">
        <f t="shared" si="204"/>
        <v>0</v>
      </c>
      <c r="T136" s="360">
        <f t="shared" si="204"/>
        <v>-240</v>
      </c>
    </row>
    <row r="137" spans="1:20" x14ac:dyDescent="0.25">
      <c r="A137" s="553" t="s">
        <v>148</v>
      </c>
      <c r="B137" s="554">
        <v>30</v>
      </c>
      <c r="C137" s="555">
        <f>'EMAD na UBS JD JAPÃO'!B23</f>
        <v>1</v>
      </c>
      <c r="D137" s="556">
        <f t="shared" si="193"/>
        <v>30</v>
      </c>
      <c r="E137" s="542">
        <f>'EMAD na UBS JD JAPÃO'!C23</f>
        <v>1</v>
      </c>
      <c r="F137" s="543">
        <f t="shared" si="200"/>
        <v>0</v>
      </c>
      <c r="G137" s="542">
        <f>'EMAD na UBS JD JAPÃO'!D23</f>
        <v>0</v>
      </c>
      <c r="H137" s="543">
        <f t="shared" si="201"/>
        <v>-30</v>
      </c>
      <c r="I137" s="542">
        <f>'EMAD na UBS JD JAPÃO'!E23</f>
        <v>0</v>
      </c>
      <c r="J137" s="543">
        <f t="shared" si="202"/>
        <v>-30</v>
      </c>
      <c r="K137" s="544">
        <f t="shared" ref="K137:K139" si="206">SUM(E137,G137,I137)</f>
        <v>1</v>
      </c>
      <c r="L137" s="545">
        <f t="shared" ref="L137:L139" si="207">(K137*$B137)-$D137*3</f>
        <v>-60</v>
      </c>
      <c r="M137" s="542">
        <f>'EMAD na UBS JD JAPÃO'!F23</f>
        <v>0</v>
      </c>
      <c r="N137" s="543">
        <f t="shared" si="203"/>
        <v>-30</v>
      </c>
      <c r="O137" s="542">
        <f>'EMAD na UBS JD JAPÃO'!G23</f>
        <v>0</v>
      </c>
      <c r="P137" s="543">
        <f t="shared" si="196"/>
        <v>-30</v>
      </c>
      <c r="Q137" s="542">
        <f>'EMAD na UBS JD JAPÃO'!H23</f>
        <v>0</v>
      </c>
      <c r="R137" s="543">
        <f t="shared" si="197"/>
        <v>-30</v>
      </c>
      <c r="S137" s="544">
        <f t="shared" si="198"/>
        <v>0</v>
      </c>
      <c r="T137" s="545">
        <f t="shared" si="199"/>
        <v>-90</v>
      </c>
    </row>
    <row r="138" spans="1:20" x14ac:dyDescent="0.25">
      <c r="A138" s="9" t="s">
        <v>153</v>
      </c>
      <c r="B138" s="275">
        <v>20</v>
      </c>
      <c r="C138" s="89">
        <f>'EMAD na UBS JD JAPÃO'!B24</f>
        <v>1</v>
      </c>
      <c r="D138" s="304">
        <f t="shared" si="193"/>
        <v>20</v>
      </c>
      <c r="E138" s="109">
        <f>'EMAD na UBS JD JAPÃO'!C24</f>
        <v>2</v>
      </c>
      <c r="F138" s="317">
        <f t="shared" si="200"/>
        <v>20</v>
      </c>
      <c r="G138" s="109">
        <f>'EMAD na UBS JD JAPÃO'!D24</f>
        <v>0</v>
      </c>
      <c r="H138" s="317">
        <f t="shared" si="201"/>
        <v>-20</v>
      </c>
      <c r="I138" s="109">
        <f>'EMAD na UBS JD JAPÃO'!E24</f>
        <v>0</v>
      </c>
      <c r="J138" s="317">
        <f t="shared" si="202"/>
        <v>-20</v>
      </c>
      <c r="K138" s="253">
        <f t="shared" si="206"/>
        <v>2</v>
      </c>
      <c r="L138" s="330">
        <f t="shared" si="207"/>
        <v>-20</v>
      </c>
      <c r="M138" s="109">
        <f>'EMAD na UBS JD JAPÃO'!F24</f>
        <v>0</v>
      </c>
      <c r="N138" s="317">
        <f t="shared" si="203"/>
        <v>-20</v>
      </c>
      <c r="O138" s="109">
        <f>'EMAD na UBS JD JAPÃO'!G24</f>
        <v>0</v>
      </c>
      <c r="P138" s="317">
        <f t="shared" si="196"/>
        <v>-20</v>
      </c>
      <c r="Q138" s="109">
        <f>'EMAD na UBS JD JAPÃO'!H24</f>
        <v>0</v>
      </c>
      <c r="R138" s="317">
        <f t="shared" si="197"/>
        <v>-20</v>
      </c>
      <c r="S138" s="253">
        <f t="shared" si="198"/>
        <v>0</v>
      </c>
      <c r="T138" s="330">
        <f t="shared" si="199"/>
        <v>-60</v>
      </c>
    </row>
    <row r="139" spans="1:20" ht="15.75" thickBot="1" x14ac:dyDescent="0.3">
      <c r="A139" s="110" t="s">
        <v>149</v>
      </c>
      <c r="B139" s="277">
        <v>30</v>
      </c>
      <c r="C139" s="92">
        <f>'EMAD na UBS JD JAPÃO'!B26</f>
        <v>4</v>
      </c>
      <c r="D139" s="299">
        <f t="shared" si="193"/>
        <v>120</v>
      </c>
      <c r="E139" s="498">
        <f>'EMAD na UBS JD JAPÃO'!C26</f>
        <v>4</v>
      </c>
      <c r="F139" s="318">
        <f t="shared" si="200"/>
        <v>0</v>
      </c>
      <c r="G139" s="498">
        <f>'EMAD na UBS JD JAPÃO'!D26</f>
        <v>0</v>
      </c>
      <c r="H139" s="318">
        <f t="shared" si="201"/>
        <v>-120</v>
      </c>
      <c r="I139" s="498">
        <f>'EMAD na UBS JD JAPÃO'!E26</f>
        <v>0</v>
      </c>
      <c r="J139" s="318">
        <f t="shared" si="202"/>
        <v>-120</v>
      </c>
      <c r="K139" s="254">
        <f t="shared" si="206"/>
        <v>4</v>
      </c>
      <c r="L139" s="331">
        <f t="shared" si="207"/>
        <v>-240</v>
      </c>
      <c r="M139" s="498">
        <f>'EMAD na UBS JD JAPÃO'!F26</f>
        <v>0</v>
      </c>
      <c r="N139" s="318">
        <f t="shared" si="203"/>
        <v>-120</v>
      </c>
      <c r="O139" s="498">
        <f>'EMAD na UBS JD JAPÃO'!G26</f>
        <v>0</v>
      </c>
      <c r="P139" s="318">
        <f t="shared" si="196"/>
        <v>-120</v>
      </c>
      <c r="Q139" s="498">
        <f>'EMAD na UBS JD JAPÃO'!H26</f>
        <v>0</v>
      </c>
      <c r="R139" s="318">
        <f t="shared" si="197"/>
        <v>-120</v>
      </c>
      <c r="S139" s="254">
        <f t="shared" si="198"/>
        <v>0</v>
      </c>
      <c r="T139" s="331">
        <f t="shared" si="199"/>
        <v>-360</v>
      </c>
    </row>
    <row r="140" spans="1:20" ht="15.75" thickBot="1" x14ac:dyDescent="0.3">
      <c r="A140" s="6" t="s">
        <v>7</v>
      </c>
      <c r="B140" s="293">
        <f>SUM(B134:B139)</f>
        <v>220</v>
      </c>
      <c r="C140" s="7">
        <f>SUM(C134:C139)</f>
        <v>10</v>
      </c>
      <c r="D140" s="300">
        <f t="shared" ref="D140:T140" si="208">SUM(D134:D139)</f>
        <v>330</v>
      </c>
      <c r="E140" s="499">
        <f t="shared" si="208"/>
        <v>13</v>
      </c>
      <c r="F140" s="319">
        <f>SUM(F134:F135,F137:F139)</f>
        <v>40</v>
      </c>
      <c r="G140" s="499">
        <f t="shared" si="208"/>
        <v>0</v>
      </c>
      <c r="H140" s="319">
        <f>SUM(H134:H135,H137:H139)</f>
        <v>-250</v>
      </c>
      <c r="I140" s="499">
        <f t="shared" si="208"/>
        <v>0</v>
      </c>
      <c r="J140" s="319">
        <f>SUM(J134:J135,J137:J139)</f>
        <v>-250</v>
      </c>
      <c r="K140" s="80">
        <f t="shared" ref="K140:L140" si="209">SUM(K134:K139)</f>
        <v>13</v>
      </c>
      <c r="L140" s="332">
        <f t="shared" si="209"/>
        <v>-600</v>
      </c>
      <c r="M140" s="499">
        <f t="shared" si="208"/>
        <v>0</v>
      </c>
      <c r="N140" s="319">
        <f>SUM(N134:N135,N137:N139)</f>
        <v>-250</v>
      </c>
      <c r="O140" s="499">
        <f t="shared" si="208"/>
        <v>0</v>
      </c>
      <c r="P140" s="319">
        <f>SUM(P134:P135,P137:P139)</f>
        <v>-250</v>
      </c>
      <c r="Q140" s="499">
        <f t="shared" si="208"/>
        <v>0</v>
      </c>
      <c r="R140" s="319">
        <f>SUM(R134:R135,R137:R139)</f>
        <v>-250</v>
      </c>
      <c r="S140" s="80">
        <f t="shared" si="208"/>
        <v>0</v>
      </c>
      <c r="T140" s="332">
        <f t="shared" si="208"/>
        <v>-990</v>
      </c>
    </row>
    <row r="142" spans="1:20" ht="15.75" x14ac:dyDescent="0.25">
      <c r="A142" s="1021" t="s">
        <v>283</v>
      </c>
      <c r="B142" s="1022"/>
      <c r="C142" s="1022"/>
      <c r="D142" s="1022"/>
      <c r="E142" s="1022"/>
      <c r="F142" s="1022"/>
      <c r="G142" s="1022"/>
      <c r="H142" s="1022"/>
      <c r="I142" s="1022"/>
      <c r="J142" s="1022"/>
      <c r="K142" s="1022"/>
      <c r="L142" s="1022"/>
      <c r="M142" s="1022"/>
      <c r="N142" s="1022"/>
      <c r="O142" s="1022"/>
      <c r="P142" s="1022"/>
      <c r="Q142" s="1022"/>
      <c r="R142" s="1022"/>
      <c r="S142" s="1022"/>
      <c r="T142" s="1022"/>
    </row>
    <row r="143" spans="1:20" ht="36.75" thickBot="1" x14ac:dyDescent="0.3">
      <c r="A143" s="85" t="s">
        <v>14</v>
      </c>
      <c r="B143" s="274" t="str">
        <f t="shared" ref="B143:T143" si="210">B5</f>
        <v>Carga Horária</v>
      </c>
      <c r="C143" s="104" t="str">
        <f t="shared" si="210"/>
        <v>Equipe Mínima TA</v>
      </c>
      <c r="D143" s="302" t="str">
        <f t="shared" si="210"/>
        <v>Total Horas</v>
      </c>
      <c r="E143" s="516" t="str">
        <f t="shared" si="210"/>
        <v>MAR</v>
      </c>
      <c r="F143" s="344" t="str">
        <f t="shared" si="210"/>
        <v>Saldo Mar</v>
      </c>
      <c r="G143" s="516" t="str">
        <f t="shared" si="210"/>
        <v>ABR</v>
      </c>
      <c r="H143" s="344" t="str">
        <f t="shared" si="210"/>
        <v>Saldo Abr</v>
      </c>
      <c r="I143" s="516" t="str">
        <f t="shared" si="210"/>
        <v>MAI</v>
      </c>
      <c r="J143" s="344" t="str">
        <f t="shared" si="210"/>
        <v>Saldo Mai</v>
      </c>
      <c r="K143" s="251" t="str">
        <f t="shared" ref="K143:L143" si="211">K5</f>
        <v>3º Trimestre</v>
      </c>
      <c r="L143" s="342" t="str">
        <f t="shared" si="211"/>
        <v>Saldo Trim</v>
      </c>
      <c r="M143" s="516" t="str">
        <f t="shared" si="210"/>
        <v>JUN</v>
      </c>
      <c r="N143" s="344" t="str">
        <f t="shared" si="210"/>
        <v>Saldo Jun</v>
      </c>
      <c r="O143" s="496" t="str">
        <f t="shared" si="210"/>
        <v>JUL</v>
      </c>
      <c r="P143" s="344" t="str">
        <f t="shared" si="210"/>
        <v>Saldo Jul</v>
      </c>
      <c r="Q143" s="496" t="str">
        <f t="shared" si="210"/>
        <v>AGO</v>
      </c>
      <c r="R143" s="344" t="str">
        <f t="shared" si="210"/>
        <v>Saldo Ago</v>
      </c>
      <c r="S143" s="251" t="str">
        <f t="shared" si="210"/>
        <v>4º Trimestre</v>
      </c>
      <c r="T143" s="342" t="str">
        <f t="shared" si="210"/>
        <v>Saldo Trim</v>
      </c>
    </row>
    <row r="144" spans="1:20" ht="15.75" thickTop="1" x14ac:dyDescent="0.25">
      <c r="A144" s="88" t="s">
        <v>33</v>
      </c>
      <c r="B144" s="275">
        <v>20</v>
      </c>
      <c r="C144" s="10">
        <f>'UBS Vila Ede'!B34</f>
        <v>9</v>
      </c>
      <c r="D144" s="296">
        <f t="shared" ref="D144:D151" si="212">C144*B144</f>
        <v>180</v>
      </c>
      <c r="E144" s="497">
        <f>'UBS Vila Ede'!C34</f>
        <v>7</v>
      </c>
      <c r="F144" s="316">
        <f t="shared" ref="F144:F151" si="213">(E144*$B144)-$D144</f>
        <v>-40</v>
      </c>
      <c r="G144" s="497">
        <f>'UBS Vila Ede'!D34</f>
        <v>0</v>
      </c>
      <c r="H144" s="316">
        <f t="shared" ref="H144:H151" si="214">(G144*$B144)-$D144</f>
        <v>-180</v>
      </c>
      <c r="I144" s="497">
        <f>'UBS Vila Ede'!E34</f>
        <v>0</v>
      </c>
      <c r="J144" s="316">
        <f t="shared" ref="J144:J151" si="215">(I144*$B144)-$D144</f>
        <v>-180</v>
      </c>
      <c r="K144" s="241">
        <f t="shared" ref="K144:K151" si="216">SUM(E144,G144,I144)</f>
        <v>7</v>
      </c>
      <c r="L144" s="329">
        <f t="shared" ref="L144:L151" si="217">(K144*$B144)-$D144*3</f>
        <v>-400</v>
      </c>
      <c r="M144" s="497">
        <f>'UBS Vila Ede'!F34</f>
        <v>0</v>
      </c>
      <c r="N144" s="316">
        <f t="shared" ref="N144:N151" si="218">(M144*$B144)-$D144</f>
        <v>-180</v>
      </c>
      <c r="O144" s="497">
        <f>'UBS Vila Ede'!G34</f>
        <v>0</v>
      </c>
      <c r="P144" s="316">
        <f t="shared" ref="P144:P151" si="219">(O144*$B144)-$D144</f>
        <v>-180</v>
      </c>
      <c r="Q144" s="497">
        <f>'UBS Vila Ede'!H34</f>
        <v>0</v>
      </c>
      <c r="R144" s="316">
        <f t="shared" ref="R144:R151" si="220">(Q144*$B144)-$D144</f>
        <v>-180</v>
      </c>
      <c r="S144" s="241">
        <f t="shared" ref="S144:S151" si="221">SUM(M144,O144,Q144)</f>
        <v>0</v>
      </c>
      <c r="T144" s="329">
        <f t="shared" ref="T144:T151" si="222">(S144*$B144)-$D144*3</f>
        <v>-540</v>
      </c>
    </row>
    <row r="145" spans="1:20" x14ac:dyDescent="0.25">
      <c r="A145" s="88" t="s">
        <v>20</v>
      </c>
      <c r="B145" s="276">
        <v>20</v>
      </c>
      <c r="C145" s="83">
        <f>'UBS Vila Ede'!B35</f>
        <v>3</v>
      </c>
      <c r="D145" s="297">
        <f t="shared" si="212"/>
        <v>60</v>
      </c>
      <c r="E145" s="109">
        <f>'UBS Vila Ede'!C35</f>
        <v>3</v>
      </c>
      <c r="F145" s="317">
        <f t="shared" si="213"/>
        <v>0</v>
      </c>
      <c r="G145" s="109">
        <f>'UBS Vila Ede'!D35</f>
        <v>0</v>
      </c>
      <c r="H145" s="317">
        <f t="shared" si="214"/>
        <v>-60</v>
      </c>
      <c r="I145" s="109">
        <f>'UBS Vila Ede'!E35</f>
        <v>0</v>
      </c>
      <c r="J145" s="317">
        <f t="shared" si="215"/>
        <v>-60</v>
      </c>
      <c r="K145" s="253">
        <f t="shared" si="216"/>
        <v>3</v>
      </c>
      <c r="L145" s="330">
        <f t="shared" si="217"/>
        <v>-120</v>
      </c>
      <c r="M145" s="109">
        <f>'UBS Vila Ede'!F35</f>
        <v>0</v>
      </c>
      <c r="N145" s="317">
        <f t="shared" si="218"/>
        <v>-60</v>
      </c>
      <c r="O145" s="109">
        <f>'UBS Vila Ede'!G35</f>
        <v>0</v>
      </c>
      <c r="P145" s="317">
        <f t="shared" si="219"/>
        <v>-60</v>
      </c>
      <c r="Q145" s="109">
        <f>'UBS Vila Ede'!H35</f>
        <v>0</v>
      </c>
      <c r="R145" s="317">
        <f t="shared" si="220"/>
        <v>-60</v>
      </c>
      <c r="S145" s="253">
        <f t="shared" si="221"/>
        <v>0</v>
      </c>
      <c r="T145" s="330">
        <f t="shared" si="222"/>
        <v>-180</v>
      </c>
    </row>
    <row r="146" spans="1:20" x14ac:dyDescent="0.25">
      <c r="A146" s="88" t="s">
        <v>43</v>
      </c>
      <c r="B146" s="276">
        <v>20</v>
      </c>
      <c r="C146" s="83">
        <f>'UBS Vila Ede'!B36</f>
        <v>2</v>
      </c>
      <c r="D146" s="297">
        <f t="shared" si="212"/>
        <v>40</v>
      </c>
      <c r="E146" s="109">
        <f>'UBS Vila Ede'!C36</f>
        <v>2</v>
      </c>
      <c r="F146" s="317">
        <f t="shared" si="213"/>
        <v>0</v>
      </c>
      <c r="G146" s="109">
        <f>'UBS Vila Ede'!D36</f>
        <v>0</v>
      </c>
      <c r="H146" s="317">
        <f t="shared" si="214"/>
        <v>-40</v>
      </c>
      <c r="I146" s="109">
        <f>'UBS Vila Ede'!E36</f>
        <v>0</v>
      </c>
      <c r="J146" s="317">
        <f t="shared" si="215"/>
        <v>-40</v>
      </c>
      <c r="K146" s="253">
        <f t="shared" si="216"/>
        <v>2</v>
      </c>
      <c r="L146" s="330">
        <f t="shared" si="217"/>
        <v>-80</v>
      </c>
      <c r="M146" s="109">
        <f>'UBS Vila Ede'!F36</f>
        <v>0</v>
      </c>
      <c r="N146" s="317">
        <f t="shared" si="218"/>
        <v>-40</v>
      </c>
      <c r="O146" s="109">
        <f>'UBS Vila Ede'!G36</f>
        <v>0</v>
      </c>
      <c r="P146" s="317">
        <f t="shared" si="219"/>
        <v>-40</v>
      </c>
      <c r="Q146" s="109">
        <f>'UBS Vila Ede'!H36</f>
        <v>0</v>
      </c>
      <c r="R146" s="317">
        <f t="shared" si="220"/>
        <v>-40</v>
      </c>
      <c r="S146" s="253">
        <f t="shared" si="221"/>
        <v>0</v>
      </c>
      <c r="T146" s="330">
        <f t="shared" si="222"/>
        <v>-120</v>
      </c>
    </row>
    <row r="147" spans="1:20" x14ac:dyDescent="0.25">
      <c r="A147" s="88" t="s">
        <v>23</v>
      </c>
      <c r="B147" s="276">
        <v>20</v>
      </c>
      <c r="C147" s="83">
        <f>'UBS Vila Ede'!B37</f>
        <v>2</v>
      </c>
      <c r="D147" s="297">
        <f t="shared" si="212"/>
        <v>40</v>
      </c>
      <c r="E147" s="109">
        <f>'UBS Vila Ede'!C37</f>
        <v>2</v>
      </c>
      <c r="F147" s="317">
        <f t="shared" si="213"/>
        <v>0</v>
      </c>
      <c r="G147" s="109">
        <f>'UBS Vila Ede'!D37</f>
        <v>0</v>
      </c>
      <c r="H147" s="317">
        <f t="shared" si="214"/>
        <v>-40</v>
      </c>
      <c r="I147" s="109">
        <f>'UBS Vila Ede'!E37</f>
        <v>0</v>
      </c>
      <c r="J147" s="317">
        <f t="shared" si="215"/>
        <v>-40</v>
      </c>
      <c r="K147" s="253">
        <f t="shared" si="216"/>
        <v>2</v>
      </c>
      <c r="L147" s="330">
        <f t="shared" si="217"/>
        <v>-80</v>
      </c>
      <c r="M147" s="109">
        <f>'UBS Vila Ede'!F37</f>
        <v>0</v>
      </c>
      <c r="N147" s="317">
        <f t="shared" si="218"/>
        <v>-40</v>
      </c>
      <c r="O147" s="109">
        <f>'UBS Vila Ede'!G37</f>
        <v>0</v>
      </c>
      <c r="P147" s="317">
        <f t="shared" si="219"/>
        <v>-40</v>
      </c>
      <c r="Q147" s="109">
        <f>'UBS Vila Ede'!H37</f>
        <v>0</v>
      </c>
      <c r="R147" s="317">
        <f t="shared" si="220"/>
        <v>-40</v>
      </c>
      <c r="S147" s="253">
        <f t="shared" si="221"/>
        <v>0</v>
      </c>
      <c r="T147" s="330">
        <f t="shared" si="222"/>
        <v>-120</v>
      </c>
    </row>
    <row r="148" spans="1:20" x14ac:dyDescent="0.25">
      <c r="A148" s="88" t="s">
        <v>24</v>
      </c>
      <c r="B148" s="276">
        <v>30</v>
      </c>
      <c r="C148" s="83">
        <f>'UBS Vila Ede'!B38</f>
        <v>2</v>
      </c>
      <c r="D148" s="297">
        <f t="shared" si="212"/>
        <v>60</v>
      </c>
      <c r="E148" s="109">
        <f>'UBS Vila Ede'!C38</f>
        <v>2</v>
      </c>
      <c r="F148" s="317">
        <f t="shared" si="213"/>
        <v>0</v>
      </c>
      <c r="G148" s="109">
        <f>'UBS Vila Ede'!D38</f>
        <v>0</v>
      </c>
      <c r="H148" s="317">
        <f t="shared" si="214"/>
        <v>-60</v>
      </c>
      <c r="I148" s="109">
        <f>'UBS Vila Ede'!E38</f>
        <v>0</v>
      </c>
      <c r="J148" s="317">
        <f t="shared" si="215"/>
        <v>-60</v>
      </c>
      <c r="K148" s="253">
        <f t="shared" si="216"/>
        <v>2</v>
      </c>
      <c r="L148" s="330">
        <f t="shared" si="217"/>
        <v>-120</v>
      </c>
      <c r="M148" s="109">
        <f>'UBS Vila Ede'!F38</f>
        <v>0</v>
      </c>
      <c r="N148" s="317">
        <f t="shared" si="218"/>
        <v>-60</v>
      </c>
      <c r="O148" s="109">
        <f>'UBS Vila Ede'!G38</f>
        <v>0</v>
      </c>
      <c r="P148" s="317">
        <f t="shared" si="219"/>
        <v>-60</v>
      </c>
      <c r="Q148" s="109">
        <f>'UBS Vila Ede'!H38</f>
        <v>0</v>
      </c>
      <c r="R148" s="317">
        <f t="shared" si="220"/>
        <v>-60</v>
      </c>
      <c r="S148" s="253">
        <f t="shared" si="221"/>
        <v>0</v>
      </c>
      <c r="T148" s="330">
        <f t="shared" si="222"/>
        <v>-180</v>
      </c>
    </row>
    <row r="149" spans="1:20" x14ac:dyDescent="0.25">
      <c r="A149" s="88" t="s">
        <v>25</v>
      </c>
      <c r="B149" s="276">
        <v>30</v>
      </c>
      <c r="C149" s="83">
        <f>'UBS Vila Ede'!B39</f>
        <v>5</v>
      </c>
      <c r="D149" s="297">
        <f t="shared" si="212"/>
        <v>150</v>
      </c>
      <c r="E149" s="109">
        <f>'UBS Vila Ede'!C39</f>
        <v>5</v>
      </c>
      <c r="F149" s="317">
        <f t="shared" si="213"/>
        <v>0</v>
      </c>
      <c r="G149" s="109">
        <f>'UBS Vila Ede'!D39</f>
        <v>0</v>
      </c>
      <c r="H149" s="317">
        <f t="shared" si="214"/>
        <v>-150</v>
      </c>
      <c r="I149" s="109">
        <f>'UBS Vila Ede'!E39</f>
        <v>0</v>
      </c>
      <c r="J149" s="317">
        <f t="shared" si="215"/>
        <v>-150</v>
      </c>
      <c r="K149" s="253">
        <f t="shared" si="216"/>
        <v>5</v>
      </c>
      <c r="L149" s="330">
        <f t="shared" si="217"/>
        <v>-300</v>
      </c>
      <c r="M149" s="109">
        <f>'UBS Vila Ede'!F39</f>
        <v>0</v>
      </c>
      <c r="N149" s="317">
        <f t="shared" si="218"/>
        <v>-150</v>
      </c>
      <c r="O149" s="109">
        <f>'UBS Vila Ede'!G39</f>
        <v>0</v>
      </c>
      <c r="P149" s="317">
        <f t="shared" si="219"/>
        <v>-150</v>
      </c>
      <c r="Q149" s="109">
        <f>'UBS Vila Ede'!H39</f>
        <v>0</v>
      </c>
      <c r="R149" s="317">
        <f t="shared" si="220"/>
        <v>-150</v>
      </c>
      <c r="S149" s="253">
        <f t="shared" si="221"/>
        <v>0</v>
      </c>
      <c r="T149" s="330">
        <f t="shared" si="222"/>
        <v>-450</v>
      </c>
    </row>
    <row r="150" spans="1:20" x14ac:dyDescent="0.25">
      <c r="A150" s="88" t="s">
        <v>26</v>
      </c>
      <c r="B150" s="276">
        <v>40</v>
      </c>
      <c r="C150" s="83">
        <f>'UBS Vila Ede'!B42</f>
        <v>1</v>
      </c>
      <c r="D150" s="297">
        <f t="shared" si="212"/>
        <v>40</v>
      </c>
      <c r="E150" s="109">
        <f>'UBS Vila Ede'!C42</f>
        <v>1</v>
      </c>
      <c r="F150" s="317">
        <f t="shared" si="213"/>
        <v>0</v>
      </c>
      <c r="G150" s="109">
        <f>'UBS Vila Ede'!D42</f>
        <v>0</v>
      </c>
      <c r="H150" s="317">
        <f t="shared" si="214"/>
        <v>-40</v>
      </c>
      <c r="I150" s="109">
        <f>'UBS Vila Ede'!E42</f>
        <v>0</v>
      </c>
      <c r="J150" s="317">
        <f t="shared" si="215"/>
        <v>-40</v>
      </c>
      <c r="K150" s="253">
        <f t="shared" si="216"/>
        <v>1</v>
      </c>
      <c r="L150" s="330">
        <f t="shared" si="217"/>
        <v>-80</v>
      </c>
      <c r="M150" s="109">
        <f>'UBS Vila Ede'!F42</f>
        <v>0</v>
      </c>
      <c r="N150" s="317">
        <f t="shared" si="218"/>
        <v>-40</v>
      </c>
      <c r="O150" s="109">
        <f>'UBS Vila Ede'!G42</f>
        <v>0</v>
      </c>
      <c r="P150" s="317">
        <f t="shared" si="219"/>
        <v>-40</v>
      </c>
      <c r="Q150" s="109">
        <f>'UBS Vila Ede'!H42</f>
        <v>0</v>
      </c>
      <c r="R150" s="317">
        <f t="shared" si="220"/>
        <v>-40</v>
      </c>
      <c r="S150" s="253">
        <f t="shared" si="221"/>
        <v>0</v>
      </c>
      <c r="T150" s="330">
        <f t="shared" si="222"/>
        <v>-120</v>
      </c>
    </row>
    <row r="151" spans="1:20" ht="15.75" thickBot="1" x14ac:dyDescent="0.3">
      <c r="A151" s="379" t="s">
        <v>193</v>
      </c>
      <c r="B151" s="284">
        <v>40</v>
      </c>
      <c r="C151" s="64">
        <f>'UBS Vila Ede'!B43</f>
        <v>1</v>
      </c>
      <c r="D151" s="310">
        <f t="shared" si="212"/>
        <v>40</v>
      </c>
      <c r="E151" s="501">
        <f>'UBS Vila Ede'!C43</f>
        <v>0</v>
      </c>
      <c r="F151" s="325">
        <f t="shared" si="213"/>
        <v>-40</v>
      </c>
      <c r="G151" s="501">
        <f>'UBS Vila Ede'!D43</f>
        <v>0</v>
      </c>
      <c r="H151" s="325">
        <f t="shared" si="214"/>
        <v>-40</v>
      </c>
      <c r="I151" s="501">
        <f>'UBS Vila Ede'!E43</f>
        <v>0</v>
      </c>
      <c r="J151" s="325">
        <f t="shared" si="215"/>
        <v>-40</v>
      </c>
      <c r="K151" s="261">
        <f t="shared" si="216"/>
        <v>0</v>
      </c>
      <c r="L151" s="338">
        <f t="shared" si="217"/>
        <v>-120</v>
      </c>
      <c r="M151" s="501">
        <f>'UBS Vila Ede'!F43</f>
        <v>0</v>
      </c>
      <c r="N151" s="325">
        <f t="shared" si="218"/>
        <v>-40</v>
      </c>
      <c r="O151" s="501">
        <f>'UBS Vila Ede'!G43</f>
        <v>0</v>
      </c>
      <c r="P151" s="325">
        <f t="shared" si="219"/>
        <v>-40</v>
      </c>
      <c r="Q151" s="501">
        <f>'UBS Vila Ede'!H43</f>
        <v>0</v>
      </c>
      <c r="R151" s="325">
        <f t="shared" si="220"/>
        <v>-40</v>
      </c>
      <c r="S151" s="261">
        <f t="shared" si="221"/>
        <v>0</v>
      </c>
      <c r="T151" s="338">
        <f t="shared" si="222"/>
        <v>-120</v>
      </c>
    </row>
    <row r="152" spans="1:20" ht="15.75" thickBot="1" x14ac:dyDescent="0.3">
      <c r="A152" s="369" t="s">
        <v>7</v>
      </c>
      <c r="B152" s="362">
        <f>SUM(B144:B151)</f>
        <v>220</v>
      </c>
      <c r="C152" s="363">
        <f>SUM(C144:C151)</f>
        <v>25</v>
      </c>
      <c r="D152" s="364">
        <f t="shared" ref="D152:T152" si="223">SUM(D144:D151)</f>
        <v>610</v>
      </c>
      <c r="E152" s="506">
        <f t="shared" si="223"/>
        <v>22</v>
      </c>
      <c r="F152" s="366">
        <f t="shared" si="223"/>
        <v>-80</v>
      </c>
      <c r="G152" s="506">
        <f t="shared" si="223"/>
        <v>0</v>
      </c>
      <c r="H152" s="366">
        <f t="shared" si="223"/>
        <v>-610</v>
      </c>
      <c r="I152" s="506">
        <f t="shared" si="223"/>
        <v>0</v>
      </c>
      <c r="J152" s="366">
        <f t="shared" si="223"/>
        <v>-610</v>
      </c>
      <c r="K152" s="367">
        <f t="shared" ref="K152:L152" si="224">SUM(K144:K151)</f>
        <v>22</v>
      </c>
      <c r="L152" s="368">
        <f t="shared" si="224"/>
        <v>-1300</v>
      </c>
      <c r="M152" s="506">
        <f t="shared" si="223"/>
        <v>0</v>
      </c>
      <c r="N152" s="366">
        <f t="shared" si="223"/>
        <v>-610</v>
      </c>
      <c r="O152" s="506">
        <f t="shared" si="223"/>
        <v>0</v>
      </c>
      <c r="P152" s="366">
        <f t="shared" si="223"/>
        <v>-610</v>
      </c>
      <c r="Q152" s="506">
        <f t="shared" si="223"/>
        <v>0</v>
      </c>
      <c r="R152" s="366">
        <f t="shared" si="223"/>
        <v>-610</v>
      </c>
      <c r="S152" s="367">
        <f t="shared" si="223"/>
        <v>0</v>
      </c>
      <c r="T152" s="368">
        <f t="shared" si="223"/>
        <v>-1830</v>
      </c>
    </row>
    <row r="154" spans="1:20" ht="15.75" x14ac:dyDescent="0.25">
      <c r="A154" s="1021" t="s">
        <v>285</v>
      </c>
      <c r="B154" s="1022"/>
      <c r="C154" s="1022"/>
      <c r="D154" s="1022"/>
      <c r="E154" s="1022"/>
      <c r="F154" s="1022"/>
      <c r="G154" s="1022"/>
      <c r="H154" s="1022"/>
      <c r="I154" s="1022"/>
      <c r="J154" s="1022"/>
      <c r="K154" s="1022"/>
      <c r="L154" s="1022"/>
      <c r="M154" s="1022"/>
      <c r="N154" s="1022"/>
      <c r="O154" s="1022"/>
      <c r="P154" s="1022"/>
      <c r="Q154" s="1022"/>
      <c r="R154" s="1022"/>
      <c r="S154" s="1022"/>
      <c r="T154" s="1022"/>
    </row>
    <row r="155" spans="1:20" ht="36.75" thickBot="1" x14ac:dyDescent="0.3">
      <c r="A155" s="85" t="s">
        <v>14</v>
      </c>
      <c r="B155" s="274" t="str">
        <f t="shared" ref="B155:T155" si="225">B5</f>
        <v>Carga Horária</v>
      </c>
      <c r="C155" s="104" t="str">
        <f t="shared" si="225"/>
        <v>Equipe Mínima TA</v>
      </c>
      <c r="D155" s="302" t="str">
        <f t="shared" si="225"/>
        <v>Total Horas</v>
      </c>
      <c r="E155" s="516" t="str">
        <f t="shared" si="225"/>
        <v>MAR</v>
      </c>
      <c r="F155" s="344" t="str">
        <f t="shared" si="225"/>
        <v>Saldo Mar</v>
      </c>
      <c r="G155" s="516" t="str">
        <f t="shared" si="225"/>
        <v>ABR</v>
      </c>
      <c r="H155" s="344" t="str">
        <f t="shared" si="225"/>
        <v>Saldo Abr</v>
      </c>
      <c r="I155" s="516" t="str">
        <f t="shared" si="225"/>
        <v>MAI</v>
      </c>
      <c r="J155" s="344" t="str">
        <f t="shared" si="225"/>
        <v>Saldo Mai</v>
      </c>
      <c r="K155" s="251" t="str">
        <f t="shared" ref="K155:L155" si="226">K5</f>
        <v>3º Trimestre</v>
      </c>
      <c r="L155" s="342" t="str">
        <f t="shared" si="226"/>
        <v>Saldo Trim</v>
      </c>
      <c r="M155" s="516" t="str">
        <f t="shared" si="225"/>
        <v>JUN</v>
      </c>
      <c r="N155" s="344" t="str">
        <f t="shared" si="225"/>
        <v>Saldo Jun</v>
      </c>
      <c r="O155" s="496" t="str">
        <f t="shared" si="225"/>
        <v>JUL</v>
      </c>
      <c r="P155" s="344" t="str">
        <f t="shared" si="225"/>
        <v>Saldo Jul</v>
      </c>
      <c r="Q155" s="496" t="str">
        <f t="shared" si="225"/>
        <v>AGO</v>
      </c>
      <c r="R155" s="344" t="str">
        <f t="shared" si="225"/>
        <v>Saldo Ago</v>
      </c>
      <c r="S155" s="251" t="str">
        <f t="shared" si="225"/>
        <v>4º Trimestre</v>
      </c>
      <c r="T155" s="342" t="str">
        <f t="shared" si="225"/>
        <v>Saldo Trim</v>
      </c>
    </row>
    <row r="156" spans="1:20" ht="15.75" thickTop="1" x14ac:dyDescent="0.25">
      <c r="A156" s="88" t="s">
        <v>33</v>
      </c>
      <c r="B156" s="275">
        <v>20</v>
      </c>
      <c r="C156" s="10">
        <f>'UBS Vila Leonor'!B36</f>
        <v>6</v>
      </c>
      <c r="D156" s="296">
        <f t="shared" ref="D156:D163" si="227">C156*B156</f>
        <v>120</v>
      </c>
      <c r="E156" s="497">
        <f>'UBS Vila Leonor'!C36</f>
        <v>5</v>
      </c>
      <c r="F156" s="316">
        <f t="shared" ref="F156:F163" si="228">(E156*$B156)-$D156</f>
        <v>-20</v>
      </c>
      <c r="G156" s="497">
        <f>'UBS Vila Leonor'!D36</f>
        <v>0</v>
      </c>
      <c r="H156" s="316">
        <f t="shared" ref="H156:H163" si="229">(G156*$B156)-$D156</f>
        <v>-120</v>
      </c>
      <c r="I156" s="497">
        <f>'UBS Vila Leonor'!E36</f>
        <v>0</v>
      </c>
      <c r="J156" s="316">
        <f t="shared" ref="J156:J163" si="230">(I156*$B156)-$D156</f>
        <v>-120</v>
      </c>
      <c r="K156" s="241">
        <f t="shared" ref="K156:K163" si="231">SUM(E156,G156,I156)</f>
        <v>5</v>
      </c>
      <c r="L156" s="329">
        <f t="shared" ref="L156:L163" si="232">(K156*$B156)-$D156*3</f>
        <v>-260</v>
      </c>
      <c r="M156" s="497">
        <f>'UBS Vila Leonor'!F36</f>
        <v>0</v>
      </c>
      <c r="N156" s="316">
        <f t="shared" ref="N156:N163" si="233">(M156*$B156)-$D156</f>
        <v>-120</v>
      </c>
      <c r="O156" s="497">
        <f>'UBS Vila Leonor'!G36</f>
        <v>0</v>
      </c>
      <c r="P156" s="316">
        <f t="shared" ref="P156:P163" si="234">(O156*$B156)-$D156</f>
        <v>-120</v>
      </c>
      <c r="Q156" s="497">
        <f>'UBS Vila Leonor'!H36</f>
        <v>0</v>
      </c>
      <c r="R156" s="316">
        <f t="shared" ref="R156:R163" si="235">(Q156*$B156)-$D156</f>
        <v>-120</v>
      </c>
      <c r="S156" s="241">
        <f t="shared" ref="S156:S163" si="236">SUM(M156,O156,Q156)</f>
        <v>0</v>
      </c>
      <c r="T156" s="329">
        <f t="shared" ref="T156:T163" si="237">(S156*$B156)-$D156*3</f>
        <v>-360</v>
      </c>
    </row>
    <row r="157" spans="1:20" x14ac:dyDescent="0.25">
      <c r="A157" s="88" t="s">
        <v>20</v>
      </c>
      <c r="B157" s="276">
        <v>20</v>
      </c>
      <c r="C157" s="83">
        <f>'UBS Vila Leonor'!B37</f>
        <v>2</v>
      </c>
      <c r="D157" s="297">
        <f t="shared" si="227"/>
        <v>40</v>
      </c>
      <c r="E157" s="109">
        <f>'UBS Vila Leonor'!C37</f>
        <v>2</v>
      </c>
      <c r="F157" s="317">
        <f t="shared" si="228"/>
        <v>0</v>
      </c>
      <c r="G157" s="109">
        <f>'UBS Vila Leonor'!D37</f>
        <v>0</v>
      </c>
      <c r="H157" s="317">
        <f t="shared" si="229"/>
        <v>-40</v>
      </c>
      <c r="I157" s="109">
        <f>'UBS Vila Leonor'!E37</f>
        <v>0</v>
      </c>
      <c r="J157" s="317">
        <f t="shared" si="230"/>
        <v>-40</v>
      </c>
      <c r="K157" s="253">
        <f t="shared" si="231"/>
        <v>2</v>
      </c>
      <c r="L157" s="330">
        <f t="shared" si="232"/>
        <v>-80</v>
      </c>
      <c r="M157" s="503">
        <f>'UBS Vila Leonor'!F37</f>
        <v>0</v>
      </c>
      <c r="N157" s="317">
        <f t="shared" si="233"/>
        <v>-40</v>
      </c>
      <c r="O157" s="109">
        <f>'UBS Vila Leonor'!G37</f>
        <v>0</v>
      </c>
      <c r="P157" s="317">
        <f t="shared" si="234"/>
        <v>-40</v>
      </c>
      <c r="Q157" s="109">
        <f>'UBS Vila Leonor'!H37</f>
        <v>0</v>
      </c>
      <c r="R157" s="317">
        <f t="shared" si="235"/>
        <v>-40</v>
      </c>
      <c r="S157" s="253">
        <f t="shared" si="236"/>
        <v>0</v>
      </c>
      <c r="T157" s="330">
        <f t="shared" si="237"/>
        <v>-120</v>
      </c>
    </row>
    <row r="158" spans="1:20" x14ac:dyDescent="0.25">
      <c r="A158" s="88" t="s">
        <v>43</v>
      </c>
      <c r="B158" s="276">
        <v>20</v>
      </c>
      <c r="C158" s="83">
        <f>'UBS Vila Leonor'!B38</f>
        <v>2</v>
      </c>
      <c r="D158" s="297">
        <f t="shared" si="227"/>
        <v>40</v>
      </c>
      <c r="E158" s="109">
        <f>'UBS Vila Leonor'!C38</f>
        <v>1.9</v>
      </c>
      <c r="F158" s="317">
        <f t="shared" si="228"/>
        <v>-2</v>
      </c>
      <c r="G158" s="109">
        <f>'UBS Vila Leonor'!D38</f>
        <v>0</v>
      </c>
      <c r="H158" s="317">
        <f t="shared" si="229"/>
        <v>-40</v>
      </c>
      <c r="I158" s="109">
        <f>'UBS Vila Leonor'!E38</f>
        <v>0</v>
      </c>
      <c r="J158" s="317">
        <f t="shared" si="230"/>
        <v>-40</v>
      </c>
      <c r="K158" s="253">
        <f t="shared" si="231"/>
        <v>1.9</v>
      </c>
      <c r="L158" s="330">
        <f t="shared" si="232"/>
        <v>-82</v>
      </c>
      <c r="M158" s="503">
        <f>'UBS Vila Leonor'!F38</f>
        <v>0</v>
      </c>
      <c r="N158" s="317">
        <f t="shared" si="233"/>
        <v>-40</v>
      </c>
      <c r="O158" s="109">
        <f>'UBS Vila Leonor'!G38</f>
        <v>0</v>
      </c>
      <c r="P158" s="317">
        <f t="shared" si="234"/>
        <v>-40</v>
      </c>
      <c r="Q158" s="109">
        <f>'UBS Vila Leonor'!H38</f>
        <v>0</v>
      </c>
      <c r="R158" s="317">
        <f t="shared" si="235"/>
        <v>-40</v>
      </c>
      <c r="S158" s="253">
        <f t="shared" si="236"/>
        <v>0</v>
      </c>
      <c r="T158" s="330">
        <f t="shared" si="237"/>
        <v>-120</v>
      </c>
    </row>
    <row r="159" spans="1:20" x14ac:dyDescent="0.25">
      <c r="A159" s="88" t="s">
        <v>23</v>
      </c>
      <c r="B159" s="276">
        <v>20</v>
      </c>
      <c r="C159" s="83">
        <f>'UBS Vila Leonor'!B39</f>
        <v>2</v>
      </c>
      <c r="D159" s="297">
        <f t="shared" si="227"/>
        <v>40</v>
      </c>
      <c r="E159" s="109">
        <f>'UBS Vila Leonor'!C39</f>
        <v>2</v>
      </c>
      <c r="F159" s="317">
        <f t="shared" si="228"/>
        <v>0</v>
      </c>
      <c r="G159" s="109">
        <f>'UBS Vila Leonor'!D39</f>
        <v>0</v>
      </c>
      <c r="H159" s="317">
        <f t="shared" si="229"/>
        <v>-40</v>
      </c>
      <c r="I159" s="109">
        <f>'UBS Vila Leonor'!E39</f>
        <v>0</v>
      </c>
      <c r="J159" s="317">
        <f t="shared" si="230"/>
        <v>-40</v>
      </c>
      <c r="K159" s="253">
        <f t="shared" si="231"/>
        <v>2</v>
      </c>
      <c r="L159" s="330">
        <f t="shared" si="232"/>
        <v>-80</v>
      </c>
      <c r="M159" s="503">
        <f>'UBS Vila Leonor'!F39</f>
        <v>0</v>
      </c>
      <c r="N159" s="317">
        <f t="shared" si="233"/>
        <v>-40</v>
      </c>
      <c r="O159" s="109">
        <f>'UBS Vila Leonor'!G39</f>
        <v>0</v>
      </c>
      <c r="P159" s="317">
        <f t="shared" si="234"/>
        <v>-40</v>
      </c>
      <c r="Q159" s="109">
        <f>'UBS Vila Leonor'!H39</f>
        <v>0</v>
      </c>
      <c r="R159" s="317">
        <f t="shared" si="235"/>
        <v>-40</v>
      </c>
      <c r="S159" s="253">
        <f t="shared" si="236"/>
        <v>0</v>
      </c>
      <c r="T159" s="330">
        <f t="shared" si="237"/>
        <v>-120</v>
      </c>
    </row>
    <row r="160" spans="1:20" x14ac:dyDescent="0.25">
      <c r="A160" s="88" t="s">
        <v>24</v>
      </c>
      <c r="B160" s="276">
        <v>30</v>
      </c>
      <c r="C160" s="73">
        <f>'UBS Vila Leonor'!B40</f>
        <v>2</v>
      </c>
      <c r="D160" s="298">
        <f t="shared" si="227"/>
        <v>60</v>
      </c>
      <c r="E160" s="109">
        <f>'UBS Vila Leonor'!C40</f>
        <v>2</v>
      </c>
      <c r="F160" s="317">
        <f t="shared" si="228"/>
        <v>0</v>
      </c>
      <c r="G160" s="109">
        <f>'UBS Vila Leonor'!D40</f>
        <v>0</v>
      </c>
      <c r="H160" s="317">
        <f t="shared" si="229"/>
        <v>-60</v>
      </c>
      <c r="I160" s="109">
        <f>'UBS Vila Leonor'!E40</f>
        <v>0</v>
      </c>
      <c r="J160" s="317">
        <f t="shared" si="230"/>
        <v>-60</v>
      </c>
      <c r="K160" s="253">
        <f t="shared" si="231"/>
        <v>2</v>
      </c>
      <c r="L160" s="330">
        <f t="shared" si="232"/>
        <v>-120</v>
      </c>
      <c r="M160" s="503">
        <f>'UBS Vila Leonor'!F40</f>
        <v>0</v>
      </c>
      <c r="N160" s="317">
        <f t="shared" si="233"/>
        <v>-60</v>
      </c>
      <c r="O160" s="109">
        <f>'UBS Vila Leonor'!G40</f>
        <v>0</v>
      </c>
      <c r="P160" s="317">
        <f t="shared" si="234"/>
        <v>-60</v>
      </c>
      <c r="Q160" s="109">
        <f>'UBS Vila Leonor'!H40</f>
        <v>0</v>
      </c>
      <c r="R160" s="317">
        <f t="shared" si="235"/>
        <v>-60</v>
      </c>
      <c r="S160" s="253">
        <f t="shared" si="236"/>
        <v>0</v>
      </c>
      <c r="T160" s="330">
        <f t="shared" si="237"/>
        <v>-180</v>
      </c>
    </row>
    <row r="161" spans="1:20" x14ac:dyDescent="0.25">
      <c r="A161" s="88" t="s">
        <v>25</v>
      </c>
      <c r="B161" s="276">
        <v>30</v>
      </c>
      <c r="C161" s="83">
        <f>'UBS Vila Leonor'!B41</f>
        <v>5</v>
      </c>
      <c r="D161" s="297">
        <f t="shared" si="227"/>
        <v>150</v>
      </c>
      <c r="E161" s="109">
        <f>'UBS Vila Leonor'!C41</f>
        <v>4.33</v>
      </c>
      <c r="F161" s="317">
        <f t="shared" si="228"/>
        <v>-20.099999999999994</v>
      </c>
      <c r="G161" s="109">
        <f>'UBS Vila Leonor'!D41</f>
        <v>0</v>
      </c>
      <c r="H161" s="317">
        <f t="shared" si="229"/>
        <v>-150</v>
      </c>
      <c r="I161" s="109">
        <f>'UBS Vila Leonor'!E41</f>
        <v>0</v>
      </c>
      <c r="J161" s="317">
        <f t="shared" si="230"/>
        <v>-150</v>
      </c>
      <c r="K161" s="253">
        <f t="shared" si="231"/>
        <v>4.33</v>
      </c>
      <c r="L161" s="330">
        <f t="shared" si="232"/>
        <v>-320.10000000000002</v>
      </c>
      <c r="M161" s="503">
        <f>'UBS Vila Leonor'!F41</f>
        <v>0</v>
      </c>
      <c r="N161" s="317">
        <f t="shared" si="233"/>
        <v>-150</v>
      </c>
      <c r="O161" s="109">
        <f>'UBS Vila Leonor'!G41</f>
        <v>0</v>
      </c>
      <c r="P161" s="317">
        <f t="shared" si="234"/>
        <v>-150</v>
      </c>
      <c r="Q161" s="109">
        <f>'UBS Vila Leonor'!H41</f>
        <v>0</v>
      </c>
      <c r="R161" s="317">
        <f t="shared" si="235"/>
        <v>-150</v>
      </c>
      <c r="S161" s="253">
        <f t="shared" si="236"/>
        <v>0</v>
      </c>
      <c r="T161" s="330">
        <f t="shared" si="237"/>
        <v>-450</v>
      </c>
    </row>
    <row r="162" spans="1:20" x14ac:dyDescent="0.25">
      <c r="A162" s="88" t="s">
        <v>26</v>
      </c>
      <c r="B162" s="276">
        <v>40</v>
      </c>
      <c r="C162" s="83">
        <f>'UBS Vila Leonor'!B42</f>
        <v>1</v>
      </c>
      <c r="D162" s="297">
        <f t="shared" si="227"/>
        <v>40</v>
      </c>
      <c r="E162" s="109">
        <f>'UBS Vila Leonor'!C42</f>
        <v>1</v>
      </c>
      <c r="F162" s="317">
        <f t="shared" si="228"/>
        <v>0</v>
      </c>
      <c r="G162" s="109">
        <f>'UBS Vila Leonor'!D42</f>
        <v>0</v>
      </c>
      <c r="H162" s="317">
        <f t="shared" si="229"/>
        <v>-40</v>
      </c>
      <c r="I162" s="109">
        <f>'UBS Vila Leonor'!E42</f>
        <v>0</v>
      </c>
      <c r="J162" s="317">
        <f t="shared" si="230"/>
        <v>-40</v>
      </c>
      <c r="K162" s="253">
        <f t="shared" si="231"/>
        <v>1</v>
      </c>
      <c r="L162" s="330">
        <f t="shared" si="232"/>
        <v>-80</v>
      </c>
      <c r="M162" s="503">
        <f>'UBS Vila Leonor'!F42</f>
        <v>0</v>
      </c>
      <c r="N162" s="317">
        <f t="shared" si="233"/>
        <v>-40</v>
      </c>
      <c r="O162" s="109">
        <f>'UBS Vila Leonor'!G42</f>
        <v>0</v>
      </c>
      <c r="P162" s="317">
        <f t="shared" si="234"/>
        <v>-40</v>
      </c>
      <c r="Q162" s="109">
        <f>'UBS Vila Leonor'!H42</f>
        <v>0</v>
      </c>
      <c r="R162" s="317">
        <f t="shared" si="235"/>
        <v>-40</v>
      </c>
      <c r="S162" s="253">
        <f t="shared" si="236"/>
        <v>0</v>
      </c>
      <c r="T162" s="330">
        <f t="shared" si="237"/>
        <v>-120</v>
      </c>
    </row>
    <row r="163" spans="1:20" ht="15.75" thickBot="1" x14ac:dyDescent="0.3">
      <c r="A163" s="63" t="s">
        <v>34</v>
      </c>
      <c r="B163" s="284">
        <v>30</v>
      </c>
      <c r="C163" s="64">
        <f>'UBS Vila Leonor'!B43</f>
        <v>1</v>
      </c>
      <c r="D163" s="310">
        <f t="shared" si="227"/>
        <v>30</v>
      </c>
      <c r="E163" s="501">
        <f>'UBS Vila Leonor'!C43</f>
        <v>1</v>
      </c>
      <c r="F163" s="325">
        <f t="shared" si="228"/>
        <v>0</v>
      </c>
      <c r="G163" s="501">
        <f>'UBS Vila Leonor'!D43</f>
        <v>0</v>
      </c>
      <c r="H163" s="325">
        <f t="shared" si="229"/>
        <v>-30</v>
      </c>
      <c r="I163" s="501">
        <f>'UBS Vila Leonor'!E43</f>
        <v>0</v>
      </c>
      <c r="J163" s="325">
        <f t="shared" si="230"/>
        <v>-30</v>
      </c>
      <c r="K163" s="261">
        <f t="shared" si="231"/>
        <v>1</v>
      </c>
      <c r="L163" s="338">
        <f t="shared" si="232"/>
        <v>-60</v>
      </c>
      <c r="M163" s="501">
        <f>'UBS Vila Leonor'!F43</f>
        <v>0</v>
      </c>
      <c r="N163" s="325">
        <f t="shared" si="233"/>
        <v>-30</v>
      </c>
      <c r="O163" s="501">
        <f>'UBS Vila Leonor'!G43</f>
        <v>0</v>
      </c>
      <c r="P163" s="325">
        <f t="shared" si="234"/>
        <v>-30</v>
      </c>
      <c r="Q163" s="501">
        <f>'UBS Vila Leonor'!H43</f>
        <v>0</v>
      </c>
      <c r="R163" s="325">
        <f t="shared" si="235"/>
        <v>-30</v>
      </c>
      <c r="S163" s="261">
        <f t="shared" si="236"/>
        <v>0</v>
      </c>
      <c r="T163" s="338">
        <f t="shared" si="237"/>
        <v>-90</v>
      </c>
    </row>
    <row r="164" spans="1:20" ht="15.75" thickBot="1" x14ac:dyDescent="0.3">
      <c r="A164" s="369" t="s">
        <v>7</v>
      </c>
      <c r="B164" s="362">
        <f>SUM(B156:B163)</f>
        <v>210</v>
      </c>
      <c r="C164" s="363">
        <f>SUM(C156:C163)</f>
        <v>21</v>
      </c>
      <c r="D164" s="364">
        <f t="shared" ref="D164:T164" si="238">SUM(D156:D163)</f>
        <v>520</v>
      </c>
      <c r="E164" s="506">
        <f t="shared" si="238"/>
        <v>19.23</v>
      </c>
      <c r="F164" s="366">
        <f t="shared" si="238"/>
        <v>-42.099999999999994</v>
      </c>
      <c r="G164" s="506">
        <f t="shared" si="238"/>
        <v>0</v>
      </c>
      <c r="H164" s="366">
        <f t="shared" si="238"/>
        <v>-520</v>
      </c>
      <c r="I164" s="506">
        <f t="shared" si="238"/>
        <v>0</v>
      </c>
      <c r="J164" s="366">
        <f>SUM(J156:J163)</f>
        <v>-520</v>
      </c>
      <c r="K164" s="367">
        <f t="shared" ref="K164:L164" si="239">SUM(K156:K163)</f>
        <v>19.23</v>
      </c>
      <c r="L164" s="368">
        <f t="shared" si="239"/>
        <v>-1082.0999999999999</v>
      </c>
      <c r="M164" s="506">
        <f t="shared" si="238"/>
        <v>0</v>
      </c>
      <c r="N164" s="366">
        <f t="shared" si="238"/>
        <v>-520</v>
      </c>
      <c r="O164" s="506">
        <f t="shared" si="238"/>
        <v>0</v>
      </c>
      <c r="P164" s="366">
        <f t="shared" si="238"/>
        <v>-520</v>
      </c>
      <c r="Q164" s="506">
        <f t="shared" si="238"/>
        <v>0</v>
      </c>
      <c r="R164" s="366">
        <f t="shared" si="238"/>
        <v>-520</v>
      </c>
      <c r="S164" s="367">
        <f t="shared" si="238"/>
        <v>0</v>
      </c>
      <c r="T164" s="368">
        <f t="shared" si="238"/>
        <v>-1560</v>
      </c>
    </row>
    <row r="166" spans="1:20" ht="15.75" x14ac:dyDescent="0.25">
      <c r="A166" s="1021" t="s">
        <v>287</v>
      </c>
      <c r="B166" s="1022"/>
      <c r="C166" s="1022"/>
      <c r="D166" s="1022"/>
      <c r="E166" s="1022"/>
      <c r="F166" s="1022"/>
      <c r="G166" s="1022"/>
      <c r="H166" s="1022"/>
      <c r="I166" s="1022"/>
      <c r="J166" s="1022"/>
      <c r="K166" s="1022"/>
      <c r="L166" s="1022"/>
      <c r="M166" s="1022"/>
      <c r="N166" s="1022"/>
      <c r="O166" s="1022"/>
      <c r="P166" s="1022"/>
      <c r="Q166" s="1022"/>
      <c r="R166" s="1022"/>
      <c r="S166" s="1022"/>
      <c r="T166" s="1022"/>
    </row>
    <row r="167" spans="1:20" ht="36.75" thickBot="1" x14ac:dyDescent="0.3">
      <c r="A167" s="85" t="s">
        <v>14</v>
      </c>
      <c r="B167" s="274" t="str">
        <f t="shared" ref="B167:T167" si="240">B5</f>
        <v>Carga Horária</v>
      </c>
      <c r="C167" s="104" t="str">
        <f t="shared" si="240"/>
        <v>Equipe Mínima TA</v>
      </c>
      <c r="D167" s="302" t="str">
        <f t="shared" si="240"/>
        <v>Total Horas</v>
      </c>
      <c r="E167" s="516" t="str">
        <f t="shared" si="240"/>
        <v>MAR</v>
      </c>
      <c r="F167" s="344" t="str">
        <f t="shared" si="240"/>
        <v>Saldo Mar</v>
      </c>
      <c r="G167" s="516" t="str">
        <f t="shared" si="240"/>
        <v>ABR</v>
      </c>
      <c r="H167" s="344" t="str">
        <f t="shared" si="240"/>
        <v>Saldo Abr</v>
      </c>
      <c r="I167" s="516" t="str">
        <f t="shared" si="240"/>
        <v>MAI</v>
      </c>
      <c r="J167" s="344" t="str">
        <f t="shared" si="240"/>
        <v>Saldo Mai</v>
      </c>
      <c r="K167" s="251" t="str">
        <f t="shared" ref="K167:L167" si="241">K5</f>
        <v>3º Trimestre</v>
      </c>
      <c r="L167" s="342" t="str">
        <f t="shared" si="241"/>
        <v>Saldo Trim</v>
      </c>
      <c r="M167" s="516" t="str">
        <f t="shared" si="240"/>
        <v>JUN</v>
      </c>
      <c r="N167" s="344" t="str">
        <f t="shared" si="240"/>
        <v>Saldo Jun</v>
      </c>
      <c r="O167" s="496" t="str">
        <f t="shared" si="240"/>
        <v>JUL</v>
      </c>
      <c r="P167" s="344" t="str">
        <f t="shared" si="240"/>
        <v>Saldo Jul</v>
      </c>
      <c r="Q167" s="496" t="str">
        <f t="shared" si="240"/>
        <v>AGO</v>
      </c>
      <c r="R167" s="344" t="str">
        <f t="shared" si="240"/>
        <v>Saldo Ago</v>
      </c>
      <c r="S167" s="251" t="str">
        <f t="shared" si="240"/>
        <v>4º Trimestre</v>
      </c>
      <c r="T167" s="342" t="str">
        <f t="shared" si="240"/>
        <v>Saldo Trim</v>
      </c>
    </row>
    <row r="168" spans="1:20" ht="15.75" thickTop="1" x14ac:dyDescent="0.25">
      <c r="A168" s="88" t="s">
        <v>33</v>
      </c>
      <c r="B168" s="275">
        <v>20</v>
      </c>
      <c r="C168" s="10">
        <f>'UBS Vila Sabrina'!B31</f>
        <v>6</v>
      </c>
      <c r="D168" s="296">
        <f t="shared" ref="D168:D174" si="242">C168*B168</f>
        <v>120</v>
      </c>
      <c r="E168" s="497">
        <f>'UBS Vila Sabrina'!C31</f>
        <v>6</v>
      </c>
      <c r="F168" s="316">
        <f t="shared" ref="F168:F174" si="243">(E168*$B168)-$D168</f>
        <v>0</v>
      </c>
      <c r="G168" s="497">
        <f>'UBS Vila Sabrina'!D31</f>
        <v>0</v>
      </c>
      <c r="H168" s="316">
        <f t="shared" ref="H168:H174" si="244">(G168*$B168)-$D168</f>
        <v>-120</v>
      </c>
      <c r="I168" s="497">
        <f>'UBS Vila Sabrina'!E31</f>
        <v>0</v>
      </c>
      <c r="J168" s="316">
        <f t="shared" ref="J168:J174" si="245">(I168*$B168)-$D168</f>
        <v>-120</v>
      </c>
      <c r="K168" s="241">
        <f t="shared" ref="K168:K174" si="246">SUM(E168,G168,I168)</f>
        <v>6</v>
      </c>
      <c r="L168" s="329">
        <f t="shared" ref="L168:L174" si="247">(K168*$B168)-$D168*3</f>
        <v>-240</v>
      </c>
      <c r="M168" s="497">
        <f>'UBS Vila Sabrina'!F31</f>
        <v>0</v>
      </c>
      <c r="N168" s="316">
        <f t="shared" ref="N168:N174" si="248">(M168*$B168)-$D168</f>
        <v>-120</v>
      </c>
      <c r="O168" s="497">
        <f>'UBS Vila Sabrina'!G31</f>
        <v>0</v>
      </c>
      <c r="P168" s="316">
        <f t="shared" ref="P168:P174" si="249">(O168*$B168)-$D168</f>
        <v>-120</v>
      </c>
      <c r="Q168" s="497">
        <f>'UBS Vila Sabrina'!H31</f>
        <v>0</v>
      </c>
      <c r="R168" s="316">
        <f t="shared" ref="R168:R174" si="250">(Q168*$B168)-$D168</f>
        <v>-120</v>
      </c>
      <c r="S168" s="241">
        <f t="shared" ref="S168:S174" si="251">SUM(M168,O168,Q168)</f>
        <v>0</v>
      </c>
      <c r="T168" s="329">
        <f t="shared" ref="T168:T174" si="252">(S168*$B168)-$D168*3</f>
        <v>-360</v>
      </c>
    </row>
    <row r="169" spans="1:20" x14ac:dyDescent="0.25">
      <c r="A169" s="88" t="s">
        <v>20</v>
      </c>
      <c r="B169" s="276">
        <v>20</v>
      </c>
      <c r="C169" s="83">
        <f>'UBS Vila Sabrina'!B32</f>
        <v>3</v>
      </c>
      <c r="D169" s="297">
        <f t="shared" si="242"/>
        <v>60</v>
      </c>
      <c r="E169" s="109">
        <f>'UBS Vila Sabrina'!C32</f>
        <v>2</v>
      </c>
      <c r="F169" s="317">
        <f t="shared" si="243"/>
        <v>-20</v>
      </c>
      <c r="G169" s="109">
        <f>'UBS Vila Sabrina'!D32</f>
        <v>0</v>
      </c>
      <c r="H169" s="317">
        <f t="shared" si="244"/>
        <v>-60</v>
      </c>
      <c r="I169" s="109">
        <f>'UBS Vila Sabrina'!E32</f>
        <v>0</v>
      </c>
      <c r="J169" s="317">
        <f t="shared" si="245"/>
        <v>-60</v>
      </c>
      <c r="K169" s="253">
        <f t="shared" si="246"/>
        <v>2</v>
      </c>
      <c r="L169" s="330">
        <f t="shared" si="247"/>
        <v>-140</v>
      </c>
      <c r="M169" s="109">
        <f>'UBS Vila Sabrina'!F32</f>
        <v>0</v>
      </c>
      <c r="N169" s="317">
        <f t="shared" si="248"/>
        <v>-60</v>
      </c>
      <c r="O169" s="109">
        <f>'UBS Vila Sabrina'!G32</f>
        <v>0</v>
      </c>
      <c r="P169" s="317">
        <f t="shared" si="249"/>
        <v>-60</v>
      </c>
      <c r="Q169" s="109">
        <f>'UBS Vila Sabrina'!H32</f>
        <v>0</v>
      </c>
      <c r="R169" s="317">
        <f t="shared" si="250"/>
        <v>-60</v>
      </c>
      <c r="S169" s="253">
        <f t="shared" si="251"/>
        <v>0</v>
      </c>
      <c r="T169" s="330">
        <f t="shared" si="252"/>
        <v>-180</v>
      </c>
    </row>
    <row r="170" spans="1:20" x14ac:dyDescent="0.25">
      <c r="A170" s="88" t="s">
        <v>43</v>
      </c>
      <c r="B170" s="276">
        <v>20</v>
      </c>
      <c r="C170" s="83">
        <f>'UBS Vila Sabrina'!B33</f>
        <v>2</v>
      </c>
      <c r="D170" s="297">
        <f t="shared" si="242"/>
        <v>40</v>
      </c>
      <c r="E170" s="109">
        <f>'UBS Vila Sabrina'!C33</f>
        <v>2</v>
      </c>
      <c r="F170" s="317">
        <f t="shared" si="243"/>
        <v>0</v>
      </c>
      <c r="G170" s="109">
        <f>'UBS Vila Sabrina'!D33</f>
        <v>0</v>
      </c>
      <c r="H170" s="317">
        <f t="shared" si="244"/>
        <v>-40</v>
      </c>
      <c r="I170" s="109">
        <f>'UBS Vila Sabrina'!E33</f>
        <v>0</v>
      </c>
      <c r="J170" s="317">
        <f t="shared" si="245"/>
        <v>-40</v>
      </c>
      <c r="K170" s="253">
        <f t="shared" si="246"/>
        <v>2</v>
      </c>
      <c r="L170" s="330">
        <f t="shared" si="247"/>
        <v>-80</v>
      </c>
      <c r="M170" s="109">
        <f>'UBS Vila Sabrina'!F33</f>
        <v>0</v>
      </c>
      <c r="N170" s="317">
        <f t="shared" si="248"/>
        <v>-40</v>
      </c>
      <c r="O170" s="109">
        <f>'UBS Vila Sabrina'!G33</f>
        <v>0</v>
      </c>
      <c r="P170" s="317">
        <f t="shared" si="249"/>
        <v>-40</v>
      </c>
      <c r="Q170" s="109">
        <f>'UBS Vila Sabrina'!H33</f>
        <v>0</v>
      </c>
      <c r="R170" s="317">
        <f t="shared" si="250"/>
        <v>-40</v>
      </c>
      <c r="S170" s="253">
        <f t="shared" si="251"/>
        <v>0</v>
      </c>
      <c r="T170" s="330">
        <f t="shared" si="252"/>
        <v>-120</v>
      </c>
    </row>
    <row r="171" spans="1:20" x14ac:dyDescent="0.25">
      <c r="A171" s="88" t="s">
        <v>23</v>
      </c>
      <c r="B171" s="276">
        <v>20</v>
      </c>
      <c r="C171" s="83">
        <f>'UBS Vila Sabrina'!B34</f>
        <v>2</v>
      </c>
      <c r="D171" s="297">
        <f t="shared" si="242"/>
        <v>40</v>
      </c>
      <c r="E171" s="109">
        <f>'UBS Vila Sabrina'!C34</f>
        <v>2</v>
      </c>
      <c r="F171" s="317">
        <f t="shared" si="243"/>
        <v>0</v>
      </c>
      <c r="G171" s="109">
        <f>'UBS Vila Sabrina'!D34</f>
        <v>0</v>
      </c>
      <c r="H171" s="317">
        <f t="shared" si="244"/>
        <v>-40</v>
      </c>
      <c r="I171" s="109">
        <f>'UBS Vila Sabrina'!E34</f>
        <v>0</v>
      </c>
      <c r="J171" s="317">
        <f t="shared" si="245"/>
        <v>-40</v>
      </c>
      <c r="K171" s="253">
        <f t="shared" si="246"/>
        <v>2</v>
      </c>
      <c r="L171" s="330">
        <f t="shared" si="247"/>
        <v>-80</v>
      </c>
      <c r="M171" s="109">
        <f>'UBS Vila Sabrina'!F34</f>
        <v>0</v>
      </c>
      <c r="N171" s="317">
        <f t="shared" si="248"/>
        <v>-40</v>
      </c>
      <c r="O171" s="109">
        <f>'UBS Vila Sabrina'!G34</f>
        <v>0</v>
      </c>
      <c r="P171" s="317">
        <f t="shared" si="249"/>
        <v>-40</v>
      </c>
      <c r="Q171" s="109">
        <f>'UBS Vila Sabrina'!H34</f>
        <v>0</v>
      </c>
      <c r="R171" s="317">
        <f t="shared" si="250"/>
        <v>-40</v>
      </c>
      <c r="S171" s="253">
        <f t="shared" si="251"/>
        <v>0</v>
      </c>
      <c r="T171" s="330">
        <f t="shared" si="252"/>
        <v>-120</v>
      </c>
    </row>
    <row r="172" spans="1:20" x14ac:dyDescent="0.25">
      <c r="A172" s="88" t="s">
        <v>24</v>
      </c>
      <c r="B172" s="276">
        <v>30</v>
      </c>
      <c r="C172" s="83">
        <f>'UBS Vila Sabrina'!B35</f>
        <v>1</v>
      </c>
      <c r="D172" s="297">
        <f t="shared" si="242"/>
        <v>30</v>
      </c>
      <c r="E172" s="109">
        <f>'UBS Vila Sabrina'!C35</f>
        <v>1</v>
      </c>
      <c r="F172" s="317">
        <f t="shared" si="243"/>
        <v>0</v>
      </c>
      <c r="G172" s="109">
        <f>'UBS Vila Sabrina'!D35</f>
        <v>0</v>
      </c>
      <c r="H172" s="317">
        <f t="shared" si="244"/>
        <v>-30</v>
      </c>
      <c r="I172" s="109">
        <f>'UBS Vila Sabrina'!E35</f>
        <v>0</v>
      </c>
      <c r="J172" s="317">
        <f t="shared" si="245"/>
        <v>-30</v>
      </c>
      <c r="K172" s="253">
        <f t="shared" si="246"/>
        <v>1</v>
      </c>
      <c r="L172" s="330">
        <f t="shared" si="247"/>
        <v>-60</v>
      </c>
      <c r="M172" s="109">
        <f>'UBS Vila Sabrina'!F35</f>
        <v>0</v>
      </c>
      <c r="N172" s="317">
        <f t="shared" si="248"/>
        <v>-30</v>
      </c>
      <c r="O172" s="109">
        <f>'UBS Vila Sabrina'!G35</f>
        <v>0</v>
      </c>
      <c r="P172" s="317">
        <f t="shared" si="249"/>
        <v>-30</v>
      </c>
      <c r="Q172" s="109">
        <f>'UBS Vila Sabrina'!H35</f>
        <v>0</v>
      </c>
      <c r="R172" s="317">
        <f t="shared" si="250"/>
        <v>-30</v>
      </c>
      <c r="S172" s="253">
        <f t="shared" si="251"/>
        <v>0</v>
      </c>
      <c r="T172" s="330">
        <f t="shared" si="252"/>
        <v>-90</v>
      </c>
    </row>
    <row r="173" spans="1:20" x14ac:dyDescent="0.25">
      <c r="A173" s="88" t="s">
        <v>25</v>
      </c>
      <c r="B173" s="276">
        <v>30</v>
      </c>
      <c r="C173" s="83">
        <f>'UBS Vila Sabrina'!B36</f>
        <v>4</v>
      </c>
      <c r="D173" s="297">
        <f t="shared" si="242"/>
        <v>120</v>
      </c>
      <c r="E173" s="109">
        <f>'UBS Vila Sabrina'!C36</f>
        <v>5</v>
      </c>
      <c r="F173" s="317">
        <f t="shared" si="243"/>
        <v>30</v>
      </c>
      <c r="G173" s="109">
        <f>'UBS Vila Sabrina'!D36</f>
        <v>0</v>
      </c>
      <c r="H173" s="317">
        <f t="shared" si="244"/>
        <v>-120</v>
      </c>
      <c r="I173" s="109">
        <f>'UBS Vila Sabrina'!E36</f>
        <v>0</v>
      </c>
      <c r="J173" s="317">
        <f t="shared" si="245"/>
        <v>-120</v>
      </c>
      <c r="K173" s="253">
        <f t="shared" si="246"/>
        <v>5</v>
      </c>
      <c r="L173" s="330">
        <f t="shared" si="247"/>
        <v>-210</v>
      </c>
      <c r="M173" s="109">
        <f>'UBS Vila Sabrina'!F36</f>
        <v>0</v>
      </c>
      <c r="N173" s="317">
        <f t="shared" si="248"/>
        <v>-120</v>
      </c>
      <c r="O173" s="109">
        <f>'UBS Vila Sabrina'!G36</f>
        <v>0</v>
      </c>
      <c r="P173" s="317">
        <f t="shared" si="249"/>
        <v>-120</v>
      </c>
      <c r="Q173" s="109">
        <f>'UBS Vila Sabrina'!H36</f>
        <v>0</v>
      </c>
      <c r="R173" s="317">
        <f t="shared" si="250"/>
        <v>-120</v>
      </c>
      <c r="S173" s="253">
        <f t="shared" si="251"/>
        <v>0</v>
      </c>
      <c r="T173" s="330">
        <f t="shared" si="252"/>
        <v>-360</v>
      </c>
    </row>
    <row r="174" spans="1:20" ht="15.75" thickBot="1" x14ac:dyDescent="0.3">
      <c r="A174" s="63" t="s">
        <v>26</v>
      </c>
      <c r="B174" s="284">
        <v>40</v>
      </c>
      <c r="C174" s="64">
        <f>'UBS Vila Sabrina'!B37</f>
        <v>1</v>
      </c>
      <c r="D174" s="310">
        <f t="shared" si="242"/>
        <v>40</v>
      </c>
      <c r="E174" s="501">
        <f>'UBS Vila Sabrina'!C37</f>
        <v>1</v>
      </c>
      <c r="F174" s="325">
        <f t="shared" si="243"/>
        <v>0</v>
      </c>
      <c r="G174" s="501">
        <f>'UBS Vila Sabrina'!D37</f>
        <v>0</v>
      </c>
      <c r="H174" s="325">
        <f t="shared" si="244"/>
        <v>-40</v>
      </c>
      <c r="I174" s="501">
        <f>'UBS Vila Sabrina'!E37</f>
        <v>0</v>
      </c>
      <c r="J174" s="325">
        <f t="shared" si="245"/>
        <v>-40</v>
      </c>
      <c r="K174" s="261">
        <f t="shared" si="246"/>
        <v>1</v>
      </c>
      <c r="L174" s="338">
        <f t="shared" si="247"/>
        <v>-80</v>
      </c>
      <c r="M174" s="501">
        <f>'UBS Vila Sabrina'!F37</f>
        <v>0</v>
      </c>
      <c r="N174" s="325">
        <f t="shared" si="248"/>
        <v>-40</v>
      </c>
      <c r="O174" s="501">
        <f>'UBS Vila Sabrina'!G37</f>
        <v>0</v>
      </c>
      <c r="P174" s="325">
        <f t="shared" si="249"/>
        <v>-40</v>
      </c>
      <c r="Q174" s="501">
        <f>'UBS Vila Sabrina'!H37</f>
        <v>0</v>
      </c>
      <c r="R174" s="325">
        <f t="shared" si="250"/>
        <v>-40</v>
      </c>
      <c r="S174" s="261">
        <f t="shared" si="251"/>
        <v>0</v>
      </c>
      <c r="T174" s="338">
        <f t="shared" si="252"/>
        <v>-120</v>
      </c>
    </row>
    <row r="175" spans="1:20" ht="15.75" thickBot="1" x14ac:dyDescent="0.3">
      <c r="A175" s="369" t="s">
        <v>7</v>
      </c>
      <c r="B175" s="362">
        <f>SUM(B168:B174)</f>
        <v>180</v>
      </c>
      <c r="C175" s="363">
        <f>SUM(C168:C174)</f>
        <v>19</v>
      </c>
      <c r="D175" s="364">
        <f t="shared" ref="D175:T175" si="253">SUM(D168:D174)</f>
        <v>450</v>
      </c>
      <c r="E175" s="506">
        <f t="shared" si="253"/>
        <v>19</v>
      </c>
      <c r="F175" s="366">
        <f t="shared" si="253"/>
        <v>10</v>
      </c>
      <c r="G175" s="506">
        <f t="shared" si="253"/>
        <v>0</v>
      </c>
      <c r="H175" s="366">
        <f t="shared" si="253"/>
        <v>-450</v>
      </c>
      <c r="I175" s="506">
        <f t="shared" si="253"/>
        <v>0</v>
      </c>
      <c r="J175" s="366">
        <f t="shared" si="253"/>
        <v>-450</v>
      </c>
      <c r="K175" s="367">
        <f t="shared" ref="K175:L175" si="254">SUM(K168:K174)</f>
        <v>19</v>
      </c>
      <c r="L175" s="368">
        <f t="shared" si="254"/>
        <v>-890</v>
      </c>
      <c r="M175" s="506">
        <f t="shared" si="253"/>
        <v>0</v>
      </c>
      <c r="N175" s="366">
        <f t="shared" si="253"/>
        <v>-450</v>
      </c>
      <c r="O175" s="506">
        <f t="shared" si="253"/>
        <v>0</v>
      </c>
      <c r="P175" s="366">
        <f t="shared" si="253"/>
        <v>-450</v>
      </c>
      <c r="Q175" s="506">
        <f t="shared" si="253"/>
        <v>0</v>
      </c>
      <c r="R175" s="366">
        <f t="shared" si="253"/>
        <v>-450</v>
      </c>
      <c r="S175" s="367">
        <f t="shared" si="253"/>
        <v>0</v>
      </c>
      <c r="T175" s="368">
        <f t="shared" si="253"/>
        <v>-1350</v>
      </c>
    </row>
    <row r="177" spans="1:20" ht="15.75" x14ac:dyDescent="0.25">
      <c r="A177" s="1021" t="s">
        <v>289</v>
      </c>
      <c r="B177" s="1022"/>
      <c r="C177" s="1022"/>
      <c r="D177" s="1022"/>
      <c r="E177" s="1022"/>
      <c r="F177" s="1022"/>
      <c r="G177" s="1022"/>
      <c r="H177" s="1022"/>
      <c r="I177" s="1022"/>
      <c r="J177" s="1022"/>
      <c r="K177" s="1022"/>
      <c r="L177" s="1022"/>
      <c r="M177" s="1022"/>
      <c r="N177" s="1022"/>
      <c r="O177" s="1022"/>
      <c r="P177" s="1022"/>
      <c r="Q177" s="1022"/>
      <c r="R177" s="1022"/>
      <c r="S177" s="1022"/>
      <c r="T177" s="1022"/>
    </row>
    <row r="178" spans="1:20" ht="36.75" thickBot="1" x14ac:dyDescent="0.3">
      <c r="A178" s="85" t="s">
        <v>14</v>
      </c>
      <c r="B178" s="274" t="str">
        <f t="shared" ref="B178:T178" si="255">B5</f>
        <v>Carga Horária</v>
      </c>
      <c r="C178" s="104" t="str">
        <f t="shared" si="255"/>
        <v>Equipe Mínima TA</v>
      </c>
      <c r="D178" s="302" t="str">
        <f t="shared" si="255"/>
        <v>Total Horas</v>
      </c>
      <c r="E178" s="516" t="str">
        <f t="shared" si="255"/>
        <v>MAR</v>
      </c>
      <c r="F178" s="344" t="str">
        <f t="shared" si="255"/>
        <v>Saldo Mar</v>
      </c>
      <c r="G178" s="516" t="str">
        <f t="shared" si="255"/>
        <v>ABR</v>
      </c>
      <c r="H178" s="344" t="str">
        <f t="shared" si="255"/>
        <v>Saldo Abr</v>
      </c>
      <c r="I178" s="516" t="str">
        <f t="shared" si="255"/>
        <v>MAI</v>
      </c>
      <c r="J178" s="344" t="str">
        <f t="shared" si="255"/>
        <v>Saldo Mai</v>
      </c>
      <c r="K178" s="251" t="str">
        <f t="shared" ref="K178:L178" si="256">K5</f>
        <v>3º Trimestre</v>
      </c>
      <c r="L178" s="342" t="str">
        <f t="shared" si="256"/>
        <v>Saldo Trim</v>
      </c>
      <c r="M178" s="516" t="str">
        <f t="shared" si="255"/>
        <v>JUN</v>
      </c>
      <c r="N178" s="344" t="str">
        <f t="shared" si="255"/>
        <v>Saldo Jun</v>
      </c>
      <c r="O178" s="496" t="str">
        <f t="shared" si="255"/>
        <v>JUL</v>
      </c>
      <c r="P178" s="344" t="str">
        <f t="shared" si="255"/>
        <v>Saldo Jul</v>
      </c>
      <c r="Q178" s="496" t="str">
        <f t="shared" si="255"/>
        <v>AGO</v>
      </c>
      <c r="R178" s="344" t="str">
        <f t="shared" si="255"/>
        <v>Saldo Ago</v>
      </c>
      <c r="S178" s="251" t="str">
        <f t="shared" si="255"/>
        <v>4º Trimestre</v>
      </c>
      <c r="T178" s="342" t="str">
        <f t="shared" si="255"/>
        <v>Saldo Trim</v>
      </c>
    </row>
    <row r="179" spans="1:20" ht="15.75" thickTop="1" x14ac:dyDescent="0.25">
      <c r="A179" s="88" t="s">
        <v>33</v>
      </c>
      <c r="B179" s="275">
        <v>20</v>
      </c>
      <c r="C179" s="10">
        <f>'UBS Carandiru'!B34</f>
        <v>9</v>
      </c>
      <c r="D179" s="296">
        <f t="shared" ref="D179:D191" si="257">C179*B179</f>
        <v>180</v>
      </c>
      <c r="E179" s="497">
        <f>'UBS Carandiru'!C34</f>
        <v>7</v>
      </c>
      <c r="F179" s="316">
        <f t="shared" ref="F179:F191" si="258">(E179*$B179)-$D179</f>
        <v>-40</v>
      </c>
      <c r="G179" s="497">
        <f>'UBS Carandiru'!D34</f>
        <v>0</v>
      </c>
      <c r="H179" s="316">
        <f t="shared" ref="H179:H191" si="259">(G179*$B179)-$D179</f>
        <v>-180</v>
      </c>
      <c r="I179" s="497">
        <f>'UBS Carandiru'!E34</f>
        <v>0</v>
      </c>
      <c r="J179" s="316">
        <f t="shared" ref="J179:J191" si="260">(I179*$B179)-$D179</f>
        <v>-180</v>
      </c>
      <c r="K179" s="241">
        <f t="shared" ref="K179:K191" si="261">SUM(E179,G179,I179)</f>
        <v>7</v>
      </c>
      <c r="L179" s="329">
        <f t="shared" ref="L179:L191" si="262">(K179*$B179)-$D179*3</f>
        <v>-400</v>
      </c>
      <c r="M179" s="497">
        <f>'UBS Carandiru'!F34</f>
        <v>0</v>
      </c>
      <c r="N179" s="316">
        <f t="shared" ref="N179:N191" si="263">(M179*$B179)-$D179</f>
        <v>-180</v>
      </c>
      <c r="O179" s="497">
        <f>'UBS Carandiru'!G34</f>
        <v>0</v>
      </c>
      <c r="P179" s="316">
        <f t="shared" ref="P179:P191" si="264">(O179*$B179)-$D179</f>
        <v>-180</v>
      </c>
      <c r="Q179" s="497">
        <f>'UBS Carandiru'!H34</f>
        <v>0</v>
      </c>
      <c r="R179" s="316">
        <f t="shared" ref="R179:R191" si="265">(Q179*$B179)-$D179</f>
        <v>-180</v>
      </c>
      <c r="S179" s="241">
        <f t="shared" ref="S179:S191" si="266">SUM(M179,O179,Q179)</f>
        <v>0</v>
      </c>
      <c r="T179" s="329">
        <f t="shared" ref="T179:T191" si="267">(S179*$B179)-$D179*3</f>
        <v>-540</v>
      </c>
    </row>
    <row r="180" spans="1:20" x14ac:dyDescent="0.25">
      <c r="A180" s="88" t="s">
        <v>20</v>
      </c>
      <c r="B180" s="276">
        <v>20</v>
      </c>
      <c r="C180" s="83">
        <f>'UBS Carandiru'!B35</f>
        <v>4</v>
      </c>
      <c r="D180" s="297">
        <f t="shared" si="257"/>
        <v>80</v>
      </c>
      <c r="E180" s="109">
        <f>'UBS Carandiru'!C35</f>
        <v>3</v>
      </c>
      <c r="F180" s="317">
        <f t="shared" si="258"/>
        <v>-20</v>
      </c>
      <c r="G180" s="109">
        <f>'UBS Carandiru'!D35</f>
        <v>0</v>
      </c>
      <c r="H180" s="317">
        <f t="shared" si="259"/>
        <v>-80</v>
      </c>
      <c r="I180" s="109">
        <f>'UBS Carandiru'!E35</f>
        <v>0</v>
      </c>
      <c r="J180" s="317">
        <f t="shared" si="260"/>
        <v>-80</v>
      </c>
      <c r="K180" s="253">
        <f t="shared" si="261"/>
        <v>3</v>
      </c>
      <c r="L180" s="330">
        <f t="shared" si="262"/>
        <v>-180</v>
      </c>
      <c r="M180" s="109">
        <f>'UBS Carandiru'!F35</f>
        <v>0</v>
      </c>
      <c r="N180" s="317">
        <f t="shared" si="263"/>
        <v>-80</v>
      </c>
      <c r="O180" s="109">
        <f>'UBS Carandiru'!G35</f>
        <v>0</v>
      </c>
      <c r="P180" s="317">
        <f t="shared" si="264"/>
        <v>-80</v>
      </c>
      <c r="Q180" s="109">
        <f>'UBS Carandiru'!H35</f>
        <v>0</v>
      </c>
      <c r="R180" s="317">
        <f t="shared" si="265"/>
        <v>-80</v>
      </c>
      <c r="S180" s="253">
        <f t="shared" si="266"/>
        <v>0</v>
      </c>
      <c r="T180" s="330">
        <f t="shared" si="267"/>
        <v>-240</v>
      </c>
    </row>
    <row r="181" spans="1:20" x14ac:dyDescent="0.25">
      <c r="A181" s="88" t="s">
        <v>43</v>
      </c>
      <c r="B181" s="276">
        <v>20</v>
      </c>
      <c r="C181" s="83">
        <f>'UBS Carandiru'!B36</f>
        <v>3</v>
      </c>
      <c r="D181" s="297">
        <f t="shared" si="257"/>
        <v>60</v>
      </c>
      <c r="E181" s="109">
        <f>'UBS Carandiru'!C36</f>
        <v>2.5</v>
      </c>
      <c r="F181" s="317">
        <f t="shared" si="258"/>
        <v>-10</v>
      </c>
      <c r="G181" s="109">
        <f>'UBS Carandiru'!D36</f>
        <v>0</v>
      </c>
      <c r="H181" s="317">
        <f t="shared" si="259"/>
        <v>-60</v>
      </c>
      <c r="I181" s="109">
        <f>'UBS Carandiru'!E36</f>
        <v>0</v>
      </c>
      <c r="J181" s="317">
        <f t="shared" si="260"/>
        <v>-60</v>
      </c>
      <c r="K181" s="253">
        <f t="shared" si="261"/>
        <v>2.5</v>
      </c>
      <c r="L181" s="330">
        <f t="shared" si="262"/>
        <v>-130</v>
      </c>
      <c r="M181" s="109">
        <f>'UBS Carandiru'!F36</f>
        <v>0</v>
      </c>
      <c r="N181" s="317">
        <f t="shared" si="263"/>
        <v>-60</v>
      </c>
      <c r="O181" s="109">
        <f>'UBS Carandiru'!G36</f>
        <v>0</v>
      </c>
      <c r="P181" s="317">
        <f t="shared" si="264"/>
        <v>-60</v>
      </c>
      <c r="Q181" s="109">
        <f>'UBS Carandiru'!H36</f>
        <v>0</v>
      </c>
      <c r="R181" s="317">
        <f t="shared" si="265"/>
        <v>-60</v>
      </c>
      <c r="S181" s="253">
        <f t="shared" si="266"/>
        <v>0</v>
      </c>
      <c r="T181" s="330">
        <f t="shared" si="267"/>
        <v>-180</v>
      </c>
    </row>
    <row r="182" spans="1:20" x14ac:dyDescent="0.25">
      <c r="A182" s="88" t="s">
        <v>22</v>
      </c>
      <c r="B182" s="276">
        <v>20</v>
      </c>
      <c r="C182" s="83">
        <f>'UBS Carandiru'!B37</f>
        <v>1</v>
      </c>
      <c r="D182" s="297">
        <f t="shared" si="257"/>
        <v>20</v>
      </c>
      <c r="E182" s="109">
        <f>'UBS Carandiru'!C37</f>
        <v>0.5</v>
      </c>
      <c r="F182" s="317">
        <f t="shared" si="258"/>
        <v>-10</v>
      </c>
      <c r="G182" s="109">
        <f>'UBS Carandiru'!D37</f>
        <v>0</v>
      </c>
      <c r="H182" s="317">
        <f t="shared" si="259"/>
        <v>-20</v>
      </c>
      <c r="I182" s="109">
        <f>'UBS Carandiru'!E37</f>
        <v>0</v>
      </c>
      <c r="J182" s="317">
        <f t="shared" si="260"/>
        <v>-20</v>
      </c>
      <c r="K182" s="253">
        <f t="shared" si="261"/>
        <v>0.5</v>
      </c>
      <c r="L182" s="330">
        <f t="shared" si="262"/>
        <v>-50</v>
      </c>
      <c r="M182" s="109">
        <f>'UBS Carandiru'!F37</f>
        <v>0</v>
      </c>
      <c r="N182" s="317">
        <f t="shared" si="263"/>
        <v>-20</v>
      </c>
      <c r="O182" s="109">
        <f>'UBS Carandiru'!G37</f>
        <v>0</v>
      </c>
      <c r="P182" s="317">
        <f t="shared" si="264"/>
        <v>-20</v>
      </c>
      <c r="Q182" s="109">
        <f>'UBS Carandiru'!H37</f>
        <v>0</v>
      </c>
      <c r="R182" s="317">
        <f t="shared" si="265"/>
        <v>-20</v>
      </c>
      <c r="S182" s="253">
        <f t="shared" si="266"/>
        <v>0</v>
      </c>
      <c r="T182" s="330">
        <f t="shared" si="267"/>
        <v>-60</v>
      </c>
    </row>
    <row r="183" spans="1:20" x14ac:dyDescent="0.25">
      <c r="A183" s="88" t="s">
        <v>50</v>
      </c>
      <c r="B183" s="276">
        <v>20</v>
      </c>
      <c r="C183" s="83">
        <f>'UBS Carandiru'!B38</f>
        <v>1</v>
      </c>
      <c r="D183" s="297">
        <f t="shared" si="257"/>
        <v>20</v>
      </c>
      <c r="E183" s="109">
        <f>'UBS Carandiru'!C38</f>
        <v>0</v>
      </c>
      <c r="F183" s="317">
        <f t="shared" si="258"/>
        <v>-20</v>
      </c>
      <c r="G183" s="109">
        <f>'UBS Carandiru'!D38</f>
        <v>0</v>
      </c>
      <c r="H183" s="317">
        <f t="shared" si="259"/>
        <v>-20</v>
      </c>
      <c r="I183" s="109">
        <f>'UBS Carandiru'!E38</f>
        <v>0</v>
      </c>
      <c r="J183" s="317">
        <f t="shared" si="260"/>
        <v>-20</v>
      </c>
      <c r="K183" s="253">
        <f t="shared" si="261"/>
        <v>0</v>
      </c>
      <c r="L183" s="330">
        <f t="shared" si="262"/>
        <v>-60</v>
      </c>
      <c r="M183" s="109">
        <f>'UBS Carandiru'!F38</f>
        <v>0</v>
      </c>
      <c r="N183" s="317">
        <f t="shared" si="263"/>
        <v>-20</v>
      </c>
      <c r="O183" s="109">
        <f>'UBS Carandiru'!G38</f>
        <v>0</v>
      </c>
      <c r="P183" s="317">
        <f t="shared" si="264"/>
        <v>-20</v>
      </c>
      <c r="Q183" s="109">
        <f>'UBS Carandiru'!H38</f>
        <v>0</v>
      </c>
      <c r="R183" s="317">
        <f t="shared" si="265"/>
        <v>-20</v>
      </c>
      <c r="S183" s="253">
        <f t="shared" si="266"/>
        <v>0</v>
      </c>
      <c r="T183" s="330">
        <f t="shared" si="267"/>
        <v>-60</v>
      </c>
    </row>
    <row r="184" spans="1:20" x14ac:dyDescent="0.25">
      <c r="A184" s="88" t="s">
        <v>23</v>
      </c>
      <c r="B184" s="276">
        <v>20</v>
      </c>
      <c r="C184" s="83">
        <f>'UBS Carandiru'!B39</f>
        <v>2</v>
      </c>
      <c r="D184" s="297">
        <f t="shared" si="257"/>
        <v>40</v>
      </c>
      <c r="E184" s="109">
        <f>'UBS Carandiru'!C39</f>
        <v>1</v>
      </c>
      <c r="F184" s="317">
        <f t="shared" si="258"/>
        <v>-20</v>
      </c>
      <c r="G184" s="109">
        <f>'UBS Carandiru'!D39</f>
        <v>0</v>
      </c>
      <c r="H184" s="317">
        <f t="shared" si="259"/>
        <v>-40</v>
      </c>
      <c r="I184" s="109">
        <f>'UBS Carandiru'!E39</f>
        <v>0</v>
      </c>
      <c r="J184" s="317">
        <f t="shared" si="260"/>
        <v>-40</v>
      </c>
      <c r="K184" s="253">
        <f t="shared" si="261"/>
        <v>1</v>
      </c>
      <c r="L184" s="330">
        <f t="shared" si="262"/>
        <v>-100</v>
      </c>
      <c r="M184" s="109">
        <f>'UBS Carandiru'!F39</f>
        <v>0</v>
      </c>
      <c r="N184" s="317">
        <f t="shared" si="263"/>
        <v>-40</v>
      </c>
      <c r="O184" s="109">
        <f>'UBS Carandiru'!G39</f>
        <v>0</v>
      </c>
      <c r="P184" s="317">
        <f t="shared" si="264"/>
        <v>-40</v>
      </c>
      <c r="Q184" s="109">
        <f>'UBS Carandiru'!H39</f>
        <v>0</v>
      </c>
      <c r="R184" s="317">
        <f t="shared" si="265"/>
        <v>-40</v>
      </c>
      <c r="S184" s="253">
        <f t="shared" si="266"/>
        <v>0</v>
      </c>
      <c r="T184" s="330">
        <f t="shared" si="267"/>
        <v>-120</v>
      </c>
    </row>
    <row r="185" spans="1:20" x14ac:dyDescent="0.25">
      <c r="A185" s="88" t="s">
        <v>201</v>
      </c>
      <c r="B185" s="276">
        <v>10</v>
      </c>
      <c r="C185" s="83">
        <f>'UBS Carandiru'!B40</f>
        <v>1</v>
      </c>
      <c r="D185" s="297">
        <f t="shared" si="257"/>
        <v>10</v>
      </c>
      <c r="E185" s="109">
        <f>'UBS Carandiru'!C40</f>
        <v>1</v>
      </c>
      <c r="F185" s="317">
        <f t="shared" si="258"/>
        <v>0</v>
      </c>
      <c r="G185" s="109">
        <f>'UBS Carandiru'!D40</f>
        <v>0</v>
      </c>
      <c r="H185" s="317">
        <f t="shared" si="259"/>
        <v>-10</v>
      </c>
      <c r="I185" s="109">
        <f>'UBS Carandiru'!E40</f>
        <v>0</v>
      </c>
      <c r="J185" s="317">
        <f t="shared" si="260"/>
        <v>-10</v>
      </c>
      <c r="K185" s="253">
        <f t="shared" si="261"/>
        <v>1</v>
      </c>
      <c r="L185" s="330">
        <f t="shared" si="262"/>
        <v>-20</v>
      </c>
      <c r="M185" s="109">
        <f>'UBS Carandiru'!F40</f>
        <v>0</v>
      </c>
      <c r="N185" s="317">
        <f t="shared" si="263"/>
        <v>-10</v>
      </c>
      <c r="O185" s="109">
        <f>'UBS Carandiru'!G40</f>
        <v>0</v>
      </c>
      <c r="P185" s="317">
        <f t="shared" si="264"/>
        <v>-10</v>
      </c>
      <c r="Q185" s="109">
        <f>'UBS Carandiru'!H40</f>
        <v>0</v>
      </c>
      <c r="R185" s="317">
        <f t="shared" si="265"/>
        <v>-10</v>
      </c>
      <c r="S185" s="253">
        <f t="shared" si="266"/>
        <v>0</v>
      </c>
      <c r="T185" s="330">
        <f t="shared" si="267"/>
        <v>-30</v>
      </c>
    </row>
    <row r="186" spans="1:20" x14ac:dyDescent="0.25">
      <c r="A186" s="88" t="s">
        <v>24</v>
      </c>
      <c r="B186" s="276">
        <v>30</v>
      </c>
      <c r="C186" s="83">
        <f>'UBS Carandiru'!B41</f>
        <v>1</v>
      </c>
      <c r="D186" s="297">
        <f t="shared" si="257"/>
        <v>30</v>
      </c>
      <c r="E186" s="109">
        <f>'UBS Carandiru'!C41</f>
        <v>1</v>
      </c>
      <c r="F186" s="317">
        <f t="shared" si="258"/>
        <v>0</v>
      </c>
      <c r="G186" s="109">
        <f>'UBS Carandiru'!D41</f>
        <v>0</v>
      </c>
      <c r="H186" s="317">
        <f t="shared" si="259"/>
        <v>-30</v>
      </c>
      <c r="I186" s="109">
        <f>'UBS Carandiru'!E41</f>
        <v>0</v>
      </c>
      <c r="J186" s="317">
        <f t="shared" si="260"/>
        <v>-30</v>
      </c>
      <c r="K186" s="253">
        <f t="shared" si="261"/>
        <v>1</v>
      </c>
      <c r="L186" s="330">
        <f t="shared" si="262"/>
        <v>-60</v>
      </c>
      <c r="M186" s="109">
        <f>'UBS Carandiru'!F41</f>
        <v>0</v>
      </c>
      <c r="N186" s="317">
        <f t="shared" si="263"/>
        <v>-30</v>
      </c>
      <c r="O186" s="109">
        <f>'UBS Carandiru'!G41</f>
        <v>0</v>
      </c>
      <c r="P186" s="317">
        <f t="shared" si="264"/>
        <v>-30</v>
      </c>
      <c r="Q186" s="109">
        <f>'UBS Carandiru'!H41</f>
        <v>0</v>
      </c>
      <c r="R186" s="317">
        <f t="shared" si="265"/>
        <v>-30</v>
      </c>
      <c r="S186" s="253">
        <f t="shared" si="266"/>
        <v>0</v>
      </c>
      <c r="T186" s="330">
        <f t="shared" si="267"/>
        <v>-90</v>
      </c>
    </row>
    <row r="187" spans="1:20" x14ac:dyDescent="0.25">
      <c r="A187" s="88" t="s">
        <v>25</v>
      </c>
      <c r="B187" s="276">
        <v>30</v>
      </c>
      <c r="C187" s="83">
        <f>'UBS Carandiru'!B42</f>
        <v>5</v>
      </c>
      <c r="D187" s="297">
        <f t="shared" si="257"/>
        <v>150</v>
      </c>
      <c r="E187" s="109">
        <f>'UBS Carandiru'!C42</f>
        <v>5</v>
      </c>
      <c r="F187" s="317">
        <f t="shared" si="258"/>
        <v>0</v>
      </c>
      <c r="G187" s="109">
        <f>'UBS Carandiru'!D42</f>
        <v>0</v>
      </c>
      <c r="H187" s="317">
        <f t="shared" si="259"/>
        <v>-150</v>
      </c>
      <c r="I187" s="109">
        <f>'UBS Carandiru'!E42</f>
        <v>0</v>
      </c>
      <c r="J187" s="317">
        <f t="shared" si="260"/>
        <v>-150</v>
      </c>
      <c r="K187" s="253">
        <f t="shared" si="261"/>
        <v>5</v>
      </c>
      <c r="L187" s="330">
        <f t="shared" si="262"/>
        <v>-300</v>
      </c>
      <c r="M187" s="109">
        <f>'UBS Carandiru'!F42</f>
        <v>0</v>
      </c>
      <c r="N187" s="317">
        <f t="shared" si="263"/>
        <v>-150</v>
      </c>
      <c r="O187" s="109">
        <f>'UBS Carandiru'!G42</f>
        <v>0</v>
      </c>
      <c r="P187" s="317">
        <f t="shared" si="264"/>
        <v>-150</v>
      </c>
      <c r="Q187" s="109">
        <f>'UBS Carandiru'!H42</f>
        <v>0</v>
      </c>
      <c r="R187" s="317">
        <f t="shared" si="265"/>
        <v>-150</v>
      </c>
      <c r="S187" s="253">
        <f t="shared" si="266"/>
        <v>0</v>
      </c>
      <c r="T187" s="330">
        <f t="shared" si="267"/>
        <v>-450</v>
      </c>
    </row>
    <row r="188" spans="1:20" x14ac:dyDescent="0.25">
      <c r="A188" s="88" t="s">
        <v>46</v>
      </c>
      <c r="B188" s="276">
        <v>30</v>
      </c>
      <c r="C188" s="89">
        <f>'UBS Carandiru'!B43</f>
        <v>1</v>
      </c>
      <c r="D188" s="304">
        <f t="shared" si="257"/>
        <v>30</v>
      </c>
      <c r="E188" s="109">
        <f>'UBS Carandiru'!C43</f>
        <v>0</v>
      </c>
      <c r="F188" s="317">
        <f t="shared" si="258"/>
        <v>-30</v>
      </c>
      <c r="G188" s="109">
        <f>'UBS Carandiru'!D43</f>
        <v>0</v>
      </c>
      <c r="H188" s="317">
        <f t="shared" si="259"/>
        <v>-30</v>
      </c>
      <c r="I188" s="109">
        <f>'UBS Carandiru'!E43</f>
        <v>0</v>
      </c>
      <c r="J188" s="317">
        <f t="shared" si="260"/>
        <v>-30</v>
      </c>
      <c r="K188" s="253">
        <f t="shared" si="261"/>
        <v>0</v>
      </c>
      <c r="L188" s="330">
        <f t="shared" si="262"/>
        <v>-90</v>
      </c>
      <c r="M188" s="109">
        <f>'UBS Carandiru'!F43</f>
        <v>0</v>
      </c>
      <c r="N188" s="317">
        <f t="shared" si="263"/>
        <v>-30</v>
      </c>
      <c r="O188" s="109">
        <f>'UBS Carandiru'!G43</f>
        <v>0</v>
      </c>
      <c r="P188" s="317">
        <f t="shared" si="264"/>
        <v>-30</v>
      </c>
      <c r="Q188" s="109">
        <f>'UBS Carandiru'!H43</f>
        <v>0</v>
      </c>
      <c r="R188" s="317">
        <f t="shared" si="265"/>
        <v>-30</v>
      </c>
      <c r="S188" s="253">
        <f t="shared" si="266"/>
        <v>0</v>
      </c>
      <c r="T188" s="330">
        <f t="shared" si="267"/>
        <v>-90</v>
      </c>
    </row>
    <row r="189" spans="1:20" x14ac:dyDescent="0.25">
      <c r="A189" s="88" t="s">
        <v>26</v>
      </c>
      <c r="B189" s="276">
        <v>40</v>
      </c>
      <c r="C189" s="83">
        <f>'UBS Carandiru'!B44</f>
        <v>1</v>
      </c>
      <c r="D189" s="297">
        <f t="shared" si="257"/>
        <v>40</v>
      </c>
      <c r="E189" s="109">
        <f>'UBS Carandiru'!C44</f>
        <v>1</v>
      </c>
      <c r="F189" s="317">
        <f t="shared" si="258"/>
        <v>0</v>
      </c>
      <c r="G189" s="109">
        <f>'UBS Carandiru'!D44</f>
        <v>0</v>
      </c>
      <c r="H189" s="317">
        <f t="shared" si="259"/>
        <v>-40</v>
      </c>
      <c r="I189" s="109">
        <f>'UBS Carandiru'!E44</f>
        <v>0</v>
      </c>
      <c r="J189" s="317">
        <f t="shared" si="260"/>
        <v>-40</v>
      </c>
      <c r="K189" s="253">
        <f t="shared" si="261"/>
        <v>1</v>
      </c>
      <c r="L189" s="330">
        <f t="shared" si="262"/>
        <v>-80</v>
      </c>
      <c r="M189" s="109">
        <f>'UBS Carandiru'!F44</f>
        <v>0</v>
      </c>
      <c r="N189" s="317">
        <f t="shared" si="263"/>
        <v>-40</v>
      </c>
      <c r="O189" s="109">
        <f>'UBS Carandiru'!G44</f>
        <v>0</v>
      </c>
      <c r="P189" s="317">
        <f t="shared" si="264"/>
        <v>-40</v>
      </c>
      <c r="Q189" s="109">
        <f>'UBS Carandiru'!H44</f>
        <v>0</v>
      </c>
      <c r="R189" s="317">
        <f t="shared" si="265"/>
        <v>-40</v>
      </c>
      <c r="S189" s="253">
        <f t="shared" si="266"/>
        <v>0</v>
      </c>
      <c r="T189" s="330">
        <f t="shared" si="267"/>
        <v>-120</v>
      </c>
    </row>
    <row r="190" spans="1:20" x14ac:dyDescent="0.25">
      <c r="A190" s="88" t="s">
        <v>34</v>
      </c>
      <c r="B190" s="276">
        <v>30</v>
      </c>
      <c r="C190" s="83">
        <f>'UBS Carandiru'!B45</f>
        <v>1</v>
      </c>
      <c r="D190" s="297">
        <f t="shared" si="257"/>
        <v>30</v>
      </c>
      <c r="E190" s="109">
        <f>'UBS Carandiru'!C45</f>
        <v>1</v>
      </c>
      <c r="F190" s="317">
        <f t="shared" si="258"/>
        <v>0</v>
      </c>
      <c r="G190" s="109">
        <f>'UBS Carandiru'!D45</f>
        <v>0</v>
      </c>
      <c r="H190" s="317">
        <f t="shared" si="259"/>
        <v>-30</v>
      </c>
      <c r="I190" s="109">
        <f>'UBS Carandiru'!E45</f>
        <v>0</v>
      </c>
      <c r="J190" s="317">
        <f t="shared" si="260"/>
        <v>-30</v>
      </c>
      <c r="K190" s="253">
        <f t="shared" si="261"/>
        <v>1</v>
      </c>
      <c r="L190" s="330">
        <f t="shared" si="262"/>
        <v>-60</v>
      </c>
      <c r="M190" s="109">
        <f>'UBS Carandiru'!F45</f>
        <v>0</v>
      </c>
      <c r="N190" s="317">
        <f t="shared" si="263"/>
        <v>-30</v>
      </c>
      <c r="O190" s="109">
        <f>'UBS Carandiru'!G45</f>
        <v>0</v>
      </c>
      <c r="P190" s="317">
        <f t="shared" si="264"/>
        <v>-30</v>
      </c>
      <c r="Q190" s="109">
        <f>'UBS Carandiru'!H45</f>
        <v>0</v>
      </c>
      <c r="R190" s="317">
        <f t="shared" si="265"/>
        <v>-30</v>
      </c>
      <c r="S190" s="253">
        <f t="shared" si="266"/>
        <v>0</v>
      </c>
      <c r="T190" s="330">
        <f t="shared" si="267"/>
        <v>-90</v>
      </c>
    </row>
    <row r="191" spans="1:20" ht="15.75" thickBot="1" x14ac:dyDescent="0.3">
      <c r="A191" s="63" t="s">
        <v>51</v>
      </c>
      <c r="B191" s="284">
        <v>30</v>
      </c>
      <c r="C191" s="64">
        <f>'UBS Carandiru'!B46</f>
        <v>1</v>
      </c>
      <c r="D191" s="310">
        <f t="shared" si="257"/>
        <v>30</v>
      </c>
      <c r="E191" s="501">
        <f>'UBS Carandiru'!C46</f>
        <v>0</v>
      </c>
      <c r="F191" s="325">
        <f t="shared" si="258"/>
        <v>-30</v>
      </c>
      <c r="G191" s="501">
        <f>'UBS Carandiru'!D46</f>
        <v>0</v>
      </c>
      <c r="H191" s="325">
        <f t="shared" si="259"/>
        <v>-30</v>
      </c>
      <c r="I191" s="501">
        <f>'UBS Carandiru'!E46</f>
        <v>0</v>
      </c>
      <c r="J191" s="325">
        <f t="shared" si="260"/>
        <v>-30</v>
      </c>
      <c r="K191" s="261">
        <f t="shared" si="261"/>
        <v>0</v>
      </c>
      <c r="L191" s="338">
        <f t="shared" si="262"/>
        <v>-90</v>
      </c>
      <c r="M191" s="501">
        <f>'UBS Carandiru'!F46</f>
        <v>0</v>
      </c>
      <c r="N191" s="325">
        <f t="shared" si="263"/>
        <v>-30</v>
      </c>
      <c r="O191" s="501">
        <f>'UBS Carandiru'!G46</f>
        <v>0</v>
      </c>
      <c r="P191" s="325">
        <f t="shared" si="264"/>
        <v>-30</v>
      </c>
      <c r="Q191" s="501">
        <f>'UBS Carandiru'!H46</f>
        <v>0</v>
      </c>
      <c r="R191" s="325">
        <f t="shared" si="265"/>
        <v>-30</v>
      </c>
      <c r="S191" s="261">
        <f t="shared" si="266"/>
        <v>0</v>
      </c>
      <c r="T191" s="338">
        <f t="shared" si="267"/>
        <v>-90</v>
      </c>
    </row>
    <row r="192" spans="1:20" ht="15.75" thickBot="1" x14ac:dyDescent="0.3">
      <c r="A192" s="369" t="s">
        <v>7</v>
      </c>
      <c r="B192" s="362">
        <f>SUM(B179:B191)</f>
        <v>320</v>
      </c>
      <c r="C192" s="363">
        <f>SUM(C179:C191)</f>
        <v>31</v>
      </c>
      <c r="D192" s="364">
        <f t="shared" ref="D192:T192" si="268">SUM(D179:D191)</f>
        <v>720</v>
      </c>
      <c r="E192" s="506">
        <f t="shared" si="268"/>
        <v>23</v>
      </c>
      <c r="F192" s="366">
        <f t="shared" si="268"/>
        <v>-180</v>
      </c>
      <c r="G192" s="506">
        <f t="shared" si="268"/>
        <v>0</v>
      </c>
      <c r="H192" s="366">
        <f t="shared" si="268"/>
        <v>-720</v>
      </c>
      <c r="I192" s="506">
        <f t="shared" si="268"/>
        <v>0</v>
      </c>
      <c r="J192" s="366">
        <f t="shared" si="268"/>
        <v>-720</v>
      </c>
      <c r="K192" s="367">
        <f t="shared" ref="K192:L192" si="269">SUM(K179:K191)</f>
        <v>23</v>
      </c>
      <c r="L192" s="368">
        <f t="shared" si="269"/>
        <v>-1620</v>
      </c>
      <c r="M192" s="506">
        <f t="shared" si="268"/>
        <v>0</v>
      </c>
      <c r="N192" s="366">
        <f t="shared" si="268"/>
        <v>-720</v>
      </c>
      <c r="O192" s="506">
        <f t="shared" si="268"/>
        <v>0</v>
      </c>
      <c r="P192" s="366">
        <f t="shared" si="268"/>
        <v>-720</v>
      </c>
      <c r="Q192" s="506">
        <f t="shared" si="268"/>
        <v>0</v>
      </c>
      <c r="R192" s="366">
        <f t="shared" si="268"/>
        <v>-720</v>
      </c>
      <c r="S192" s="367">
        <f t="shared" si="268"/>
        <v>0</v>
      </c>
      <c r="T192" s="368">
        <f t="shared" si="268"/>
        <v>-2160</v>
      </c>
    </row>
    <row r="194" spans="1:20" ht="15.75" x14ac:dyDescent="0.25">
      <c r="A194" s="1021" t="s">
        <v>293</v>
      </c>
      <c r="B194" s="1022"/>
      <c r="C194" s="1022"/>
      <c r="D194" s="1022"/>
      <c r="E194" s="1022"/>
      <c r="F194" s="1022"/>
      <c r="G194" s="1022"/>
      <c r="H194" s="1022"/>
      <c r="I194" s="1022"/>
      <c r="J194" s="1022"/>
      <c r="K194" s="1022"/>
      <c r="L194" s="1022"/>
      <c r="M194" s="1022"/>
      <c r="N194" s="1022"/>
      <c r="O194" s="1022"/>
      <c r="P194" s="1022"/>
      <c r="Q194" s="1022"/>
      <c r="R194" s="1022"/>
      <c r="S194" s="1022"/>
      <c r="T194" s="1022"/>
    </row>
    <row r="195" spans="1:20" ht="36.75" thickBot="1" x14ac:dyDescent="0.3">
      <c r="A195" s="85" t="s">
        <v>14</v>
      </c>
      <c r="B195" s="274" t="str">
        <f t="shared" ref="B195:T195" si="270">B5</f>
        <v>Carga Horária</v>
      </c>
      <c r="C195" s="104" t="str">
        <f t="shared" si="270"/>
        <v>Equipe Mínima TA</v>
      </c>
      <c r="D195" s="302" t="str">
        <f t="shared" si="270"/>
        <v>Total Horas</v>
      </c>
      <c r="E195" s="516" t="str">
        <f t="shared" si="270"/>
        <v>MAR</v>
      </c>
      <c r="F195" s="344" t="str">
        <f t="shared" si="270"/>
        <v>Saldo Mar</v>
      </c>
      <c r="G195" s="516" t="str">
        <f t="shared" si="270"/>
        <v>ABR</v>
      </c>
      <c r="H195" s="344" t="str">
        <f t="shared" si="270"/>
        <v>Saldo Abr</v>
      </c>
      <c r="I195" s="516" t="str">
        <f t="shared" si="270"/>
        <v>MAI</v>
      </c>
      <c r="J195" s="344" t="str">
        <f t="shared" si="270"/>
        <v>Saldo Mai</v>
      </c>
      <c r="K195" s="251" t="str">
        <f t="shared" ref="K195:L195" si="271">K5</f>
        <v>3º Trimestre</v>
      </c>
      <c r="L195" s="342" t="str">
        <f t="shared" si="271"/>
        <v>Saldo Trim</v>
      </c>
      <c r="M195" s="516" t="str">
        <f t="shared" si="270"/>
        <v>JUN</v>
      </c>
      <c r="N195" s="344" t="str">
        <f t="shared" si="270"/>
        <v>Saldo Jun</v>
      </c>
      <c r="O195" s="496" t="str">
        <f t="shared" si="270"/>
        <v>JUL</v>
      </c>
      <c r="P195" s="344" t="str">
        <f t="shared" si="270"/>
        <v>Saldo Jul</v>
      </c>
      <c r="Q195" s="496" t="str">
        <f t="shared" si="270"/>
        <v>AGO</v>
      </c>
      <c r="R195" s="344" t="str">
        <f t="shared" si="270"/>
        <v>Saldo Ago</v>
      </c>
      <c r="S195" s="251" t="str">
        <f t="shared" si="270"/>
        <v>4º Trimestre</v>
      </c>
      <c r="T195" s="342" t="str">
        <f t="shared" si="270"/>
        <v>Saldo Trim</v>
      </c>
    </row>
    <row r="196" spans="1:20" ht="15.75" thickTop="1" x14ac:dyDescent="0.25">
      <c r="A196" s="47" t="s">
        <v>138</v>
      </c>
      <c r="B196" s="49">
        <v>20</v>
      </c>
      <c r="C196" s="249">
        <f>'CER Carandiru'!B34</f>
        <v>1</v>
      </c>
      <c r="D196" s="307">
        <f t="shared" ref="D196:D205" si="272">C196*B196</f>
        <v>20</v>
      </c>
      <c r="E196" s="507">
        <f>'CER Carandiru'!C34</f>
        <v>0</v>
      </c>
      <c r="F196" s="323">
        <f t="shared" ref="F196:F205" si="273">(E196*$B196)-$D196</f>
        <v>-20</v>
      </c>
      <c r="G196" s="507">
        <f>'CER Carandiru'!D34</f>
        <v>0</v>
      </c>
      <c r="H196" s="323">
        <f t="shared" ref="H196:H205" si="274">(G196*$B196)-$D196</f>
        <v>-20</v>
      </c>
      <c r="I196" s="507">
        <f>'CER Carandiru'!E34</f>
        <v>0</v>
      </c>
      <c r="J196" s="323">
        <f t="shared" ref="J196:J205" si="275">(I196*$B196)-$D196</f>
        <v>-20</v>
      </c>
      <c r="K196" s="258">
        <f t="shared" ref="K196:K205" si="276">SUM(E196,G196,I196)</f>
        <v>0</v>
      </c>
      <c r="L196" s="336">
        <f t="shared" ref="L196:L205" si="277">(K196*$B196)-$D196*3</f>
        <v>-60</v>
      </c>
      <c r="M196" s="507">
        <f>'CER Carandiru'!F34</f>
        <v>0</v>
      </c>
      <c r="N196" s="323">
        <f t="shared" ref="N196:N205" si="278">(M196*$B196)-$D196</f>
        <v>-20</v>
      </c>
      <c r="O196" s="507">
        <f>'CER Carandiru'!G34</f>
        <v>0</v>
      </c>
      <c r="P196" s="323">
        <f t="shared" ref="P196:P205" si="279">(O196*$B196)-$D196</f>
        <v>-20</v>
      </c>
      <c r="Q196" s="507">
        <f>'CER Carandiru'!H34</f>
        <v>0</v>
      </c>
      <c r="R196" s="323">
        <f t="shared" ref="R196:R205" si="280">(Q196*$B196)-$D196</f>
        <v>-20</v>
      </c>
      <c r="S196" s="258">
        <f t="shared" ref="S196:S205" si="281">SUM(M196,O196,Q196)</f>
        <v>0</v>
      </c>
      <c r="T196" s="336">
        <f t="shared" ref="T196:T205" si="282">(S196*$B196)-$D196*3</f>
        <v>-60</v>
      </c>
    </row>
    <row r="197" spans="1:20" x14ac:dyDescent="0.25">
      <c r="A197" s="125" t="s">
        <v>145</v>
      </c>
      <c r="B197" s="126">
        <v>20</v>
      </c>
      <c r="C197" s="250">
        <f>'CER Carandiru'!B35</f>
        <v>1</v>
      </c>
      <c r="D197" s="308">
        <f t="shared" si="272"/>
        <v>20</v>
      </c>
      <c r="E197" s="508">
        <f>'CER Carandiru'!C35</f>
        <v>1.5</v>
      </c>
      <c r="F197" s="324">
        <f t="shared" si="273"/>
        <v>10</v>
      </c>
      <c r="G197" s="508">
        <f>'CER Carandiru'!D35</f>
        <v>0</v>
      </c>
      <c r="H197" s="324">
        <f t="shared" si="274"/>
        <v>-20</v>
      </c>
      <c r="I197" s="508">
        <f>'CER Carandiru'!E35</f>
        <v>0</v>
      </c>
      <c r="J197" s="324">
        <f t="shared" si="275"/>
        <v>-20</v>
      </c>
      <c r="K197" s="259">
        <f t="shared" si="276"/>
        <v>1.5</v>
      </c>
      <c r="L197" s="337">
        <f t="shared" si="277"/>
        <v>-30</v>
      </c>
      <c r="M197" s="508">
        <f>'CER Carandiru'!F35</f>
        <v>0</v>
      </c>
      <c r="N197" s="324">
        <f t="shared" si="278"/>
        <v>-20</v>
      </c>
      <c r="O197" s="508">
        <f>'CER Carandiru'!G35</f>
        <v>0</v>
      </c>
      <c r="P197" s="324">
        <f t="shared" si="279"/>
        <v>-20</v>
      </c>
      <c r="Q197" s="508">
        <f>'CER Carandiru'!H35</f>
        <v>0</v>
      </c>
      <c r="R197" s="324">
        <f t="shared" si="280"/>
        <v>-20</v>
      </c>
      <c r="S197" s="259">
        <f t="shared" si="281"/>
        <v>0</v>
      </c>
      <c r="T197" s="337">
        <f t="shared" si="282"/>
        <v>-60</v>
      </c>
    </row>
    <row r="198" spans="1:20" x14ac:dyDescent="0.25">
      <c r="A198" s="125" t="s">
        <v>146</v>
      </c>
      <c r="B198" s="126">
        <v>20</v>
      </c>
      <c r="C198" s="250">
        <f>'CER Carandiru'!B36</f>
        <v>1</v>
      </c>
      <c r="D198" s="308">
        <f t="shared" si="272"/>
        <v>20</v>
      </c>
      <c r="E198" s="508">
        <f>'CER Carandiru'!C36</f>
        <v>0.6</v>
      </c>
      <c r="F198" s="324">
        <f t="shared" si="273"/>
        <v>-8</v>
      </c>
      <c r="G198" s="508">
        <f>'CER Carandiru'!D36</f>
        <v>0</v>
      </c>
      <c r="H198" s="324">
        <f t="shared" si="274"/>
        <v>-20</v>
      </c>
      <c r="I198" s="508">
        <f>'CER Carandiru'!E36</f>
        <v>0</v>
      </c>
      <c r="J198" s="324">
        <f t="shared" si="275"/>
        <v>-20</v>
      </c>
      <c r="K198" s="259">
        <f t="shared" si="276"/>
        <v>0.6</v>
      </c>
      <c r="L198" s="337">
        <f t="shared" si="277"/>
        <v>-48</v>
      </c>
      <c r="M198" s="508">
        <f>'CER Carandiru'!F36</f>
        <v>0</v>
      </c>
      <c r="N198" s="324">
        <f t="shared" si="278"/>
        <v>-20</v>
      </c>
      <c r="O198" s="508">
        <f>'CER Carandiru'!G36</f>
        <v>0</v>
      </c>
      <c r="P198" s="324">
        <f t="shared" si="279"/>
        <v>-20</v>
      </c>
      <c r="Q198" s="508">
        <f>'CER Carandiru'!H36</f>
        <v>0</v>
      </c>
      <c r="R198" s="324">
        <f t="shared" si="280"/>
        <v>-20</v>
      </c>
      <c r="S198" s="259">
        <f t="shared" si="281"/>
        <v>0</v>
      </c>
      <c r="T198" s="337">
        <f t="shared" si="282"/>
        <v>-60</v>
      </c>
    </row>
    <row r="199" spans="1:20" x14ac:dyDescent="0.25">
      <c r="A199" s="88" t="s">
        <v>139</v>
      </c>
      <c r="B199" s="283">
        <v>30</v>
      </c>
      <c r="C199" s="95">
        <f>'CER Carandiru'!B37</f>
        <v>1</v>
      </c>
      <c r="D199" s="309">
        <f t="shared" si="272"/>
        <v>30</v>
      </c>
      <c r="E199" s="509">
        <f>'CER Carandiru'!C37</f>
        <v>1</v>
      </c>
      <c r="F199" s="324">
        <f t="shared" si="273"/>
        <v>0</v>
      </c>
      <c r="G199" s="509">
        <f>'CER Carandiru'!D37</f>
        <v>0</v>
      </c>
      <c r="H199" s="324">
        <f t="shared" si="274"/>
        <v>-30</v>
      </c>
      <c r="I199" s="509">
        <f>'CER Carandiru'!E37</f>
        <v>0</v>
      </c>
      <c r="J199" s="324">
        <f t="shared" si="275"/>
        <v>-30</v>
      </c>
      <c r="K199" s="260">
        <f t="shared" si="276"/>
        <v>1</v>
      </c>
      <c r="L199" s="337">
        <f t="shared" si="277"/>
        <v>-60</v>
      </c>
      <c r="M199" s="509">
        <f>'CER Carandiru'!F37</f>
        <v>0</v>
      </c>
      <c r="N199" s="324">
        <f t="shared" si="278"/>
        <v>-30</v>
      </c>
      <c r="O199" s="509">
        <f>'CER Carandiru'!G37</f>
        <v>0</v>
      </c>
      <c r="P199" s="324">
        <f t="shared" si="279"/>
        <v>-30</v>
      </c>
      <c r="Q199" s="509">
        <f>'CER Carandiru'!H37</f>
        <v>0</v>
      </c>
      <c r="R199" s="324">
        <f t="shared" si="280"/>
        <v>-30</v>
      </c>
      <c r="S199" s="260">
        <f t="shared" si="281"/>
        <v>0</v>
      </c>
      <c r="T199" s="337">
        <f t="shared" si="282"/>
        <v>-90</v>
      </c>
    </row>
    <row r="200" spans="1:20" x14ac:dyDescent="0.25">
      <c r="A200" s="88" t="s">
        <v>140</v>
      </c>
      <c r="B200" s="275">
        <v>30</v>
      </c>
      <c r="C200" s="10">
        <f>'CER Carandiru'!B38</f>
        <v>1</v>
      </c>
      <c r="D200" s="296">
        <f t="shared" si="272"/>
        <v>30</v>
      </c>
      <c r="E200" s="497">
        <f>'CER Carandiru'!C38</f>
        <v>1</v>
      </c>
      <c r="F200" s="316">
        <f t="shared" si="273"/>
        <v>0</v>
      </c>
      <c r="G200" s="497">
        <f>'CER Carandiru'!D38</f>
        <v>0</v>
      </c>
      <c r="H200" s="316">
        <f t="shared" si="274"/>
        <v>-30</v>
      </c>
      <c r="I200" s="497">
        <f>'CER Carandiru'!E38</f>
        <v>0</v>
      </c>
      <c r="J200" s="316">
        <f t="shared" si="275"/>
        <v>-30</v>
      </c>
      <c r="K200" s="241">
        <f t="shared" si="276"/>
        <v>1</v>
      </c>
      <c r="L200" s="329">
        <f t="shared" si="277"/>
        <v>-60</v>
      </c>
      <c r="M200" s="497">
        <f>'CER Carandiru'!F38</f>
        <v>0</v>
      </c>
      <c r="N200" s="316">
        <f t="shared" si="278"/>
        <v>-30</v>
      </c>
      <c r="O200" s="497">
        <f>'CER Carandiru'!G38</f>
        <v>0</v>
      </c>
      <c r="P200" s="316">
        <f t="shared" si="279"/>
        <v>-30</v>
      </c>
      <c r="Q200" s="497">
        <f>'CER Carandiru'!H38</f>
        <v>0</v>
      </c>
      <c r="R200" s="316">
        <f t="shared" si="280"/>
        <v>-30</v>
      </c>
      <c r="S200" s="241">
        <f t="shared" si="281"/>
        <v>0</v>
      </c>
      <c r="T200" s="329">
        <f t="shared" si="282"/>
        <v>-90</v>
      </c>
    </row>
    <row r="201" spans="1:20" x14ac:dyDescent="0.25">
      <c r="A201" s="63" t="s">
        <v>141</v>
      </c>
      <c r="B201" s="284">
        <v>30</v>
      </c>
      <c r="C201" s="64">
        <f>'CER Carandiru'!B39</f>
        <v>4</v>
      </c>
      <c r="D201" s="310">
        <f t="shared" si="272"/>
        <v>120</v>
      </c>
      <c r="E201" s="501">
        <f>'CER Carandiru'!C39</f>
        <v>5</v>
      </c>
      <c r="F201" s="325">
        <f t="shared" si="273"/>
        <v>30</v>
      </c>
      <c r="G201" s="501">
        <f>'CER Carandiru'!D39</f>
        <v>0</v>
      </c>
      <c r="H201" s="325">
        <f t="shared" si="274"/>
        <v>-120</v>
      </c>
      <c r="I201" s="501">
        <f>'CER Carandiru'!E39</f>
        <v>0</v>
      </c>
      <c r="J201" s="325">
        <f t="shared" si="275"/>
        <v>-120</v>
      </c>
      <c r="K201" s="261">
        <f t="shared" si="276"/>
        <v>5</v>
      </c>
      <c r="L201" s="338">
        <f t="shared" si="277"/>
        <v>-210</v>
      </c>
      <c r="M201" s="501">
        <f>'CER Carandiru'!F39</f>
        <v>0</v>
      </c>
      <c r="N201" s="325">
        <f t="shared" si="278"/>
        <v>-120</v>
      </c>
      <c r="O201" s="501">
        <f>'CER Carandiru'!G39</f>
        <v>0</v>
      </c>
      <c r="P201" s="325">
        <f t="shared" si="279"/>
        <v>-120</v>
      </c>
      <c r="Q201" s="501">
        <f>'CER Carandiru'!H39</f>
        <v>0</v>
      </c>
      <c r="R201" s="325">
        <f t="shared" si="280"/>
        <v>-120</v>
      </c>
      <c r="S201" s="261">
        <f t="shared" si="281"/>
        <v>0</v>
      </c>
      <c r="T201" s="338">
        <f t="shared" si="282"/>
        <v>-360</v>
      </c>
    </row>
    <row r="202" spans="1:20" x14ac:dyDescent="0.25">
      <c r="A202" s="134" t="s">
        <v>231</v>
      </c>
      <c r="B202" s="286">
        <v>40</v>
      </c>
      <c r="C202" s="95">
        <f>'CER Carandiru'!B40</f>
        <v>5</v>
      </c>
      <c r="D202" s="309">
        <f t="shared" si="272"/>
        <v>200</v>
      </c>
      <c r="E202" s="509">
        <f>'CER Carandiru'!C40</f>
        <v>3.75</v>
      </c>
      <c r="F202" s="324">
        <f t="shared" si="273"/>
        <v>-50</v>
      </c>
      <c r="G202" s="509">
        <f>'CER Carandiru'!D40</f>
        <v>0</v>
      </c>
      <c r="H202" s="324">
        <f t="shared" si="274"/>
        <v>-200</v>
      </c>
      <c r="I202" s="509">
        <f>'CER Carandiru'!E40</f>
        <v>0</v>
      </c>
      <c r="J202" s="324">
        <f t="shared" si="275"/>
        <v>-200</v>
      </c>
      <c r="K202" s="260">
        <f t="shared" si="276"/>
        <v>3.75</v>
      </c>
      <c r="L202" s="337">
        <f t="shared" si="277"/>
        <v>-450</v>
      </c>
      <c r="M202" s="509">
        <f>'CER Carandiru'!F40</f>
        <v>0</v>
      </c>
      <c r="N202" s="324">
        <f t="shared" si="278"/>
        <v>-200</v>
      </c>
      <c r="O202" s="509">
        <f>'CER Carandiru'!G40</f>
        <v>0</v>
      </c>
      <c r="P202" s="324">
        <f t="shared" si="279"/>
        <v>-200</v>
      </c>
      <c r="Q202" s="509">
        <f>'CER Carandiru'!H40</f>
        <v>0</v>
      </c>
      <c r="R202" s="324">
        <f t="shared" si="280"/>
        <v>-200</v>
      </c>
      <c r="S202" s="260">
        <f t="shared" si="281"/>
        <v>0</v>
      </c>
      <c r="T202" s="337">
        <f t="shared" si="282"/>
        <v>-600</v>
      </c>
    </row>
    <row r="203" spans="1:20" x14ac:dyDescent="0.25">
      <c r="A203" s="9" t="s">
        <v>142</v>
      </c>
      <c r="B203" s="275">
        <v>30</v>
      </c>
      <c r="C203" s="10">
        <f>'CER Carandiru'!B41</f>
        <v>1</v>
      </c>
      <c r="D203" s="296">
        <f t="shared" si="272"/>
        <v>30</v>
      </c>
      <c r="E203" s="497">
        <f>'CER Carandiru'!C41</f>
        <v>1</v>
      </c>
      <c r="F203" s="316">
        <f t="shared" si="273"/>
        <v>0</v>
      </c>
      <c r="G203" s="497">
        <f>'CER Carandiru'!D41</f>
        <v>0</v>
      </c>
      <c r="H203" s="316">
        <f t="shared" si="274"/>
        <v>-30</v>
      </c>
      <c r="I203" s="497">
        <f>'CER Carandiru'!E41</f>
        <v>0</v>
      </c>
      <c r="J203" s="316">
        <f t="shared" si="275"/>
        <v>-30</v>
      </c>
      <c r="K203" s="241">
        <f t="shared" si="276"/>
        <v>1</v>
      </c>
      <c r="L203" s="329">
        <f t="shared" si="277"/>
        <v>-60</v>
      </c>
      <c r="M203" s="497">
        <f>'CER Carandiru'!F41</f>
        <v>0</v>
      </c>
      <c r="N203" s="316">
        <f t="shared" si="278"/>
        <v>-30</v>
      </c>
      <c r="O203" s="497">
        <f>'CER Carandiru'!G41</f>
        <v>0</v>
      </c>
      <c r="P203" s="316">
        <f t="shared" si="279"/>
        <v>-30</v>
      </c>
      <c r="Q203" s="497">
        <f>'CER Carandiru'!H41</f>
        <v>0</v>
      </c>
      <c r="R203" s="316">
        <f t="shared" si="280"/>
        <v>-30</v>
      </c>
      <c r="S203" s="241">
        <f t="shared" si="281"/>
        <v>0</v>
      </c>
      <c r="T203" s="329">
        <f t="shared" si="282"/>
        <v>-90</v>
      </c>
    </row>
    <row r="204" spans="1:20" x14ac:dyDescent="0.25">
      <c r="A204" s="88" t="s">
        <v>143</v>
      </c>
      <c r="B204" s="276">
        <v>30</v>
      </c>
      <c r="C204" s="83">
        <f>'CER Carandiru'!B42</f>
        <v>3</v>
      </c>
      <c r="D204" s="297">
        <f t="shared" si="272"/>
        <v>90</v>
      </c>
      <c r="E204" s="109">
        <f>'CER Carandiru'!C42</f>
        <v>3</v>
      </c>
      <c r="F204" s="317">
        <f t="shared" si="273"/>
        <v>0</v>
      </c>
      <c r="G204" s="109">
        <f>'CER Carandiru'!D42</f>
        <v>0</v>
      </c>
      <c r="H204" s="317">
        <f t="shared" si="274"/>
        <v>-90</v>
      </c>
      <c r="I204" s="109">
        <f>'CER Carandiru'!E42</f>
        <v>0</v>
      </c>
      <c r="J204" s="317">
        <f t="shared" si="275"/>
        <v>-90</v>
      </c>
      <c r="K204" s="253">
        <f t="shared" si="276"/>
        <v>3</v>
      </c>
      <c r="L204" s="330">
        <f t="shared" si="277"/>
        <v>-180</v>
      </c>
      <c r="M204" s="109">
        <f>'CER Carandiru'!F42</f>
        <v>0</v>
      </c>
      <c r="N204" s="317">
        <f t="shared" si="278"/>
        <v>-90</v>
      </c>
      <c r="O204" s="109">
        <f>'CER Carandiru'!G42</f>
        <v>0</v>
      </c>
      <c r="P204" s="317">
        <f t="shared" si="279"/>
        <v>-90</v>
      </c>
      <c r="Q204" s="109">
        <f>'CER Carandiru'!H42</f>
        <v>0</v>
      </c>
      <c r="R204" s="317">
        <f t="shared" si="280"/>
        <v>-90</v>
      </c>
      <c r="S204" s="253">
        <f t="shared" si="281"/>
        <v>0</v>
      </c>
      <c r="T204" s="330">
        <f t="shared" si="282"/>
        <v>-270</v>
      </c>
    </row>
    <row r="205" spans="1:20" ht="15.75" thickBot="1" x14ac:dyDescent="0.3">
      <c r="A205" s="110" t="s">
        <v>144</v>
      </c>
      <c r="B205" s="277">
        <v>30</v>
      </c>
      <c r="C205" s="92">
        <f>'CER Carandiru'!B43</f>
        <v>3</v>
      </c>
      <c r="D205" s="299">
        <f t="shared" si="272"/>
        <v>90</v>
      </c>
      <c r="E205" s="498">
        <f>'CER Carandiru'!C43</f>
        <v>3</v>
      </c>
      <c r="F205" s="318">
        <f t="shared" si="273"/>
        <v>0</v>
      </c>
      <c r="G205" s="498">
        <f>'CER Carandiru'!D43</f>
        <v>0</v>
      </c>
      <c r="H205" s="318">
        <f t="shared" si="274"/>
        <v>-90</v>
      </c>
      <c r="I205" s="498">
        <f>'CER Carandiru'!E43</f>
        <v>0</v>
      </c>
      <c r="J205" s="318">
        <f t="shared" si="275"/>
        <v>-90</v>
      </c>
      <c r="K205" s="254">
        <f t="shared" si="276"/>
        <v>3</v>
      </c>
      <c r="L205" s="331">
        <f t="shared" si="277"/>
        <v>-180</v>
      </c>
      <c r="M205" s="498">
        <f>'CER Carandiru'!F43</f>
        <v>0</v>
      </c>
      <c r="N205" s="318">
        <f t="shared" si="278"/>
        <v>-90</v>
      </c>
      <c r="O205" s="498">
        <f>'CER Carandiru'!G43</f>
        <v>0</v>
      </c>
      <c r="P205" s="318">
        <f t="shared" si="279"/>
        <v>-90</v>
      </c>
      <c r="Q205" s="498">
        <f>'CER Carandiru'!H43</f>
        <v>0</v>
      </c>
      <c r="R205" s="318">
        <f t="shared" si="280"/>
        <v>-90</v>
      </c>
      <c r="S205" s="254">
        <f t="shared" si="281"/>
        <v>0</v>
      </c>
      <c r="T205" s="331">
        <f t="shared" si="282"/>
        <v>-270</v>
      </c>
    </row>
    <row r="206" spans="1:20" ht="15.75" thickBot="1" x14ac:dyDescent="0.3">
      <c r="A206" s="6" t="s">
        <v>7</v>
      </c>
      <c r="B206" s="293">
        <f>SUM(B196:B205)</f>
        <v>280</v>
      </c>
      <c r="C206" s="7">
        <f>SUM(C196:C205)</f>
        <v>21</v>
      </c>
      <c r="D206" s="300">
        <f t="shared" ref="D206:T206" si="283">SUM(D196:D205)</f>
        <v>650</v>
      </c>
      <c r="E206" s="499">
        <f t="shared" si="283"/>
        <v>19.850000000000001</v>
      </c>
      <c r="F206" s="319">
        <f t="shared" si="283"/>
        <v>-38</v>
      </c>
      <c r="G206" s="499">
        <f t="shared" si="283"/>
        <v>0</v>
      </c>
      <c r="H206" s="319">
        <f t="shared" si="283"/>
        <v>-650</v>
      </c>
      <c r="I206" s="499">
        <f t="shared" si="283"/>
        <v>0</v>
      </c>
      <c r="J206" s="319">
        <f t="shared" si="283"/>
        <v>-650</v>
      </c>
      <c r="K206" s="80">
        <f t="shared" ref="K206:L206" si="284">SUM(K196:K205)</f>
        <v>19.850000000000001</v>
      </c>
      <c r="L206" s="332">
        <f t="shared" si="284"/>
        <v>-1338</v>
      </c>
      <c r="M206" s="499">
        <f t="shared" si="283"/>
        <v>0</v>
      </c>
      <c r="N206" s="319">
        <f t="shared" si="283"/>
        <v>-650</v>
      </c>
      <c r="O206" s="499">
        <f t="shared" si="283"/>
        <v>0</v>
      </c>
      <c r="P206" s="319">
        <f t="shared" si="283"/>
        <v>-650</v>
      </c>
      <c r="Q206" s="499">
        <f t="shared" si="283"/>
        <v>0</v>
      </c>
      <c r="R206" s="319">
        <f t="shared" si="283"/>
        <v>-650</v>
      </c>
      <c r="S206" s="80">
        <f t="shared" si="283"/>
        <v>0</v>
      </c>
      <c r="T206" s="332">
        <f t="shared" si="283"/>
        <v>-1950</v>
      </c>
    </row>
    <row r="208" spans="1:20" ht="15.75" x14ac:dyDescent="0.25">
      <c r="A208" s="1021" t="s">
        <v>295</v>
      </c>
      <c r="B208" s="1022"/>
      <c r="C208" s="1022"/>
      <c r="D208" s="1022"/>
      <c r="E208" s="1022"/>
      <c r="F208" s="1022"/>
      <c r="G208" s="1022"/>
      <c r="H208" s="1022"/>
      <c r="I208" s="1022"/>
      <c r="J208" s="1022"/>
      <c r="K208" s="1022"/>
      <c r="L208" s="1022"/>
      <c r="M208" s="1022"/>
      <c r="N208" s="1022"/>
      <c r="O208" s="1022"/>
      <c r="P208" s="1022"/>
      <c r="Q208" s="1022"/>
      <c r="R208" s="1022"/>
      <c r="S208" s="1022"/>
      <c r="T208" s="1022"/>
    </row>
    <row r="209" spans="1:20" ht="36.75" thickBot="1" x14ac:dyDescent="0.3">
      <c r="A209" s="85" t="s">
        <v>14</v>
      </c>
      <c r="B209" s="274" t="str">
        <f t="shared" ref="B209:T209" si="285">B5</f>
        <v>Carga Horária</v>
      </c>
      <c r="C209" s="104" t="str">
        <f t="shared" si="285"/>
        <v>Equipe Mínima TA</v>
      </c>
      <c r="D209" s="302" t="str">
        <f t="shared" si="285"/>
        <v>Total Horas</v>
      </c>
      <c r="E209" s="516" t="str">
        <f t="shared" si="285"/>
        <v>MAR</v>
      </c>
      <c r="F209" s="344" t="str">
        <f t="shared" si="285"/>
        <v>Saldo Mar</v>
      </c>
      <c r="G209" s="516" t="str">
        <f t="shared" si="285"/>
        <v>ABR</v>
      </c>
      <c r="H209" s="344" t="str">
        <f t="shared" si="285"/>
        <v>Saldo Abr</v>
      </c>
      <c r="I209" s="516" t="str">
        <f t="shared" si="285"/>
        <v>MAI</v>
      </c>
      <c r="J209" s="344" t="str">
        <f t="shared" si="285"/>
        <v>Saldo Mai</v>
      </c>
      <c r="K209" s="251" t="str">
        <f t="shared" ref="K209:L209" si="286">K5</f>
        <v>3º Trimestre</v>
      </c>
      <c r="L209" s="342" t="str">
        <f t="shared" si="286"/>
        <v>Saldo Trim</v>
      </c>
      <c r="M209" s="516" t="str">
        <f t="shared" si="285"/>
        <v>JUN</v>
      </c>
      <c r="N209" s="344" t="str">
        <f t="shared" si="285"/>
        <v>Saldo Jun</v>
      </c>
      <c r="O209" s="496" t="str">
        <f t="shared" si="285"/>
        <v>JUL</v>
      </c>
      <c r="P209" s="344" t="str">
        <f t="shared" si="285"/>
        <v>Saldo Jul</v>
      </c>
      <c r="Q209" s="496" t="str">
        <f t="shared" si="285"/>
        <v>AGO</v>
      </c>
      <c r="R209" s="344" t="str">
        <f t="shared" si="285"/>
        <v>Saldo Ago</v>
      </c>
      <c r="S209" s="251" t="str">
        <f t="shared" si="285"/>
        <v>4º Trimestre</v>
      </c>
      <c r="T209" s="342" t="str">
        <f t="shared" si="285"/>
        <v>Saldo Trim</v>
      </c>
    </row>
    <row r="210" spans="1:20" ht="24.75" thickTop="1" x14ac:dyDescent="0.25">
      <c r="A210" s="27" t="s">
        <v>129</v>
      </c>
      <c r="B210" s="275">
        <v>40</v>
      </c>
      <c r="C210" s="10">
        <f>'APD no CER III Carandiru'!B17</f>
        <v>6</v>
      </c>
      <c r="D210" s="296">
        <f t="shared" ref="D210:D214" si="287">C210*B210</f>
        <v>240</v>
      </c>
      <c r="E210" s="497">
        <f>'APD no CER III Carandiru'!C17</f>
        <v>6</v>
      </c>
      <c r="F210" s="316">
        <f t="shared" ref="F210:F214" si="288">(E210*$B210)-$D210</f>
        <v>0</v>
      </c>
      <c r="G210" s="497">
        <f>'APD no CER III Carandiru'!D17</f>
        <v>0</v>
      </c>
      <c r="H210" s="316">
        <f t="shared" ref="H210:H214" si="289">(G210*$B210)-$D210</f>
        <v>-240</v>
      </c>
      <c r="I210" s="497">
        <f>'APD no CER III Carandiru'!E17</f>
        <v>0</v>
      </c>
      <c r="J210" s="316">
        <f t="shared" ref="J210:J214" si="290">(I210*$B210)-$D210</f>
        <v>-240</v>
      </c>
      <c r="K210" s="241">
        <f t="shared" ref="K210:K214" si="291">SUM(E210,G210,I210)</f>
        <v>6</v>
      </c>
      <c r="L210" s="329">
        <f t="shared" ref="L210:L214" si="292">(K210*$B210)-$D210*3</f>
        <v>-480</v>
      </c>
      <c r="M210" s="497">
        <f>'APD no CER III Carandiru'!F17</f>
        <v>0</v>
      </c>
      <c r="N210" s="316">
        <f t="shared" ref="N210:N214" si="293">(M210*$B210)-$D210</f>
        <v>-240</v>
      </c>
      <c r="O210" s="497">
        <f>'APD no CER III Carandiru'!G17</f>
        <v>0</v>
      </c>
      <c r="P210" s="316">
        <f t="shared" ref="P210:P214" si="294">(O210*$B210)-$D210</f>
        <v>-240</v>
      </c>
      <c r="Q210" s="497">
        <f>'APD no CER III Carandiru'!H17</f>
        <v>0</v>
      </c>
      <c r="R210" s="316">
        <f t="shared" ref="R210:R214" si="295">(Q210*$B210)-$D210</f>
        <v>-240</v>
      </c>
      <c r="S210" s="241">
        <f t="shared" ref="S210:S214" si="296">SUM(M210,O210,Q210)</f>
        <v>0</v>
      </c>
      <c r="T210" s="329">
        <f t="shared" ref="T210:T214" si="297">(S210*$B210)-$D210*3</f>
        <v>-720</v>
      </c>
    </row>
    <row r="211" spans="1:20" x14ac:dyDescent="0.25">
      <c r="A211" s="88" t="s">
        <v>130</v>
      </c>
      <c r="B211" s="276">
        <v>40</v>
      </c>
      <c r="C211" s="83">
        <f>'APD no CER III Carandiru'!B18</f>
        <v>1</v>
      </c>
      <c r="D211" s="297">
        <f t="shared" si="287"/>
        <v>40</v>
      </c>
      <c r="E211" s="109">
        <f>'APD no CER III Carandiru'!C18</f>
        <v>1</v>
      </c>
      <c r="F211" s="317">
        <f t="shared" si="288"/>
        <v>0</v>
      </c>
      <c r="G211" s="109">
        <f>'APD no CER III Carandiru'!D18</f>
        <v>0</v>
      </c>
      <c r="H211" s="317">
        <f t="shared" si="289"/>
        <v>-40</v>
      </c>
      <c r="I211" s="109">
        <f>'APD no CER III Carandiru'!E18</f>
        <v>0</v>
      </c>
      <c r="J211" s="317">
        <f t="shared" si="290"/>
        <v>-40</v>
      </c>
      <c r="K211" s="253">
        <f t="shared" si="291"/>
        <v>1</v>
      </c>
      <c r="L211" s="330">
        <f t="shared" si="292"/>
        <v>-80</v>
      </c>
      <c r="M211" s="109">
        <f>'APD no CER III Carandiru'!F18</f>
        <v>0</v>
      </c>
      <c r="N211" s="317">
        <f t="shared" si="293"/>
        <v>-40</v>
      </c>
      <c r="O211" s="109">
        <f>'APD no CER III Carandiru'!G18</f>
        <v>0</v>
      </c>
      <c r="P211" s="317">
        <f t="shared" si="294"/>
        <v>-40</v>
      </c>
      <c r="Q211" s="109">
        <f>'APD no CER III Carandiru'!H18</f>
        <v>0</v>
      </c>
      <c r="R211" s="317">
        <f t="shared" si="295"/>
        <v>-40</v>
      </c>
      <c r="S211" s="253">
        <f t="shared" si="296"/>
        <v>0</v>
      </c>
      <c r="T211" s="330">
        <f t="shared" si="297"/>
        <v>-120</v>
      </c>
    </row>
    <row r="212" spans="1:20" x14ac:dyDescent="0.25">
      <c r="A212" s="88" t="s">
        <v>131</v>
      </c>
      <c r="B212" s="276">
        <v>40</v>
      </c>
      <c r="C212" s="83">
        <f>'APD no CER III Carandiru'!B19</f>
        <v>1</v>
      </c>
      <c r="D212" s="297">
        <f t="shared" si="287"/>
        <v>40</v>
      </c>
      <c r="E212" s="109">
        <f>'APD no CER III Carandiru'!C19</f>
        <v>1</v>
      </c>
      <c r="F212" s="317">
        <f t="shared" si="288"/>
        <v>0</v>
      </c>
      <c r="G212" s="109">
        <f>'APD no CER III Carandiru'!D19</f>
        <v>0</v>
      </c>
      <c r="H212" s="317">
        <f t="shared" si="289"/>
        <v>-40</v>
      </c>
      <c r="I212" s="109">
        <f>'APD no CER III Carandiru'!E19</f>
        <v>0</v>
      </c>
      <c r="J212" s="317">
        <f t="shared" si="290"/>
        <v>-40</v>
      </c>
      <c r="K212" s="253">
        <f t="shared" si="291"/>
        <v>1</v>
      </c>
      <c r="L212" s="330">
        <f t="shared" si="292"/>
        <v>-80</v>
      </c>
      <c r="M212" s="109">
        <f>'APD no CER III Carandiru'!F19</f>
        <v>0</v>
      </c>
      <c r="N212" s="317">
        <f t="shared" si="293"/>
        <v>-40</v>
      </c>
      <c r="O212" s="109">
        <f>'APD no CER III Carandiru'!G19</f>
        <v>0</v>
      </c>
      <c r="P212" s="317">
        <f t="shared" si="294"/>
        <v>-40</v>
      </c>
      <c r="Q212" s="109">
        <f>'APD no CER III Carandiru'!H19</f>
        <v>0</v>
      </c>
      <c r="R212" s="317">
        <f t="shared" si="295"/>
        <v>-40</v>
      </c>
      <c r="S212" s="253">
        <f t="shared" si="296"/>
        <v>0</v>
      </c>
      <c r="T212" s="330">
        <f t="shared" si="297"/>
        <v>-120</v>
      </c>
    </row>
    <row r="213" spans="1:20" x14ac:dyDescent="0.25">
      <c r="A213" s="88" t="s">
        <v>132</v>
      </c>
      <c r="B213" s="276">
        <v>40</v>
      </c>
      <c r="C213" s="83">
        <f>'APD no CER III Carandiru'!B20</f>
        <v>1</v>
      </c>
      <c r="D213" s="297">
        <f t="shared" si="287"/>
        <v>40</v>
      </c>
      <c r="E213" s="109">
        <f>'APD no CER III Carandiru'!C20</f>
        <v>1</v>
      </c>
      <c r="F213" s="317">
        <f t="shared" si="288"/>
        <v>0</v>
      </c>
      <c r="G213" s="109">
        <f>'APD no CER III Carandiru'!D20</f>
        <v>0</v>
      </c>
      <c r="H213" s="317">
        <f t="shared" si="289"/>
        <v>-40</v>
      </c>
      <c r="I213" s="109">
        <f>'APD no CER III Carandiru'!E20</f>
        <v>0</v>
      </c>
      <c r="J213" s="317">
        <f t="shared" si="290"/>
        <v>-40</v>
      </c>
      <c r="K213" s="253">
        <f t="shared" si="291"/>
        <v>1</v>
      </c>
      <c r="L213" s="330">
        <f t="shared" si="292"/>
        <v>-80</v>
      </c>
      <c r="M213" s="109">
        <f>'APD no CER III Carandiru'!F20</f>
        <v>0</v>
      </c>
      <c r="N213" s="317">
        <f t="shared" si="293"/>
        <v>-40</v>
      </c>
      <c r="O213" s="109">
        <f>'APD no CER III Carandiru'!G20</f>
        <v>0</v>
      </c>
      <c r="P213" s="317">
        <f t="shared" si="294"/>
        <v>-40</v>
      </c>
      <c r="Q213" s="109">
        <f>'APD no CER III Carandiru'!H20</f>
        <v>0</v>
      </c>
      <c r="R213" s="317">
        <f t="shared" si="295"/>
        <v>-40</v>
      </c>
      <c r="S213" s="253">
        <f t="shared" si="296"/>
        <v>0</v>
      </c>
      <c r="T213" s="330">
        <f t="shared" si="297"/>
        <v>-120</v>
      </c>
    </row>
    <row r="214" spans="1:20" ht="15.75" thickBot="1" x14ac:dyDescent="0.3">
      <c r="A214" s="110" t="s">
        <v>133</v>
      </c>
      <c r="B214" s="277">
        <v>30</v>
      </c>
      <c r="C214" s="92">
        <f>'APD no CER III Carandiru'!B21</f>
        <v>1</v>
      </c>
      <c r="D214" s="299">
        <f t="shared" si="287"/>
        <v>30</v>
      </c>
      <c r="E214" s="498">
        <f>'APD no CER III Carandiru'!C21</f>
        <v>1</v>
      </c>
      <c r="F214" s="318">
        <f t="shared" si="288"/>
        <v>0</v>
      </c>
      <c r="G214" s="498">
        <f>'APD no CER III Carandiru'!D21</f>
        <v>0</v>
      </c>
      <c r="H214" s="318">
        <f t="shared" si="289"/>
        <v>-30</v>
      </c>
      <c r="I214" s="498">
        <f>'APD no CER III Carandiru'!E21</f>
        <v>0</v>
      </c>
      <c r="J214" s="318">
        <f t="shared" si="290"/>
        <v>-30</v>
      </c>
      <c r="K214" s="254">
        <f t="shared" si="291"/>
        <v>1</v>
      </c>
      <c r="L214" s="331">
        <f t="shared" si="292"/>
        <v>-60</v>
      </c>
      <c r="M214" s="498">
        <f>'APD no CER III Carandiru'!F21</f>
        <v>0</v>
      </c>
      <c r="N214" s="318">
        <f t="shared" si="293"/>
        <v>-30</v>
      </c>
      <c r="O214" s="498">
        <f>'APD no CER III Carandiru'!G21</f>
        <v>0</v>
      </c>
      <c r="P214" s="318">
        <f t="shared" si="294"/>
        <v>-30</v>
      </c>
      <c r="Q214" s="498">
        <f>'APD no CER III Carandiru'!H21</f>
        <v>0</v>
      </c>
      <c r="R214" s="318">
        <f t="shared" si="295"/>
        <v>-30</v>
      </c>
      <c r="S214" s="254">
        <f t="shared" si="296"/>
        <v>0</v>
      </c>
      <c r="T214" s="331">
        <f t="shared" si="297"/>
        <v>-90</v>
      </c>
    </row>
    <row r="215" spans="1:20" ht="15.75" thickBot="1" x14ac:dyDescent="0.3">
      <c r="A215" s="6" t="s">
        <v>7</v>
      </c>
      <c r="B215" s="293">
        <f>SUM(B210:B214)</f>
        <v>190</v>
      </c>
      <c r="C215" s="7">
        <f>SUM(C210:C214)</f>
        <v>10</v>
      </c>
      <c r="D215" s="300">
        <f t="shared" ref="D215:T215" si="298">SUM(D210:D214)</f>
        <v>390</v>
      </c>
      <c r="E215" s="499">
        <f t="shared" si="298"/>
        <v>10</v>
      </c>
      <c r="F215" s="319">
        <f t="shared" si="298"/>
        <v>0</v>
      </c>
      <c r="G215" s="499">
        <f t="shared" si="298"/>
        <v>0</v>
      </c>
      <c r="H215" s="319">
        <f t="shared" si="298"/>
        <v>-390</v>
      </c>
      <c r="I215" s="499">
        <f t="shared" si="298"/>
        <v>0</v>
      </c>
      <c r="J215" s="319">
        <f t="shared" si="298"/>
        <v>-390</v>
      </c>
      <c r="K215" s="80">
        <f t="shared" ref="K215:L215" si="299">SUM(K210:K214)</f>
        <v>10</v>
      </c>
      <c r="L215" s="332">
        <f t="shared" si="299"/>
        <v>-780</v>
      </c>
      <c r="M215" s="499">
        <f t="shared" si="298"/>
        <v>0</v>
      </c>
      <c r="N215" s="319">
        <f t="shared" si="298"/>
        <v>-390</v>
      </c>
      <c r="O215" s="499">
        <f t="shared" si="298"/>
        <v>0</v>
      </c>
      <c r="P215" s="319">
        <f t="shared" si="298"/>
        <v>-390</v>
      </c>
      <c r="Q215" s="499">
        <f t="shared" si="298"/>
        <v>0</v>
      </c>
      <c r="R215" s="319">
        <f t="shared" si="298"/>
        <v>-390</v>
      </c>
      <c r="S215" s="80">
        <f t="shared" si="298"/>
        <v>0</v>
      </c>
      <c r="T215" s="332">
        <f t="shared" si="298"/>
        <v>-1170</v>
      </c>
    </row>
    <row r="217" spans="1:20" ht="15.75" x14ac:dyDescent="0.25">
      <c r="A217" s="1021" t="s">
        <v>291</v>
      </c>
      <c r="B217" s="1022"/>
      <c r="C217" s="1022"/>
      <c r="D217" s="1022"/>
      <c r="E217" s="1022"/>
      <c r="F217" s="1022"/>
      <c r="G217" s="1022"/>
      <c r="H217" s="1022"/>
      <c r="I217" s="1022"/>
      <c r="J217" s="1022"/>
      <c r="K217" s="1022"/>
      <c r="L217" s="1022"/>
      <c r="M217" s="1022"/>
      <c r="N217" s="1022"/>
      <c r="O217" s="1022"/>
      <c r="P217" s="1022"/>
      <c r="Q217" s="1022"/>
      <c r="R217" s="1022"/>
      <c r="S217" s="1022"/>
      <c r="T217" s="1022"/>
    </row>
    <row r="218" spans="1:20" ht="36.75" thickBot="1" x14ac:dyDescent="0.3">
      <c r="A218" s="85" t="s">
        <v>14</v>
      </c>
      <c r="B218" s="274" t="str">
        <f t="shared" ref="B218:T218" si="300">B5</f>
        <v>Carga Horária</v>
      </c>
      <c r="C218" s="104" t="str">
        <f t="shared" si="300"/>
        <v>Equipe Mínima TA</v>
      </c>
      <c r="D218" s="302" t="str">
        <f t="shared" si="300"/>
        <v>Total Horas</v>
      </c>
      <c r="E218" s="516" t="str">
        <f t="shared" si="300"/>
        <v>MAR</v>
      </c>
      <c r="F218" s="344" t="str">
        <f t="shared" si="300"/>
        <v>Saldo Mar</v>
      </c>
      <c r="G218" s="516" t="str">
        <f t="shared" si="300"/>
        <v>ABR</v>
      </c>
      <c r="H218" s="344" t="str">
        <f t="shared" si="300"/>
        <v>Saldo Abr</v>
      </c>
      <c r="I218" s="516" t="str">
        <f t="shared" si="300"/>
        <v>MAI</v>
      </c>
      <c r="J218" s="344" t="str">
        <f t="shared" si="300"/>
        <v>Saldo Mai</v>
      </c>
      <c r="K218" s="251" t="str">
        <f t="shared" ref="K218:L218" si="301">K5</f>
        <v>3º Trimestre</v>
      </c>
      <c r="L218" s="342" t="str">
        <f t="shared" si="301"/>
        <v>Saldo Trim</v>
      </c>
      <c r="M218" s="516" t="str">
        <f t="shared" si="300"/>
        <v>JUN</v>
      </c>
      <c r="N218" s="344" t="str">
        <f t="shared" si="300"/>
        <v>Saldo Jun</v>
      </c>
      <c r="O218" s="496" t="str">
        <f t="shared" si="300"/>
        <v>JUL</v>
      </c>
      <c r="P218" s="344" t="str">
        <f t="shared" si="300"/>
        <v>Saldo Jul</v>
      </c>
      <c r="Q218" s="496" t="str">
        <f t="shared" si="300"/>
        <v>AGO</v>
      </c>
      <c r="R218" s="344" t="str">
        <f t="shared" si="300"/>
        <v>Saldo Ago</v>
      </c>
      <c r="S218" s="251" t="str">
        <f t="shared" si="300"/>
        <v>4º Trimestre</v>
      </c>
      <c r="T218" s="342" t="str">
        <f t="shared" si="300"/>
        <v>Saldo Trim</v>
      </c>
    </row>
    <row r="219" spans="1:20" ht="15.75" thickTop="1" x14ac:dyDescent="0.25">
      <c r="A219" s="88" t="s">
        <v>84</v>
      </c>
      <c r="B219" s="275">
        <v>20</v>
      </c>
      <c r="C219" s="10" t="e">
        <f>#REF!</f>
        <v>#REF!</v>
      </c>
      <c r="D219" s="296" t="e">
        <f t="shared" ref="D219:D225" si="302">C219*B219</f>
        <v>#REF!</v>
      </c>
      <c r="E219" s="497" t="e">
        <f>#REF!</f>
        <v>#REF!</v>
      </c>
      <c r="F219" s="316" t="e">
        <f t="shared" ref="F219:F225" si="303">(E219*$B219)-$D219</f>
        <v>#REF!</v>
      </c>
      <c r="G219" s="497" t="e">
        <f>#REF!</f>
        <v>#REF!</v>
      </c>
      <c r="H219" s="316" t="e">
        <f t="shared" ref="H219:H225" si="304">(G219*$B219)-$D219</f>
        <v>#REF!</v>
      </c>
      <c r="I219" s="497" t="e">
        <f>#REF!</f>
        <v>#REF!</v>
      </c>
      <c r="J219" s="316" t="e">
        <f t="shared" ref="J219:J225" si="305">(I219*$B219)-$D219</f>
        <v>#REF!</v>
      </c>
      <c r="K219" s="241" t="e">
        <f t="shared" ref="K219:K225" si="306">SUM(E219,G219,I219)</f>
        <v>#REF!</v>
      </c>
      <c r="L219" s="329" t="e">
        <f t="shared" ref="L219:L225" si="307">(K219*$B219)-$D219*3</f>
        <v>#REF!</v>
      </c>
      <c r="M219" s="497" t="e">
        <f>#REF!</f>
        <v>#REF!</v>
      </c>
      <c r="N219" s="316" t="e">
        <f t="shared" ref="N219:N225" si="308">(M219*$B219)-$D219</f>
        <v>#REF!</v>
      </c>
      <c r="O219" s="497" t="e">
        <f>#REF!</f>
        <v>#REF!</v>
      </c>
      <c r="P219" s="316" t="e">
        <f t="shared" ref="P219:P225" si="309">(O219*$B219)-$D219</f>
        <v>#REF!</v>
      </c>
      <c r="Q219" s="497" t="e">
        <f>#REF!</f>
        <v>#REF!</v>
      </c>
      <c r="R219" s="316" t="e">
        <f t="shared" ref="R219:R225" si="310">(Q219*$B219)-$D219</f>
        <v>#REF!</v>
      </c>
      <c r="S219" s="241" t="e">
        <f t="shared" ref="S219:S225" si="311">SUM(M219,O219,Q219)</f>
        <v>#REF!</v>
      </c>
      <c r="T219" s="329" t="e">
        <f t="shared" ref="T219:T225" si="312">(S219*$B219)-$D219*3</f>
        <v>#REF!</v>
      </c>
    </row>
    <row r="220" spans="1:20" x14ac:dyDescent="0.25">
      <c r="A220" s="88" t="s">
        <v>85</v>
      </c>
      <c r="B220" s="276">
        <v>30</v>
      </c>
      <c r="C220" s="83" t="e">
        <f>#REF!</f>
        <v>#REF!</v>
      </c>
      <c r="D220" s="297" t="e">
        <f t="shared" si="302"/>
        <v>#REF!</v>
      </c>
      <c r="E220" s="109" t="e">
        <f>#REF!</f>
        <v>#REF!</v>
      </c>
      <c r="F220" s="317" t="e">
        <f t="shared" si="303"/>
        <v>#REF!</v>
      </c>
      <c r="G220" s="109" t="e">
        <f>#REF!</f>
        <v>#REF!</v>
      </c>
      <c r="H220" s="317" t="e">
        <f t="shared" si="304"/>
        <v>#REF!</v>
      </c>
      <c r="I220" s="109" t="e">
        <f>#REF!</f>
        <v>#REF!</v>
      </c>
      <c r="J220" s="317" t="e">
        <f t="shared" si="305"/>
        <v>#REF!</v>
      </c>
      <c r="K220" s="253" t="e">
        <f t="shared" si="306"/>
        <v>#REF!</v>
      </c>
      <c r="L220" s="330" t="e">
        <f t="shared" si="307"/>
        <v>#REF!</v>
      </c>
      <c r="M220" s="109" t="e">
        <f>#REF!</f>
        <v>#REF!</v>
      </c>
      <c r="N220" s="317" t="e">
        <f t="shared" si="308"/>
        <v>#REF!</v>
      </c>
      <c r="O220" s="109" t="e">
        <f>#REF!</f>
        <v>#REF!</v>
      </c>
      <c r="P220" s="317" t="e">
        <f t="shared" si="309"/>
        <v>#REF!</v>
      </c>
      <c r="Q220" s="109" t="e">
        <f>#REF!</f>
        <v>#REF!</v>
      </c>
      <c r="R220" s="317" t="e">
        <f t="shared" si="310"/>
        <v>#REF!</v>
      </c>
      <c r="S220" s="253" t="e">
        <f t="shared" si="311"/>
        <v>#REF!</v>
      </c>
      <c r="T220" s="330" t="e">
        <f t="shared" si="312"/>
        <v>#REF!</v>
      </c>
    </row>
    <row r="221" spans="1:20" x14ac:dyDescent="0.25">
      <c r="A221" s="88" t="s">
        <v>86</v>
      </c>
      <c r="B221" s="276">
        <v>30</v>
      </c>
      <c r="C221" s="83" t="e">
        <f>#REF!</f>
        <v>#REF!</v>
      </c>
      <c r="D221" s="297" t="e">
        <f t="shared" si="302"/>
        <v>#REF!</v>
      </c>
      <c r="E221" s="109" t="e">
        <f>#REF!</f>
        <v>#REF!</v>
      </c>
      <c r="F221" s="317" t="e">
        <f t="shared" si="303"/>
        <v>#REF!</v>
      </c>
      <c r="G221" s="109" t="e">
        <f>#REF!</f>
        <v>#REF!</v>
      </c>
      <c r="H221" s="317" t="e">
        <f t="shared" si="304"/>
        <v>#REF!</v>
      </c>
      <c r="I221" s="109" t="e">
        <f>#REF!</f>
        <v>#REF!</v>
      </c>
      <c r="J221" s="317" t="e">
        <f t="shared" si="305"/>
        <v>#REF!</v>
      </c>
      <c r="K221" s="253" t="e">
        <f t="shared" si="306"/>
        <v>#REF!</v>
      </c>
      <c r="L221" s="330" t="e">
        <f t="shared" si="307"/>
        <v>#REF!</v>
      </c>
      <c r="M221" s="109" t="e">
        <f>#REF!</f>
        <v>#REF!</v>
      </c>
      <c r="N221" s="317" t="e">
        <f t="shared" si="308"/>
        <v>#REF!</v>
      </c>
      <c r="O221" s="109" t="e">
        <f>#REF!</f>
        <v>#REF!</v>
      </c>
      <c r="P221" s="317" t="e">
        <f t="shared" si="309"/>
        <v>#REF!</v>
      </c>
      <c r="Q221" s="109" t="e">
        <f>#REF!</f>
        <v>#REF!</v>
      </c>
      <c r="R221" s="317" t="e">
        <f t="shared" si="310"/>
        <v>#REF!</v>
      </c>
      <c r="S221" s="253" t="e">
        <f t="shared" si="311"/>
        <v>#REF!</v>
      </c>
      <c r="T221" s="330" t="e">
        <f t="shared" si="312"/>
        <v>#REF!</v>
      </c>
    </row>
    <row r="222" spans="1:20" x14ac:dyDescent="0.25">
      <c r="A222" s="88" t="s">
        <v>87</v>
      </c>
      <c r="B222" s="276">
        <v>30</v>
      </c>
      <c r="C222" s="83" t="e">
        <f>#REF!</f>
        <v>#REF!</v>
      </c>
      <c r="D222" s="297" t="e">
        <f t="shared" si="302"/>
        <v>#REF!</v>
      </c>
      <c r="E222" s="109" t="e">
        <f>#REF!</f>
        <v>#REF!</v>
      </c>
      <c r="F222" s="317" t="e">
        <f t="shared" si="303"/>
        <v>#REF!</v>
      </c>
      <c r="G222" s="109" t="e">
        <f>#REF!</f>
        <v>#REF!</v>
      </c>
      <c r="H222" s="317" t="e">
        <f t="shared" si="304"/>
        <v>#REF!</v>
      </c>
      <c r="I222" s="109" t="e">
        <f>#REF!</f>
        <v>#REF!</v>
      </c>
      <c r="J222" s="317" t="e">
        <f t="shared" si="305"/>
        <v>#REF!</v>
      </c>
      <c r="K222" s="253" t="e">
        <f t="shared" si="306"/>
        <v>#REF!</v>
      </c>
      <c r="L222" s="330" t="e">
        <f t="shared" si="307"/>
        <v>#REF!</v>
      </c>
      <c r="M222" s="109" t="e">
        <f>#REF!</f>
        <v>#REF!</v>
      </c>
      <c r="N222" s="317" t="e">
        <f t="shared" si="308"/>
        <v>#REF!</v>
      </c>
      <c r="O222" s="109" t="e">
        <f>#REF!</f>
        <v>#REF!</v>
      </c>
      <c r="P222" s="317" t="e">
        <f t="shared" si="309"/>
        <v>#REF!</v>
      </c>
      <c r="Q222" s="109" t="e">
        <f>#REF!</f>
        <v>#REF!</v>
      </c>
      <c r="R222" s="317" t="e">
        <f t="shared" si="310"/>
        <v>#REF!</v>
      </c>
      <c r="S222" s="253" t="e">
        <f t="shared" si="311"/>
        <v>#REF!</v>
      </c>
      <c r="T222" s="330" t="e">
        <f t="shared" si="312"/>
        <v>#REF!</v>
      </c>
    </row>
    <row r="223" spans="1:20" x14ac:dyDescent="0.25">
      <c r="A223" s="88" t="s">
        <v>88</v>
      </c>
      <c r="B223" s="276">
        <v>30</v>
      </c>
      <c r="C223" s="83" t="e">
        <f>#REF!</f>
        <v>#REF!</v>
      </c>
      <c r="D223" s="297" t="e">
        <f t="shared" si="302"/>
        <v>#REF!</v>
      </c>
      <c r="E223" s="109" t="e">
        <f>#REF!</f>
        <v>#REF!</v>
      </c>
      <c r="F223" s="317" t="e">
        <f t="shared" si="303"/>
        <v>#REF!</v>
      </c>
      <c r="G223" s="109" t="e">
        <f>#REF!</f>
        <v>#REF!</v>
      </c>
      <c r="H223" s="317" t="e">
        <f t="shared" si="304"/>
        <v>#REF!</v>
      </c>
      <c r="I223" s="109" t="e">
        <f>#REF!</f>
        <v>#REF!</v>
      </c>
      <c r="J223" s="317" t="e">
        <f t="shared" si="305"/>
        <v>#REF!</v>
      </c>
      <c r="K223" s="253" t="e">
        <f t="shared" si="306"/>
        <v>#REF!</v>
      </c>
      <c r="L223" s="330" t="e">
        <f t="shared" si="307"/>
        <v>#REF!</v>
      </c>
      <c r="M223" s="109" t="e">
        <f>#REF!</f>
        <v>#REF!</v>
      </c>
      <c r="N223" s="317" t="e">
        <f t="shared" si="308"/>
        <v>#REF!</v>
      </c>
      <c r="O223" s="109" t="e">
        <f>#REF!</f>
        <v>#REF!</v>
      </c>
      <c r="P223" s="317" t="e">
        <f t="shared" si="309"/>
        <v>#REF!</v>
      </c>
      <c r="Q223" s="109" t="e">
        <f>#REF!</f>
        <v>#REF!</v>
      </c>
      <c r="R223" s="317" t="e">
        <f t="shared" si="310"/>
        <v>#REF!</v>
      </c>
      <c r="S223" s="253" t="e">
        <f t="shared" si="311"/>
        <v>#REF!</v>
      </c>
      <c r="T223" s="330" t="e">
        <f t="shared" si="312"/>
        <v>#REF!</v>
      </c>
    </row>
    <row r="224" spans="1:20" x14ac:dyDescent="0.25">
      <c r="A224" s="88" t="s">
        <v>89</v>
      </c>
      <c r="B224" s="276">
        <v>30</v>
      </c>
      <c r="C224" s="83" t="e">
        <f>#REF!</f>
        <v>#REF!</v>
      </c>
      <c r="D224" s="297" t="e">
        <f t="shared" si="302"/>
        <v>#REF!</v>
      </c>
      <c r="E224" s="109" t="e">
        <f>#REF!</f>
        <v>#REF!</v>
      </c>
      <c r="F224" s="317" t="e">
        <f t="shared" si="303"/>
        <v>#REF!</v>
      </c>
      <c r="G224" s="109" t="e">
        <f>#REF!</f>
        <v>#REF!</v>
      </c>
      <c r="H224" s="317" t="e">
        <f t="shared" si="304"/>
        <v>#REF!</v>
      </c>
      <c r="I224" s="109" t="e">
        <f>#REF!</f>
        <v>#REF!</v>
      </c>
      <c r="J224" s="317" t="e">
        <f t="shared" si="305"/>
        <v>#REF!</v>
      </c>
      <c r="K224" s="253" t="e">
        <f t="shared" si="306"/>
        <v>#REF!</v>
      </c>
      <c r="L224" s="330" t="e">
        <f t="shared" si="307"/>
        <v>#REF!</v>
      </c>
      <c r="M224" s="109" t="e">
        <f>#REF!</f>
        <v>#REF!</v>
      </c>
      <c r="N224" s="317" t="e">
        <f t="shared" si="308"/>
        <v>#REF!</v>
      </c>
      <c r="O224" s="109" t="e">
        <f>#REF!</f>
        <v>#REF!</v>
      </c>
      <c r="P224" s="317" t="e">
        <f t="shared" si="309"/>
        <v>#REF!</v>
      </c>
      <c r="Q224" s="109" t="e">
        <f>#REF!</f>
        <v>#REF!</v>
      </c>
      <c r="R224" s="317" t="e">
        <f t="shared" si="310"/>
        <v>#REF!</v>
      </c>
      <c r="S224" s="253" t="e">
        <f t="shared" si="311"/>
        <v>#REF!</v>
      </c>
      <c r="T224" s="330" t="e">
        <f t="shared" si="312"/>
        <v>#REF!</v>
      </c>
    </row>
    <row r="225" spans="1:20" ht="15.75" thickBot="1" x14ac:dyDescent="0.3">
      <c r="A225" s="110" t="s">
        <v>90</v>
      </c>
      <c r="B225" s="277">
        <v>30</v>
      </c>
      <c r="C225" s="92" t="e">
        <f>#REF!</f>
        <v>#REF!</v>
      </c>
      <c r="D225" s="299" t="e">
        <f t="shared" si="302"/>
        <v>#REF!</v>
      </c>
      <c r="E225" s="498" t="e">
        <f>#REF!</f>
        <v>#REF!</v>
      </c>
      <c r="F225" s="318" t="e">
        <f t="shared" si="303"/>
        <v>#REF!</v>
      </c>
      <c r="G225" s="498" t="e">
        <f>#REF!</f>
        <v>#REF!</v>
      </c>
      <c r="H225" s="318" t="e">
        <f t="shared" si="304"/>
        <v>#REF!</v>
      </c>
      <c r="I225" s="498" t="e">
        <f>#REF!</f>
        <v>#REF!</v>
      </c>
      <c r="J225" s="318" t="e">
        <f t="shared" si="305"/>
        <v>#REF!</v>
      </c>
      <c r="K225" s="254" t="e">
        <f t="shared" si="306"/>
        <v>#REF!</v>
      </c>
      <c r="L225" s="331" t="e">
        <f t="shared" si="307"/>
        <v>#REF!</v>
      </c>
      <c r="M225" s="498" t="e">
        <f>#REF!</f>
        <v>#REF!</v>
      </c>
      <c r="N225" s="318" t="e">
        <f t="shared" si="308"/>
        <v>#REF!</v>
      </c>
      <c r="O225" s="498" t="e">
        <f>#REF!</f>
        <v>#REF!</v>
      </c>
      <c r="P225" s="318" t="e">
        <f t="shared" si="309"/>
        <v>#REF!</v>
      </c>
      <c r="Q225" s="498" t="e">
        <f>#REF!</f>
        <v>#REF!</v>
      </c>
      <c r="R225" s="318" t="e">
        <f t="shared" si="310"/>
        <v>#REF!</v>
      </c>
      <c r="S225" s="254" t="e">
        <f t="shared" si="311"/>
        <v>#REF!</v>
      </c>
      <c r="T225" s="331" t="e">
        <f t="shared" si="312"/>
        <v>#REF!</v>
      </c>
    </row>
    <row r="226" spans="1:20" ht="15.75" thickBot="1" x14ac:dyDescent="0.3">
      <c r="A226" s="6" t="s">
        <v>7</v>
      </c>
      <c r="B226" s="293">
        <f>SUM(B219:B225)</f>
        <v>200</v>
      </c>
      <c r="C226" s="7" t="e">
        <f>SUM(C219:C225)</f>
        <v>#REF!</v>
      </c>
      <c r="D226" s="300" t="e">
        <f t="shared" ref="D226:T226" si="313">SUM(D219:D225)</f>
        <v>#REF!</v>
      </c>
      <c r="E226" s="499" t="e">
        <f t="shared" si="313"/>
        <v>#REF!</v>
      </c>
      <c r="F226" s="319" t="e">
        <f t="shared" si="313"/>
        <v>#REF!</v>
      </c>
      <c r="G226" s="499" t="e">
        <f t="shared" si="313"/>
        <v>#REF!</v>
      </c>
      <c r="H226" s="319" t="e">
        <f t="shared" si="313"/>
        <v>#REF!</v>
      </c>
      <c r="I226" s="499" t="e">
        <f t="shared" si="313"/>
        <v>#REF!</v>
      </c>
      <c r="J226" s="319" t="e">
        <f t="shared" si="313"/>
        <v>#REF!</v>
      </c>
      <c r="K226" s="80" t="e">
        <f t="shared" ref="K226:L226" si="314">SUM(K219:K225)</f>
        <v>#REF!</v>
      </c>
      <c r="L226" s="332" t="e">
        <f t="shared" si="314"/>
        <v>#REF!</v>
      </c>
      <c r="M226" s="499" t="e">
        <f t="shared" si="313"/>
        <v>#REF!</v>
      </c>
      <c r="N226" s="319" t="e">
        <f t="shared" si="313"/>
        <v>#REF!</v>
      </c>
      <c r="O226" s="499" t="e">
        <f t="shared" si="313"/>
        <v>#REF!</v>
      </c>
      <c r="P226" s="319" t="e">
        <f t="shared" si="313"/>
        <v>#REF!</v>
      </c>
      <c r="Q226" s="499" t="e">
        <f t="shared" si="313"/>
        <v>#REF!</v>
      </c>
      <c r="R226" s="319" t="e">
        <f t="shared" si="313"/>
        <v>#REF!</v>
      </c>
      <c r="S226" s="80" t="e">
        <f t="shared" si="313"/>
        <v>#REF!</v>
      </c>
      <c r="T226" s="332" t="e">
        <f t="shared" si="313"/>
        <v>#REF!</v>
      </c>
    </row>
    <row r="228" spans="1:20" ht="15.75" x14ac:dyDescent="0.25">
      <c r="A228" s="1021" t="s">
        <v>297</v>
      </c>
      <c r="B228" s="1022"/>
      <c r="C228" s="1022"/>
      <c r="D228" s="1022"/>
      <c r="E228" s="1022"/>
      <c r="F228" s="1022"/>
      <c r="G228" s="1022"/>
      <c r="H228" s="1022"/>
      <c r="I228" s="1022"/>
      <c r="J228" s="1022"/>
      <c r="K228" s="1022"/>
      <c r="L228" s="1022"/>
      <c r="M228" s="1022"/>
      <c r="N228" s="1022"/>
      <c r="O228" s="1022"/>
      <c r="P228" s="1022"/>
      <c r="Q228" s="1022"/>
      <c r="R228" s="1022"/>
      <c r="S228" s="1022"/>
      <c r="T228" s="1022"/>
    </row>
    <row r="229" spans="1:20" ht="36.75" thickBot="1" x14ac:dyDescent="0.3">
      <c r="A229" s="85" t="s">
        <v>14</v>
      </c>
      <c r="B229" s="274" t="str">
        <f t="shared" ref="B229:T229" si="315">B5</f>
        <v>Carga Horária</v>
      </c>
      <c r="C229" s="104" t="str">
        <f t="shared" si="315"/>
        <v>Equipe Mínima TA</v>
      </c>
      <c r="D229" s="302" t="str">
        <f t="shared" si="315"/>
        <v>Total Horas</v>
      </c>
      <c r="E229" s="516" t="str">
        <f t="shared" si="315"/>
        <v>MAR</v>
      </c>
      <c r="F229" s="344" t="str">
        <f t="shared" si="315"/>
        <v>Saldo Mar</v>
      </c>
      <c r="G229" s="516" t="str">
        <f t="shared" si="315"/>
        <v>ABR</v>
      </c>
      <c r="H229" s="344" t="str">
        <f t="shared" si="315"/>
        <v>Saldo Abr</v>
      </c>
      <c r="I229" s="516" t="str">
        <f t="shared" si="315"/>
        <v>MAI</v>
      </c>
      <c r="J229" s="344" t="str">
        <f t="shared" si="315"/>
        <v>Saldo Mai</v>
      </c>
      <c r="K229" s="251" t="str">
        <f t="shared" ref="K229:L229" si="316">K5</f>
        <v>3º Trimestre</v>
      </c>
      <c r="L229" s="342" t="str">
        <f t="shared" si="316"/>
        <v>Saldo Trim</v>
      </c>
      <c r="M229" s="516" t="str">
        <f t="shared" si="315"/>
        <v>JUN</v>
      </c>
      <c r="N229" s="344" t="str">
        <f t="shared" si="315"/>
        <v>Saldo Jun</v>
      </c>
      <c r="O229" s="496" t="str">
        <f t="shared" si="315"/>
        <v>JUL</v>
      </c>
      <c r="P229" s="344" t="str">
        <f t="shared" si="315"/>
        <v>Saldo Jul</v>
      </c>
      <c r="Q229" s="496" t="str">
        <f t="shared" si="315"/>
        <v>AGO</v>
      </c>
      <c r="R229" s="344" t="str">
        <f t="shared" si="315"/>
        <v>Saldo Ago</v>
      </c>
      <c r="S229" s="251" t="str">
        <f t="shared" si="315"/>
        <v>4º Trimestre</v>
      </c>
      <c r="T229" s="342" t="str">
        <f t="shared" si="315"/>
        <v>Saldo Trim</v>
      </c>
    </row>
    <row r="230" spans="1:20" ht="15.75" thickTop="1" x14ac:dyDescent="0.25">
      <c r="A230" s="88" t="s">
        <v>33</v>
      </c>
      <c r="B230" s="275">
        <v>20</v>
      </c>
      <c r="C230" s="10">
        <f>'UBS Vila Maria P Gnecco'!B38</f>
        <v>6</v>
      </c>
      <c r="D230" s="296">
        <f t="shared" ref="D230:D237" si="317">C230*B230</f>
        <v>120</v>
      </c>
      <c r="E230" s="497">
        <f>'UBS Vila Maria P Gnecco'!C38</f>
        <v>5</v>
      </c>
      <c r="F230" s="316">
        <f t="shared" ref="F230:F237" si="318">(E230*$B230)-$D230</f>
        <v>-20</v>
      </c>
      <c r="G230" s="497">
        <f>'UBS Vila Maria P Gnecco'!D38</f>
        <v>0</v>
      </c>
      <c r="H230" s="316">
        <f t="shared" ref="H230:H237" si="319">(G230*$B230)-$D230</f>
        <v>-120</v>
      </c>
      <c r="I230" s="497">
        <f>'UBS Vila Maria P Gnecco'!E38</f>
        <v>0</v>
      </c>
      <c r="J230" s="316">
        <f t="shared" ref="J230:J237" si="320">(I230*$B230)-$D230</f>
        <v>-120</v>
      </c>
      <c r="K230" s="241">
        <f t="shared" ref="K230:K237" si="321">SUM(E230,G230,I230)</f>
        <v>5</v>
      </c>
      <c r="L230" s="329">
        <f t="shared" ref="L230:L237" si="322">(K230*$B230)-$D230*3</f>
        <v>-260</v>
      </c>
      <c r="M230" s="497">
        <f>'UBS Vila Maria P Gnecco'!F38</f>
        <v>0</v>
      </c>
      <c r="N230" s="316">
        <f t="shared" ref="N230:N237" si="323">(M230*$B230)-$D230</f>
        <v>-120</v>
      </c>
      <c r="O230" s="497">
        <f>'UBS Vila Maria P Gnecco'!G38</f>
        <v>0</v>
      </c>
      <c r="P230" s="316">
        <f t="shared" ref="P230:P237" si="324">(O230*$B230)-$D230</f>
        <v>-120</v>
      </c>
      <c r="Q230" s="497">
        <f>'UBS Vila Maria P Gnecco'!H38</f>
        <v>0</v>
      </c>
      <c r="R230" s="316">
        <f t="shared" ref="R230:R237" si="325">(Q230*$B230)-$D230</f>
        <v>-120</v>
      </c>
      <c r="S230" s="241">
        <f t="shared" ref="S230:S237" si="326">SUM(M230,O230,Q230)</f>
        <v>0</v>
      </c>
      <c r="T230" s="329">
        <f t="shared" ref="T230:T237" si="327">(S230*$B230)-$D230*3</f>
        <v>-360</v>
      </c>
    </row>
    <row r="231" spans="1:20" x14ac:dyDescent="0.25">
      <c r="A231" s="88" t="s">
        <v>20</v>
      </c>
      <c r="B231" s="276">
        <v>20</v>
      </c>
      <c r="C231" s="83">
        <f>'UBS Vila Maria P Gnecco'!B39</f>
        <v>3</v>
      </c>
      <c r="D231" s="297">
        <f t="shared" si="317"/>
        <v>60</v>
      </c>
      <c r="E231" s="109">
        <f>'UBS Vila Maria P Gnecco'!C39</f>
        <v>3</v>
      </c>
      <c r="F231" s="317">
        <f t="shared" si="318"/>
        <v>0</v>
      </c>
      <c r="G231" s="109">
        <f>'UBS Vila Maria P Gnecco'!D39</f>
        <v>0</v>
      </c>
      <c r="H231" s="317">
        <f t="shared" si="319"/>
        <v>-60</v>
      </c>
      <c r="I231" s="109">
        <f>'UBS Vila Maria P Gnecco'!E39</f>
        <v>0</v>
      </c>
      <c r="J231" s="317">
        <f t="shared" si="320"/>
        <v>-60</v>
      </c>
      <c r="K231" s="253">
        <f t="shared" si="321"/>
        <v>3</v>
      </c>
      <c r="L231" s="330">
        <f t="shared" si="322"/>
        <v>-120</v>
      </c>
      <c r="M231" s="109">
        <f>'UBS Vila Maria P Gnecco'!F39</f>
        <v>0</v>
      </c>
      <c r="N231" s="317">
        <f t="shared" si="323"/>
        <v>-60</v>
      </c>
      <c r="O231" s="109">
        <f>'UBS Vila Maria P Gnecco'!G39</f>
        <v>0</v>
      </c>
      <c r="P231" s="317">
        <f t="shared" si="324"/>
        <v>-60</v>
      </c>
      <c r="Q231" s="109">
        <f>'UBS Vila Maria P Gnecco'!H39</f>
        <v>0</v>
      </c>
      <c r="R231" s="317">
        <f t="shared" si="325"/>
        <v>-60</v>
      </c>
      <c r="S231" s="253">
        <f t="shared" si="326"/>
        <v>0</v>
      </c>
      <c r="T231" s="330">
        <f t="shared" si="327"/>
        <v>-180</v>
      </c>
    </row>
    <row r="232" spans="1:20" x14ac:dyDescent="0.25">
      <c r="A232" s="88" t="s">
        <v>43</v>
      </c>
      <c r="B232" s="276">
        <v>20</v>
      </c>
      <c r="C232" s="83">
        <f>'UBS Vila Maria P Gnecco'!B40</f>
        <v>3</v>
      </c>
      <c r="D232" s="297">
        <f t="shared" si="317"/>
        <v>60</v>
      </c>
      <c r="E232" s="109">
        <f>'UBS Vila Maria P Gnecco'!C40</f>
        <v>3</v>
      </c>
      <c r="F232" s="317">
        <f t="shared" si="318"/>
        <v>0</v>
      </c>
      <c r="G232" s="109">
        <f>'UBS Vila Maria P Gnecco'!D40</f>
        <v>0</v>
      </c>
      <c r="H232" s="317">
        <f t="shared" si="319"/>
        <v>-60</v>
      </c>
      <c r="I232" s="109">
        <f>'UBS Vila Maria P Gnecco'!E40</f>
        <v>0</v>
      </c>
      <c r="J232" s="317">
        <f t="shared" si="320"/>
        <v>-60</v>
      </c>
      <c r="K232" s="253">
        <f t="shared" si="321"/>
        <v>3</v>
      </c>
      <c r="L232" s="330">
        <f t="shared" si="322"/>
        <v>-120</v>
      </c>
      <c r="M232" s="109">
        <f>'UBS Vila Maria P Gnecco'!F40</f>
        <v>0</v>
      </c>
      <c r="N232" s="317">
        <f t="shared" si="323"/>
        <v>-60</v>
      </c>
      <c r="O232" s="109">
        <f>'UBS Vila Maria P Gnecco'!G40</f>
        <v>0</v>
      </c>
      <c r="P232" s="317">
        <f t="shared" si="324"/>
        <v>-60</v>
      </c>
      <c r="Q232" s="109">
        <f>'UBS Vila Maria P Gnecco'!H40</f>
        <v>0</v>
      </c>
      <c r="R232" s="317">
        <f t="shared" si="325"/>
        <v>-60</v>
      </c>
      <c r="S232" s="253">
        <f t="shared" si="326"/>
        <v>0</v>
      </c>
      <c r="T232" s="330">
        <f t="shared" si="327"/>
        <v>-180</v>
      </c>
    </row>
    <row r="233" spans="1:20" x14ac:dyDescent="0.25">
      <c r="A233" s="88" t="s">
        <v>23</v>
      </c>
      <c r="B233" s="276">
        <v>20</v>
      </c>
      <c r="C233" s="83">
        <f>'UBS Vila Maria P Gnecco'!B41</f>
        <v>3</v>
      </c>
      <c r="D233" s="297">
        <f t="shared" si="317"/>
        <v>60</v>
      </c>
      <c r="E233" s="109">
        <f>'UBS Vila Maria P Gnecco'!C41</f>
        <v>3</v>
      </c>
      <c r="F233" s="317">
        <f t="shared" si="318"/>
        <v>0</v>
      </c>
      <c r="G233" s="109">
        <f>'UBS Vila Maria P Gnecco'!D41</f>
        <v>0</v>
      </c>
      <c r="H233" s="317">
        <f t="shared" si="319"/>
        <v>-60</v>
      </c>
      <c r="I233" s="109">
        <f>'UBS Vila Maria P Gnecco'!E41</f>
        <v>0</v>
      </c>
      <c r="J233" s="317">
        <f t="shared" si="320"/>
        <v>-60</v>
      </c>
      <c r="K233" s="253">
        <f t="shared" si="321"/>
        <v>3</v>
      </c>
      <c r="L233" s="330">
        <f t="shared" si="322"/>
        <v>-120</v>
      </c>
      <c r="M233" s="109">
        <f>'UBS Vila Maria P Gnecco'!F41</f>
        <v>0</v>
      </c>
      <c r="N233" s="317">
        <f t="shared" si="323"/>
        <v>-60</v>
      </c>
      <c r="O233" s="109">
        <f>'UBS Vila Maria P Gnecco'!G41</f>
        <v>0</v>
      </c>
      <c r="P233" s="317">
        <f t="shared" si="324"/>
        <v>-60</v>
      </c>
      <c r="Q233" s="109">
        <f>'UBS Vila Maria P Gnecco'!H41</f>
        <v>0</v>
      </c>
      <c r="R233" s="317">
        <f t="shared" si="325"/>
        <v>-60</v>
      </c>
      <c r="S233" s="253">
        <f t="shared" si="326"/>
        <v>0</v>
      </c>
      <c r="T233" s="330">
        <f t="shared" si="327"/>
        <v>-180</v>
      </c>
    </row>
    <row r="234" spans="1:20" x14ac:dyDescent="0.25">
      <c r="A234" s="88" t="s">
        <v>24</v>
      </c>
      <c r="B234" s="276">
        <v>30</v>
      </c>
      <c r="C234" s="89">
        <f>'UBS Vila Maria P Gnecco'!B42</f>
        <v>1</v>
      </c>
      <c r="D234" s="304">
        <f t="shared" si="317"/>
        <v>30</v>
      </c>
      <c r="E234" s="109">
        <f>'UBS Vila Maria P Gnecco'!C42</f>
        <v>2</v>
      </c>
      <c r="F234" s="317">
        <f t="shared" si="318"/>
        <v>30</v>
      </c>
      <c r="G234" s="109">
        <f>'UBS Vila Maria P Gnecco'!D42</f>
        <v>0</v>
      </c>
      <c r="H234" s="317">
        <f t="shared" si="319"/>
        <v>-30</v>
      </c>
      <c r="I234" s="109">
        <f>'UBS Vila Maria P Gnecco'!E42</f>
        <v>0</v>
      </c>
      <c r="J234" s="317">
        <f t="shared" si="320"/>
        <v>-30</v>
      </c>
      <c r="K234" s="253">
        <f t="shared" si="321"/>
        <v>2</v>
      </c>
      <c r="L234" s="330">
        <f t="shared" si="322"/>
        <v>-30</v>
      </c>
      <c r="M234" s="109">
        <f>'UBS Vila Maria P Gnecco'!F42</f>
        <v>0</v>
      </c>
      <c r="N234" s="317">
        <f t="shared" si="323"/>
        <v>-30</v>
      </c>
      <c r="O234" s="109">
        <f>'UBS Vila Maria P Gnecco'!G42</f>
        <v>0</v>
      </c>
      <c r="P234" s="317">
        <f t="shared" si="324"/>
        <v>-30</v>
      </c>
      <c r="Q234" s="109">
        <f>'UBS Vila Maria P Gnecco'!H42</f>
        <v>0</v>
      </c>
      <c r="R234" s="317">
        <f t="shared" si="325"/>
        <v>-30</v>
      </c>
      <c r="S234" s="253">
        <f t="shared" si="326"/>
        <v>0</v>
      </c>
      <c r="T234" s="330">
        <f t="shared" si="327"/>
        <v>-90</v>
      </c>
    </row>
    <row r="235" spans="1:20" x14ac:dyDescent="0.25">
      <c r="A235" s="88" t="s">
        <v>25</v>
      </c>
      <c r="B235" s="276">
        <v>30</v>
      </c>
      <c r="C235" s="83">
        <f>'UBS Vila Maria P Gnecco'!B43</f>
        <v>4</v>
      </c>
      <c r="D235" s="297">
        <f t="shared" si="317"/>
        <v>120</v>
      </c>
      <c r="E235" s="109">
        <f>'UBS Vila Maria P Gnecco'!C43</f>
        <v>4</v>
      </c>
      <c r="F235" s="317">
        <f t="shared" si="318"/>
        <v>0</v>
      </c>
      <c r="G235" s="109">
        <f>'UBS Vila Maria P Gnecco'!D43</f>
        <v>0</v>
      </c>
      <c r="H235" s="317">
        <f t="shared" si="319"/>
        <v>-120</v>
      </c>
      <c r="I235" s="109">
        <f>'UBS Vila Maria P Gnecco'!E43</f>
        <v>0</v>
      </c>
      <c r="J235" s="317">
        <f t="shared" si="320"/>
        <v>-120</v>
      </c>
      <c r="K235" s="253">
        <f t="shared" si="321"/>
        <v>4</v>
      </c>
      <c r="L235" s="330">
        <f t="shared" si="322"/>
        <v>-240</v>
      </c>
      <c r="M235" s="109">
        <f>'UBS Vila Maria P Gnecco'!F43</f>
        <v>0</v>
      </c>
      <c r="N235" s="317">
        <f t="shared" si="323"/>
        <v>-120</v>
      </c>
      <c r="O235" s="109">
        <f>'UBS Vila Maria P Gnecco'!G43</f>
        <v>0</v>
      </c>
      <c r="P235" s="317">
        <f t="shared" si="324"/>
        <v>-120</v>
      </c>
      <c r="Q235" s="109">
        <f>'UBS Vila Maria P Gnecco'!H43</f>
        <v>0</v>
      </c>
      <c r="R235" s="317">
        <f t="shared" si="325"/>
        <v>-120</v>
      </c>
      <c r="S235" s="253">
        <f t="shared" si="326"/>
        <v>0</v>
      </c>
      <c r="T235" s="330">
        <f t="shared" si="327"/>
        <v>-360</v>
      </c>
    </row>
    <row r="236" spans="1:20" x14ac:dyDescent="0.25">
      <c r="A236" s="88" t="s">
        <v>26</v>
      </c>
      <c r="B236" s="276">
        <v>40</v>
      </c>
      <c r="C236" s="83">
        <f>'UBS Vila Maria P Gnecco'!B44</f>
        <v>1</v>
      </c>
      <c r="D236" s="297">
        <f t="shared" si="317"/>
        <v>40</v>
      </c>
      <c r="E236" s="109">
        <f>'UBS Vila Maria P Gnecco'!C44</f>
        <v>1</v>
      </c>
      <c r="F236" s="317">
        <f t="shared" si="318"/>
        <v>0</v>
      </c>
      <c r="G236" s="109">
        <f>'UBS Vila Maria P Gnecco'!D44</f>
        <v>0</v>
      </c>
      <c r="H236" s="317">
        <f t="shared" si="319"/>
        <v>-40</v>
      </c>
      <c r="I236" s="109">
        <f>'UBS Vila Maria P Gnecco'!E44</f>
        <v>0</v>
      </c>
      <c r="J236" s="317">
        <f t="shared" si="320"/>
        <v>-40</v>
      </c>
      <c r="K236" s="253">
        <f t="shared" si="321"/>
        <v>1</v>
      </c>
      <c r="L236" s="330">
        <f t="shared" si="322"/>
        <v>-80</v>
      </c>
      <c r="M236" s="109">
        <f>'UBS Vila Maria P Gnecco'!F44</f>
        <v>0</v>
      </c>
      <c r="N236" s="317">
        <f t="shared" si="323"/>
        <v>-40</v>
      </c>
      <c r="O236" s="109">
        <f>'UBS Vila Maria P Gnecco'!G44</f>
        <v>0</v>
      </c>
      <c r="P236" s="317">
        <f t="shared" si="324"/>
        <v>-40</v>
      </c>
      <c r="Q236" s="109">
        <f>'UBS Vila Maria P Gnecco'!H44</f>
        <v>0</v>
      </c>
      <c r="R236" s="317">
        <f t="shared" si="325"/>
        <v>-40</v>
      </c>
      <c r="S236" s="253">
        <f t="shared" si="326"/>
        <v>0</v>
      </c>
      <c r="T236" s="330">
        <f t="shared" si="327"/>
        <v>-120</v>
      </c>
    </row>
    <row r="237" spans="1:20" ht="15.75" thickBot="1" x14ac:dyDescent="0.3">
      <c r="A237" s="63" t="s">
        <v>34</v>
      </c>
      <c r="B237" s="284">
        <v>30</v>
      </c>
      <c r="C237" s="64">
        <f>'UBS Vila Maria P Gnecco'!B45</f>
        <v>1</v>
      </c>
      <c r="D237" s="310">
        <f t="shared" si="317"/>
        <v>30</v>
      </c>
      <c r="E237" s="501">
        <f>'UBS Vila Maria P Gnecco'!C45</f>
        <v>2</v>
      </c>
      <c r="F237" s="325">
        <f t="shared" si="318"/>
        <v>30</v>
      </c>
      <c r="G237" s="501">
        <f>'UBS Vila Maria P Gnecco'!D45</f>
        <v>0</v>
      </c>
      <c r="H237" s="325">
        <f t="shared" si="319"/>
        <v>-30</v>
      </c>
      <c r="I237" s="501">
        <f>'UBS Vila Maria P Gnecco'!E45</f>
        <v>0</v>
      </c>
      <c r="J237" s="325">
        <f t="shared" si="320"/>
        <v>-30</v>
      </c>
      <c r="K237" s="261">
        <f t="shared" si="321"/>
        <v>2</v>
      </c>
      <c r="L237" s="338">
        <f t="shared" si="322"/>
        <v>-30</v>
      </c>
      <c r="M237" s="501">
        <f>'UBS Vila Maria P Gnecco'!F45</f>
        <v>0</v>
      </c>
      <c r="N237" s="325">
        <f t="shared" si="323"/>
        <v>-30</v>
      </c>
      <c r="O237" s="501">
        <f>'UBS Vila Maria P Gnecco'!G45</f>
        <v>0</v>
      </c>
      <c r="P237" s="325">
        <f t="shared" si="324"/>
        <v>-30</v>
      </c>
      <c r="Q237" s="501">
        <f>'UBS Vila Maria P Gnecco'!H45</f>
        <v>0</v>
      </c>
      <c r="R237" s="325">
        <f t="shared" si="325"/>
        <v>-30</v>
      </c>
      <c r="S237" s="261">
        <f t="shared" si="326"/>
        <v>0</v>
      </c>
      <c r="T237" s="338">
        <f t="shared" si="327"/>
        <v>-90</v>
      </c>
    </row>
    <row r="238" spans="1:20" ht="15.75" thickBot="1" x14ac:dyDescent="0.3">
      <c r="A238" s="369" t="s">
        <v>7</v>
      </c>
      <c r="B238" s="362">
        <f>SUM(B230:B237)</f>
        <v>210</v>
      </c>
      <c r="C238" s="363">
        <f>SUM(C230:C237)</f>
        <v>22</v>
      </c>
      <c r="D238" s="364">
        <f t="shared" ref="D238:T238" si="328">SUM(D230:D237)</f>
        <v>520</v>
      </c>
      <c r="E238" s="506">
        <f t="shared" si="328"/>
        <v>23</v>
      </c>
      <c r="F238" s="366">
        <f t="shared" si="328"/>
        <v>40</v>
      </c>
      <c r="G238" s="506">
        <f t="shared" si="328"/>
        <v>0</v>
      </c>
      <c r="H238" s="366">
        <f t="shared" si="328"/>
        <v>-520</v>
      </c>
      <c r="I238" s="506">
        <f t="shared" si="328"/>
        <v>0</v>
      </c>
      <c r="J238" s="366">
        <f t="shared" si="328"/>
        <v>-520</v>
      </c>
      <c r="K238" s="367">
        <f t="shared" ref="K238:L238" si="329">SUM(K230:K237)</f>
        <v>23</v>
      </c>
      <c r="L238" s="368">
        <f t="shared" si="329"/>
        <v>-1000</v>
      </c>
      <c r="M238" s="506">
        <f t="shared" si="328"/>
        <v>0</v>
      </c>
      <c r="N238" s="366">
        <f t="shared" si="328"/>
        <v>-520</v>
      </c>
      <c r="O238" s="506">
        <f t="shared" si="328"/>
        <v>0</v>
      </c>
      <c r="P238" s="366">
        <f t="shared" si="328"/>
        <v>-520</v>
      </c>
      <c r="Q238" s="506">
        <f t="shared" si="328"/>
        <v>0</v>
      </c>
      <c r="R238" s="366">
        <f t="shared" si="328"/>
        <v>-520</v>
      </c>
      <c r="S238" s="367">
        <f t="shared" si="328"/>
        <v>0</v>
      </c>
      <c r="T238" s="368">
        <f t="shared" si="328"/>
        <v>-1560</v>
      </c>
    </row>
    <row r="240" spans="1:20" ht="15.75" x14ac:dyDescent="0.25">
      <c r="A240" s="1021" t="s">
        <v>299</v>
      </c>
      <c r="B240" s="1022"/>
      <c r="C240" s="1022"/>
      <c r="D240" s="1022"/>
      <c r="E240" s="1022"/>
      <c r="F240" s="1022"/>
      <c r="G240" s="1022"/>
      <c r="H240" s="1022"/>
      <c r="I240" s="1022"/>
      <c r="J240" s="1022"/>
      <c r="K240" s="1022"/>
      <c r="L240" s="1022"/>
      <c r="M240" s="1022"/>
      <c r="N240" s="1022"/>
      <c r="O240" s="1022"/>
      <c r="P240" s="1022"/>
      <c r="Q240" s="1022"/>
      <c r="R240" s="1022"/>
      <c r="S240" s="1022"/>
      <c r="T240" s="1022"/>
    </row>
    <row r="241" spans="1:20" ht="36.75" thickBot="1" x14ac:dyDescent="0.3">
      <c r="A241" s="85" t="s">
        <v>14</v>
      </c>
      <c r="B241" s="274" t="str">
        <f t="shared" ref="B241:T241" si="330">B5</f>
        <v>Carga Horária</v>
      </c>
      <c r="C241" s="104" t="str">
        <f t="shared" si="330"/>
        <v>Equipe Mínima TA</v>
      </c>
      <c r="D241" s="302" t="str">
        <f t="shared" si="330"/>
        <v>Total Horas</v>
      </c>
      <c r="E241" s="516" t="str">
        <f t="shared" si="330"/>
        <v>MAR</v>
      </c>
      <c r="F241" s="344" t="str">
        <f t="shared" si="330"/>
        <v>Saldo Mar</v>
      </c>
      <c r="G241" s="516" t="str">
        <f t="shared" si="330"/>
        <v>ABR</v>
      </c>
      <c r="H241" s="344" t="str">
        <f t="shared" si="330"/>
        <v>Saldo Abr</v>
      </c>
      <c r="I241" s="516" t="str">
        <f t="shared" si="330"/>
        <v>MAI</v>
      </c>
      <c r="J241" s="344" t="str">
        <f t="shared" si="330"/>
        <v>Saldo Mai</v>
      </c>
      <c r="K241" s="251" t="str">
        <f t="shared" ref="K241:L241" si="331">K5</f>
        <v>3º Trimestre</v>
      </c>
      <c r="L241" s="342" t="str">
        <f t="shared" si="331"/>
        <v>Saldo Trim</v>
      </c>
      <c r="M241" s="516" t="str">
        <f t="shared" si="330"/>
        <v>JUN</v>
      </c>
      <c r="N241" s="344" t="str">
        <f t="shared" si="330"/>
        <v>Saldo Jun</v>
      </c>
      <c r="O241" s="496" t="str">
        <f t="shared" si="330"/>
        <v>JUL</v>
      </c>
      <c r="P241" s="344" t="str">
        <f t="shared" si="330"/>
        <v>Saldo Jul</v>
      </c>
      <c r="Q241" s="496" t="str">
        <f t="shared" si="330"/>
        <v>AGO</v>
      </c>
      <c r="R241" s="344" t="str">
        <f t="shared" si="330"/>
        <v>Saldo Ago</v>
      </c>
      <c r="S241" s="251" t="str">
        <f t="shared" si="330"/>
        <v>4º Trimestre</v>
      </c>
      <c r="T241" s="342" t="str">
        <f t="shared" si="330"/>
        <v>Saldo Trim</v>
      </c>
    </row>
    <row r="242" spans="1:20" ht="15.75" thickTop="1" x14ac:dyDescent="0.25">
      <c r="A242" s="88" t="s">
        <v>20</v>
      </c>
      <c r="B242" s="276">
        <v>20</v>
      </c>
      <c r="C242" s="89" t="e">
        <f>'UBS Jardim Julieta'!#REF!</f>
        <v>#REF!</v>
      </c>
      <c r="D242" s="304" t="e">
        <f t="shared" ref="D242:D248" si="332">C242*B242</f>
        <v>#REF!</v>
      </c>
      <c r="E242" s="109" t="e">
        <f>'UBS Jardim Julieta'!#REF!</f>
        <v>#REF!</v>
      </c>
      <c r="F242" s="317" t="e">
        <f t="shared" ref="F242:F248" si="333">(E242*$B242)-$D242</f>
        <v>#REF!</v>
      </c>
      <c r="G242" s="109" t="e">
        <f>'UBS Jardim Julieta'!#REF!</f>
        <v>#REF!</v>
      </c>
      <c r="H242" s="317" t="e">
        <f t="shared" ref="H242:H248" si="334">(G242*$B242)-$D242</f>
        <v>#REF!</v>
      </c>
      <c r="I242" s="109" t="e">
        <f>'UBS Jardim Julieta'!#REF!</f>
        <v>#REF!</v>
      </c>
      <c r="J242" s="317" t="e">
        <f t="shared" ref="J242:J248" si="335">(I242*$B242)-$D242</f>
        <v>#REF!</v>
      </c>
      <c r="K242" s="253" t="e">
        <f t="shared" ref="K242:K248" si="336">SUM(E242,G242,I242)</f>
        <v>#REF!</v>
      </c>
      <c r="L242" s="330" t="e">
        <f t="shared" ref="L242:L248" si="337">(K242*$B242)-$D242*3</f>
        <v>#REF!</v>
      </c>
      <c r="M242" s="109" t="e">
        <f>'UBS Jardim Julieta'!#REF!</f>
        <v>#REF!</v>
      </c>
      <c r="N242" s="317" t="e">
        <f t="shared" ref="N242:N248" si="338">(M242*$B242)-$D242</f>
        <v>#REF!</v>
      </c>
      <c r="O242" s="109" t="e">
        <f>'UBS Jardim Julieta'!#REF!</f>
        <v>#REF!</v>
      </c>
      <c r="P242" s="317" t="e">
        <f t="shared" ref="P242:P248" si="339">(O242*$B242)-$D242</f>
        <v>#REF!</v>
      </c>
      <c r="Q242" s="109" t="e">
        <f>'UBS Jardim Julieta'!#REF!</f>
        <v>#REF!</v>
      </c>
      <c r="R242" s="317" t="e">
        <f t="shared" ref="R242:R248" si="340">(Q242*$B242)-$D242</f>
        <v>#REF!</v>
      </c>
      <c r="S242" s="253" t="e">
        <f t="shared" ref="S242:S248" si="341">SUM(M242,O242,Q242)</f>
        <v>#REF!</v>
      </c>
      <c r="T242" s="330" t="e">
        <f t="shared" ref="T242:T248" si="342">(S242*$B242)-$D242*3</f>
        <v>#REF!</v>
      </c>
    </row>
    <row r="243" spans="1:20" x14ac:dyDescent="0.25">
      <c r="A243" s="88" t="s">
        <v>43</v>
      </c>
      <c r="B243" s="276">
        <v>20</v>
      </c>
      <c r="C243" s="89" t="e">
        <f>'UBS Jardim Julieta'!#REF!</f>
        <v>#REF!</v>
      </c>
      <c r="D243" s="304" t="e">
        <f t="shared" si="332"/>
        <v>#REF!</v>
      </c>
      <c r="E243" s="109" t="e">
        <f>'UBS Jardim Julieta'!#REF!</f>
        <v>#REF!</v>
      </c>
      <c r="F243" s="317" t="e">
        <f t="shared" si="333"/>
        <v>#REF!</v>
      </c>
      <c r="G243" s="109" t="e">
        <f>'UBS Jardim Julieta'!#REF!</f>
        <v>#REF!</v>
      </c>
      <c r="H243" s="317" t="e">
        <f t="shared" si="334"/>
        <v>#REF!</v>
      </c>
      <c r="I243" s="109" t="e">
        <f>'UBS Jardim Julieta'!#REF!</f>
        <v>#REF!</v>
      </c>
      <c r="J243" s="317" t="e">
        <f t="shared" si="335"/>
        <v>#REF!</v>
      </c>
      <c r="K243" s="253" t="e">
        <f t="shared" si="336"/>
        <v>#REF!</v>
      </c>
      <c r="L243" s="330" t="e">
        <f t="shared" si="337"/>
        <v>#REF!</v>
      </c>
      <c r="M243" s="109" t="e">
        <f>'UBS Jardim Julieta'!#REF!</f>
        <v>#REF!</v>
      </c>
      <c r="N243" s="317" t="e">
        <f t="shared" si="338"/>
        <v>#REF!</v>
      </c>
      <c r="O243" s="109" t="e">
        <f>'UBS Jardim Julieta'!#REF!</f>
        <v>#REF!</v>
      </c>
      <c r="P243" s="317" t="e">
        <f t="shared" si="339"/>
        <v>#REF!</v>
      </c>
      <c r="Q243" s="109" t="e">
        <f>'UBS Jardim Julieta'!#REF!</f>
        <v>#REF!</v>
      </c>
      <c r="R243" s="317" t="e">
        <f t="shared" si="340"/>
        <v>#REF!</v>
      </c>
      <c r="S243" s="253" t="e">
        <f t="shared" si="341"/>
        <v>#REF!</v>
      </c>
      <c r="T243" s="330" t="e">
        <f t="shared" si="342"/>
        <v>#REF!</v>
      </c>
    </row>
    <row r="244" spans="1:20" x14ac:dyDescent="0.25">
      <c r="A244" s="88" t="s">
        <v>23</v>
      </c>
      <c r="B244" s="276">
        <v>20</v>
      </c>
      <c r="C244" s="89" t="e">
        <f>'UBS Jardim Julieta'!#REF!</f>
        <v>#REF!</v>
      </c>
      <c r="D244" s="304" t="e">
        <f t="shared" si="332"/>
        <v>#REF!</v>
      </c>
      <c r="E244" s="109" t="e">
        <f>'UBS Jardim Julieta'!#REF!</f>
        <v>#REF!</v>
      </c>
      <c r="F244" s="317" t="e">
        <f t="shared" si="333"/>
        <v>#REF!</v>
      </c>
      <c r="G244" s="109" t="e">
        <f>'UBS Jardim Julieta'!#REF!</f>
        <v>#REF!</v>
      </c>
      <c r="H244" s="317" t="e">
        <f t="shared" si="334"/>
        <v>#REF!</v>
      </c>
      <c r="I244" s="109" t="e">
        <f>'UBS Jardim Julieta'!#REF!</f>
        <v>#REF!</v>
      </c>
      <c r="J244" s="317" t="e">
        <f t="shared" si="335"/>
        <v>#REF!</v>
      </c>
      <c r="K244" s="253" t="e">
        <f t="shared" si="336"/>
        <v>#REF!</v>
      </c>
      <c r="L244" s="330" t="e">
        <f t="shared" si="337"/>
        <v>#REF!</v>
      </c>
      <c r="M244" s="109" t="e">
        <f>'UBS Jardim Julieta'!#REF!</f>
        <v>#REF!</v>
      </c>
      <c r="N244" s="317" t="e">
        <f t="shared" si="338"/>
        <v>#REF!</v>
      </c>
      <c r="O244" s="109" t="e">
        <f>'UBS Jardim Julieta'!#REF!</f>
        <v>#REF!</v>
      </c>
      <c r="P244" s="317" t="e">
        <f t="shared" si="339"/>
        <v>#REF!</v>
      </c>
      <c r="Q244" s="109" t="e">
        <f>'UBS Jardim Julieta'!#REF!</f>
        <v>#REF!</v>
      </c>
      <c r="R244" s="317" t="e">
        <f t="shared" si="340"/>
        <v>#REF!</v>
      </c>
      <c r="S244" s="253" t="e">
        <f t="shared" si="341"/>
        <v>#REF!</v>
      </c>
      <c r="T244" s="330" t="e">
        <f t="shared" si="342"/>
        <v>#REF!</v>
      </c>
    </row>
    <row r="245" spans="1:20" x14ac:dyDescent="0.25">
      <c r="A245" s="88" t="s">
        <v>24</v>
      </c>
      <c r="B245" s="276">
        <v>30</v>
      </c>
      <c r="C245" s="89" t="e">
        <f>'UBS Jardim Julieta'!#REF!</f>
        <v>#REF!</v>
      </c>
      <c r="D245" s="304" t="e">
        <f t="shared" si="332"/>
        <v>#REF!</v>
      </c>
      <c r="E245" s="109" t="e">
        <f>'UBS Jardim Julieta'!#REF!</f>
        <v>#REF!</v>
      </c>
      <c r="F245" s="317" t="e">
        <f t="shared" si="333"/>
        <v>#REF!</v>
      </c>
      <c r="G245" s="109" t="e">
        <f>'UBS Jardim Julieta'!#REF!</f>
        <v>#REF!</v>
      </c>
      <c r="H245" s="317" t="e">
        <f t="shared" si="334"/>
        <v>#REF!</v>
      </c>
      <c r="I245" s="109" t="e">
        <f>'UBS Jardim Julieta'!#REF!</f>
        <v>#REF!</v>
      </c>
      <c r="J245" s="317" t="e">
        <f t="shared" si="335"/>
        <v>#REF!</v>
      </c>
      <c r="K245" s="253" t="e">
        <f t="shared" si="336"/>
        <v>#REF!</v>
      </c>
      <c r="L245" s="330" t="e">
        <f t="shared" si="337"/>
        <v>#REF!</v>
      </c>
      <c r="M245" s="109" t="e">
        <f>'UBS Jardim Julieta'!#REF!</f>
        <v>#REF!</v>
      </c>
      <c r="N245" s="317" t="e">
        <f t="shared" si="338"/>
        <v>#REF!</v>
      </c>
      <c r="O245" s="109" t="e">
        <f>'UBS Jardim Julieta'!#REF!</f>
        <v>#REF!</v>
      </c>
      <c r="P245" s="317" t="e">
        <f t="shared" si="339"/>
        <v>#REF!</v>
      </c>
      <c r="Q245" s="109" t="e">
        <f>'UBS Jardim Julieta'!#REF!</f>
        <v>#REF!</v>
      </c>
      <c r="R245" s="317" t="e">
        <f t="shared" si="340"/>
        <v>#REF!</v>
      </c>
      <c r="S245" s="253" t="e">
        <f t="shared" si="341"/>
        <v>#REF!</v>
      </c>
      <c r="T245" s="330" t="e">
        <f t="shared" si="342"/>
        <v>#REF!</v>
      </c>
    </row>
    <row r="246" spans="1:20" x14ac:dyDescent="0.25">
      <c r="A246" s="88" t="s">
        <v>25</v>
      </c>
      <c r="B246" s="276">
        <v>30</v>
      </c>
      <c r="C246" s="89" t="e">
        <f>'UBS Jardim Julieta'!#REF!</f>
        <v>#REF!</v>
      </c>
      <c r="D246" s="304" t="e">
        <f t="shared" si="332"/>
        <v>#REF!</v>
      </c>
      <c r="E246" s="109" t="e">
        <f>'UBS Jardim Julieta'!#REF!</f>
        <v>#REF!</v>
      </c>
      <c r="F246" s="317" t="e">
        <f t="shared" si="333"/>
        <v>#REF!</v>
      </c>
      <c r="G246" s="109" t="e">
        <f>'UBS Jardim Julieta'!#REF!</f>
        <v>#REF!</v>
      </c>
      <c r="H246" s="317" t="e">
        <f t="shared" si="334"/>
        <v>#REF!</v>
      </c>
      <c r="I246" s="109" t="e">
        <f>'UBS Jardim Julieta'!#REF!</f>
        <v>#REF!</v>
      </c>
      <c r="J246" s="317" t="e">
        <f t="shared" si="335"/>
        <v>#REF!</v>
      </c>
      <c r="K246" s="253" t="e">
        <f t="shared" si="336"/>
        <v>#REF!</v>
      </c>
      <c r="L246" s="330" t="e">
        <f t="shared" si="337"/>
        <v>#REF!</v>
      </c>
      <c r="M246" s="109" t="e">
        <f>'UBS Jardim Julieta'!#REF!</f>
        <v>#REF!</v>
      </c>
      <c r="N246" s="317" t="e">
        <f t="shared" si="338"/>
        <v>#REF!</v>
      </c>
      <c r="O246" s="109" t="e">
        <f>'UBS Jardim Julieta'!#REF!</f>
        <v>#REF!</v>
      </c>
      <c r="P246" s="317" t="e">
        <f t="shared" si="339"/>
        <v>#REF!</v>
      </c>
      <c r="Q246" s="109" t="e">
        <f>'UBS Jardim Julieta'!#REF!</f>
        <v>#REF!</v>
      </c>
      <c r="R246" s="317" t="e">
        <f t="shared" si="340"/>
        <v>#REF!</v>
      </c>
      <c r="S246" s="253" t="e">
        <f t="shared" si="341"/>
        <v>#REF!</v>
      </c>
      <c r="T246" s="330" t="e">
        <f t="shared" si="342"/>
        <v>#REF!</v>
      </c>
    </row>
    <row r="247" spans="1:20" x14ac:dyDescent="0.25">
      <c r="A247" s="88" t="s">
        <v>26</v>
      </c>
      <c r="B247" s="276">
        <v>40</v>
      </c>
      <c r="C247" s="89" t="e">
        <f>'UBS Jardim Julieta'!#REF!</f>
        <v>#REF!</v>
      </c>
      <c r="D247" s="304" t="e">
        <f t="shared" si="332"/>
        <v>#REF!</v>
      </c>
      <c r="E247" s="109" t="e">
        <f>'UBS Jardim Julieta'!#REF!</f>
        <v>#REF!</v>
      </c>
      <c r="F247" s="317" t="e">
        <f t="shared" si="333"/>
        <v>#REF!</v>
      </c>
      <c r="G247" s="109" t="e">
        <f>'UBS Jardim Julieta'!#REF!</f>
        <v>#REF!</v>
      </c>
      <c r="H247" s="317" t="e">
        <f t="shared" si="334"/>
        <v>#REF!</v>
      </c>
      <c r="I247" s="109" t="e">
        <f>'UBS Jardim Julieta'!#REF!</f>
        <v>#REF!</v>
      </c>
      <c r="J247" s="317" t="e">
        <f t="shared" si="335"/>
        <v>#REF!</v>
      </c>
      <c r="K247" s="253" t="e">
        <f t="shared" si="336"/>
        <v>#REF!</v>
      </c>
      <c r="L247" s="330" t="e">
        <f t="shared" si="337"/>
        <v>#REF!</v>
      </c>
      <c r="M247" s="109" t="e">
        <f>'UBS Jardim Julieta'!#REF!</f>
        <v>#REF!</v>
      </c>
      <c r="N247" s="317" t="e">
        <f t="shared" si="338"/>
        <v>#REF!</v>
      </c>
      <c r="O247" s="109" t="e">
        <f>'UBS Jardim Julieta'!#REF!</f>
        <v>#REF!</v>
      </c>
      <c r="P247" s="317" t="e">
        <f t="shared" si="339"/>
        <v>#REF!</v>
      </c>
      <c r="Q247" s="109" t="e">
        <f>'UBS Jardim Julieta'!#REF!</f>
        <v>#REF!</v>
      </c>
      <c r="R247" s="317" t="e">
        <f t="shared" si="340"/>
        <v>#REF!</v>
      </c>
      <c r="S247" s="253" t="e">
        <f t="shared" si="341"/>
        <v>#REF!</v>
      </c>
      <c r="T247" s="330" t="e">
        <f t="shared" si="342"/>
        <v>#REF!</v>
      </c>
    </row>
    <row r="248" spans="1:20" ht="15.75" thickBot="1" x14ac:dyDescent="0.3">
      <c r="A248" s="110" t="s">
        <v>169</v>
      </c>
      <c r="B248" s="277">
        <v>36</v>
      </c>
      <c r="C248" s="159" t="e">
        <f>'UBS Jardim Julieta'!#REF!</f>
        <v>#REF!</v>
      </c>
      <c r="D248" s="306" t="e">
        <f t="shared" si="332"/>
        <v>#REF!</v>
      </c>
      <c r="E248" s="498" t="e">
        <f>'UBS Jardim Julieta'!#REF!</f>
        <v>#REF!</v>
      </c>
      <c r="F248" s="318" t="e">
        <f t="shared" si="333"/>
        <v>#REF!</v>
      </c>
      <c r="G248" s="498" t="e">
        <f>'UBS Jardim Julieta'!#REF!</f>
        <v>#REF!</v>
      </c>
      <c r="H248" s="318" t="e">
        <f t="shared" si="334"/>
        <v>#REF!</v>
      </c>
      <c r="I248" s="498" t="e">
        <f>'UBS Jardim Julieta'!#REF!</f>
        <v>#REF!</v>
      </c>
      <c r="J248" s="318" t="e">
        <f t="shared" si="335"/>
        <v>#REF!</v>
      </c>
      <c r="K248" s="254" t="e">
        <f t="shared" si="336"/>
        <v>#REF!</v>
      </c>
      <c r="L248" s="331" t="e">
        <f t="shared" si="337"/>
        <v>#REF!</v>
      </c>
      <c r="M248" s="498" t="e">
        <f>'UBS Jardim Julieta'!#REF!</f>
        <v>#REF!</v>
      </c>
      <c r="N248" s="318" t="e">
        <f t="shared" si="338"/>
        <v>#REF!</v>
      </c>
      <c r="O248" s="498" t="e">
        <f>'UBS Jardim Julieta'!#REF!</f>
        <v>#REF!</v>
      </c>
      <c r="P248" s="318" t="e">
        <f t="shared" si="339"/>
        <v>#REF!</v>
      </c>
      <c r="Q248" s="498" t="e">
        <f>'UBS Jardim Julieta'!#REF!</f>
        <v>#REF!</v>
      </c>
      <c r="R248" s="318" t="e">
        <f t="shared" si="340"/>
        <v>#REF!</v>
      </c>
      <c r="S248" s="254" t="e">
        <f t="shared" si="341"/>
        <v>#REF!</v>
      </c>
      <c r="T248" s="331" t="e">
        <f t="shared" si="342"/>
        <v>#REF!</v>
      </c>
    </row>
    <row r="249" spans="1:20" ht="15.75" thickBot="1" x14ac:dyDescent="0.3">
      <c r="A249" s="6" t="s">
        <v>7</v>
      </c>
      <c r="B249" s="293">
        <f>SUM(B242:B248)</f>
        <v>196</v>
      </c>
      <c r="C249" s="7" t="e">
        <f>SUM(C242:C248)</f>
        <v>#REF!</v>
      </c>
      <c r="D249" s="300" t="e">
        <f t="shared" ref="D249:T249" si="343">SUM(D242:D248)</f>
        <v>#REF!</v>
      </c>
      <c r="E249" s="499" t="e">
        <f t="shared" si="343"/>
        <v>#REF!</v>
      </c>
      <c r="F249" s="319" t="e">
        <f t="shared" si="343"/>
        <v>#REF!</v>
      </c>
      <c r="G249" s="499" t="e">
        <f t="shared" si="343"/>
        <v>#REF!</v>
      </c>
      <c r="H249" s="319" t="e">
        <f t="shared" si="343"/>
        <v>#REF!</v>
      </c>
      <c r="I249" s="499" t="e">
        <f t="shared" si="343"/>
        <v>#REF!</v>
      </c>
      <c r="J249" s="319" t="e">
        <f t="shared" si="343"/>
        <v>#REF!</v>
      </c>
      <c r="K249" s="80" t="e">
        <f t="shared" ref="K249:L249" si="344">SUM(K242:K248)</f>
        <v>#REF!</v>
      </c>
      <c r="L249" s="332" t="e">
        <f t="shared" si="344"/>
        <v>#REF!</v>
      </c>
      <c r="M249" s="499" t="e">
        <f t="shared" si="343"/>
        <v>#REF!</v>
      </c>
      <c r="N249" s="319" t="e">
        <f t="shared" si="343"/>
        <v>#REF!</v>
      </c>
      <c r="O249" s="499" t="e">
        <f t="shared" si="343"/>
        <v>#REF!</v>
      </c>
      <c r="P249" s="319" t="e">
        <f t="shared" si="343"/>
        <v>#REF!</v>
      </c>
      <c r="Q249" s="499" t="e">
        <f t="shared" si="343"/>
        <v>#REF!</v>
      </c>
      <c r="R249" s="319" t="e">
        <f t="shared" si="343"/>
        <v>#REF!</v>
      </c>
      <c r="S249" s="80" t="e">
        <f t="shared" si="343"/>
        <v>#REF!</v>
      </c>
      <c r="T249" s="332" t="e">
        <f t="shared" si="343"/>
        <v>#REF!</v>
      </c>
    </row>
    <row r="251" spans="1:20" ht="15.75" x14ac:dyDescent="0.25">
      <c r="A251" s="1021" t="s">
        <v>301</v>
      </c>
      <c r="B251" s="1022"/>
      <c r="C251" s="1022"/>
      <c r="D251" s="1022"/>
      <c r="E251" s="1022"/>
      <c r="F251" s="1022"/>
      <c r="G251" s="1022"/>
      <c r="H251" s="1022"/>
      <c r="I251" s="1022"/>
      <c r="J251" s="1022"/>
      <c r="K251" s="1022"/>
      <c r="L251" s="1022"/>
      <c r="M251" s="1022"/>
      <c r="N251" s="1022"/>
      <c r="O251" s="1022"/>
      <c r="P251" s="1022"/>
      <c r="Q251" s="1022"/>
      <c r="R251" s="1022"/>
      <c r="S251" s="1022"/>
      <c r="T251" s="1022"/>
    </row>
    <row r="252" spans="1:20" ht="36.75" thickBot="1" x14ac:dyDescent="0.3">
      <c r="A252" s="85" t="s">
        <v>14</v>
      </c>
      <c r="B252" s="274" t="str">
        <f t="shared" ref="B252:T252" si="345">B5</f>
        <v>Carga Horária</v>
      </c>
      <c r="C252" s="104" t="str">
        <f t="shared" si="345"/>
        <v>Equipe Mínima TA</v>
      </c>
      <c r="D252" s="302" t="str">
        <f t="shared" si="345"/>
        <v>Total Horas</v>
      </c>
      <c r="E252" s="516" t="str">
        <f t="shared" si="345"/>
        <v>MAR</v>
      </c>
      <c r="F252" s="344" t="str">
        <f t="shared" si="345"/>
        <v>Saldo Mar</v>
      </c>
      <c r="G252" s="516" t="str">
        <f t="shared" si="345"/>
        <v>ABR</v>
      </c>
      <c r="H252" s="344" t="str">
        <f t="shared" si="345"/>
        <v>Saldo Abr</v>
      </c>
      <c r="I252" s="516" t="str">
        <f t="shared" si="345"/>
        <v>MAI</v>
      </c>
      <c r="J252" s="344" t="str">
        <f t="shared" si="345"/>
        <v>Saldo Mai</v>
      </c>
      <c r="K252" s="251" t="str">
        <f t="shared" ref="K252:L252" si="346">K5</f>
        <v>3º Trimestre</v>
      </c>
      <c r="L252" s="342" t="str">
        <f t="shared" si="346"/>
        <v>Saldo Trim</v>
      </c>
      <c r="M252" s="516" t="str">
        <f t="shared" si="345"/>
        <v>JUN</v>
      </c>
      <c r="N252" s="344" t="str">
        <f t="shared" si="345"/>
        <v>Saldo Jun</v>
      </c>
      <c r="O252" s="496" t="str">
        <f t="shared" si="345"/>
        <v>JUL</v>
      </c>
      <c r="P252" s="344" t="str">
        <f t="shared" si="345"/>
        <v>Saldo Jul</v>
      </c>
      <c r="Q252" s="496" t="str">
        <f t="shared" si="345"/>
        <v>AGO</v>
      </c>
      <c r="R252" s="344" t="str">
        <f t="shared" si="345"/>
        <v>Saldo Ago</v>
      </c>
      <c r="S252" s="251" t="str">
        <f t="shared" si="345"/>
        <v>4º Trimestre</v>
      </c>
      <c r="T252" s="342" t="str">
        <f t="shared" si="345"/>
        <v>Saldo Trim</v>
      </c>
    </row>
    <row r="253" spans="1:20" ht="15.75" thickTop="1" x14ac:dyDescent="0.25">
      <c r="A253" s="46" t="s">
        <v>119</v>
      </c>
      <c r="B253" s="285">
        <v>20</v>
      </c>
      <c r="C253" s="98">
        <f>'CAPS INF II VM-VG'!B18</f>
        <v>5</v>
      </c>
      <c r="D253" s="311">
        <f t="shared" ref="D253:D262" si="347">C253*B253</f>
        <v>100</v>
      </c>
      <c r="E253" s="510">
        <f>'CAPS INF II VM-VG'!C18</f>
        <v>5</v>
      </c>
      <c r="F253" s="323">
        <f t="shared" ref="F253:F262" si="348">(E253*$B253)-$D253</f>
        <v>0</v>
      </c>
      <c r="G253" s="510">
        <f>'CAPS INF II VM-VG'!D18</f>
        <v>0</v>
      </c>
      <c r="H253" s="323">
        <f t="shared" ref="H253:H262" si="349">(G253*$B253)-$D253</f>
        <v>-100</v>
      </c>
      <c r="I253" s="510">
        <f>'CAPS INF II VM-VG'!E18</f>
        <v>0</v>
      </c>
      <c r="J253" s="323">
        <f t="shared" ref="J253:J262" si="350">(I253*$B253)-$D253</f>
        <v>-100</v>
      </c>
      <c r="K253" s="262">
        <f t="shared" ref="K253:K262" si="351">SUM(E253,G253,I253)</f>
        <v>5</v>
      </c>
      <c r="L253" s="336">
        <f t="shared" ref="L253:L262" si="352">(K253*$B253)-$D253*3</f>
        <v>-200</v>
      </c>
      <c r="M253" s="510">
        <f>'CAPS INF II VM-VG'!F18</f>
        <v>0</v>
      </c>
      <c r="N253" s="323">
        <f t="shared" ref="N253:N262" si="353">(M253*$B253)-$D253</f>
        <v>-100</v>
      </c>
      <c r="O253" s="510">
        <f>'CAPS INF II VM-VG'!G18</f>
        <v>0</v>
      </c>
      <c r="P253" s="323">
        <f t="shared" ref="P253:P262" si="354">(O253*$B253)-$D253</f>
        <v>-100</v>
      </c>
      <c r="Q253" s="510">
        <f>'CAPS INF II VM-VG'!H18</f>
        <v>0</v>
      </c>
      <c r="R253" s="323">
        <f t="shared" ref="R253:R262" si="355">(Q253*$B253)-$D253</f>
        <v>-100</v>
      </c>
      <c r="S253" s="262">
        <f t="shared" ref="S253:S262" si="356">SUM(M253,O253,Q253)</f>
        <v>0</v>
      </c>
      <c r="T253" s="336">
        <f t="shared" ref="T253:T262" si="357">(S253*$B253)-$D253*3</f>
        <v>-300</v>
      </c>
    </row>
    <row r="254" spans="1:20" x14ac:dyDescent="0.25">
      <c r="A254" s="134" t="s">
        <v>120</v>
      </c>
      <c r="B254" s="286">
        <v>36</v>
      </c>
      <c r="C254" s="97">
        <f>'CAPS INF II VM-VG'!B19</f>
        <v>4</v>
      </c>
      <c r="D254" s="312">
        <f t="shared" si="347"/>
        <v>144</v>
      </c>
      <c r="E254" s="509">
        <f>'CAPS INF II VM-VG'!C19</f>
        <v>4.16</v>
      </c>
      <c r="F254" s="324">
        <f t="shared" si="348"/>
        <v>5.7599999999999909</v>
      </c>
      <c r="G254" s="509">
        <f>'CAPS INF II VM-VG'!D19</f>
        <v>0</v>
      </c>
      <c r="H254" s="324">
        <f t="shared" si="349"/>
        <v>-144</v>
      </c>
      <c r="I254" s="509">
        <f>'CAPS INF II VM-VG'!E19</f>
        <v>0</v>
      </c>
      <c r="J254" s="324">
        <f t="shared" si="350"/>
        <v>-144</v>
      </c>
      <c r="K254" s="260">
        <f t="shared" si="351"/>
        <v>4.16</v>
      </c>
      <c r="L254" s="337">
        <f t="shared" si="352"/>
        <v>-282.24</v>
      </c>
      <c r="M254" s="509">
        <f>'CAPS INF II VM-VG'!F19</f>
        <v>0</v>
      </c>
      <c r="N254" s="324">
        <f t="shared" si="353"/>
        <v>-144</v>
      </c>
      <c r="O254" s="509">
        <f>'CAPS INF II VM-VG'!G19</f>
        <v>0</v>
      </c>
      <c r="P254" s="324">
        <f t="shared" si="354"/>
        <v>-144</v>
      </c>
      <c r="Q254" s="509">
        <f>'CAPS INF II VM-VG'!H19</f>
        <v>0</v>
      </c>
      <c r="R254" s="324">
        <f t="shared" si="355"/>
        <v>-144</v>
      </c>
      <c r="S254" s="260">
        <f t="shared" si="356"/>
        <v>0</v>
      </c>
      <c r="T254" s="337">
        <f t="shared" si="357"/>
        <v>-432</v>
      </c>
    </row>
    <row r="255" spans="1:20" x14ac:dyDescent="0.25">
      <c r="A255" s="134" t="s">
        <v>121</v>
      </c>
      <c r="B255" s="286">
        <v>30</v>
      </c>
      <c r="C255" s="97">
        <f>'CAPS INF II VM-VG'!B20</f>
        <v>2</v>
      </c>
      <c r="D255" s="312">
        <f t="shared" si="347"/>
        <v>60</v>
      </c>
      <c r="E255" s="509">
        <f>'CAPS INF II VM-VG'!C20</f>
        <v>2</v>
      </c>
      <c r="F255" s="324">
        <f t="shared" si="348"/>
        <v>0</v>
      </c>
      <c r="G255" s="509">
        <f>'CAPS INF II VM-VG'!D20</f>
        <v>0</v>
      </c>
      <c r="H255" s="324">
        <f t="shared" si="349"/>
        <v>-60</v>
      </c>
      <c r="I255" s="509">
        <f>'CAPS INF II VM-VG'!E20</f>
        <v>0</v>
      </c>
      <c r="J255" s="324">
        <f t="shared" si="350"/>
        <v>-60</v>
      </c>
      <c r="K255" s="260">
        <f t="shared" si="351"/>
        <v>2</v>
      </c>
      <c r="L255" s="337">
        <f t="shared" si="352"/>
        <v>-120</v>
      </c>
      <c r="M255" s="509">
        <f>'CAPS INF II VM-VG'!F20</f>
        <v>0</v>
      </c>
      <c r="N255" s="324">
        <f t="shared" si="353"/>
        <v>-60</v>
      </c>
      <c r="O255" s="509">
        <f>'CAPS INF II VM-VG'!G20</f>
        <v>0</v>
      </c>
      <c r="P255" s="324">
        <f t="shared" si="354"/>
        <v>-60</v>
      </c>
      <c r="Q255" s="509">
        <f>'CAPS INF II VM-VG'!H20</f>
        <v>0</v>
      </c>
      <c r="R255" s="324">
        <f t="shared" si="355"/>
        <v>-60</v>
      </c>
      <c r="S255" s="260">
        <f t="shared" si="356"/>
        <v>0</v>
      </c>
      <c r="T255" s="337">
        <f t="shared" si="357"/>
        <v>-180</v>
      </c>
    </row>
    <row r="256" spans="1:20" x14ac:dyDescent="0.25">
      <c r="A256" s="134" t="s">
        <v>122</v>
      </c>
      <c r="B256" s="286">
        <v>36</v>
      </c>
      <c r="C256" s="97">
        <f>'CAPS INF II VM-VG'!B21</f>
        <v>1</v>
      </c>
      <c r="D256" s="312">
        <f t="shared" si="347"/>
        <v>36</v>
      </c>
      <c r="E256" s="509">
        <f>'CAPS INF II VM-VG'!C21</f>
        <v>1</v>
      </c>
      <c r="F256" s="324">
        <f t="shared" si="348"/>
        <v>0</v>
      </c>
      <c r="G256" s="509">
        <f>'CAPS INF II VM-VG'!D21</f>
        <v>0</v>
      </c>
      <c r="H256" s="324">
        <f t="shared" si="349"/>
        <v>-36</v>
      </c>
      <c r="I256" s="509">
        <f>'CAPS INF II VM-VG'!E21</f>
        <v>0</v>
      </c>
      <c r="J256" s="324">
        <f t="shared" si="350"/>
        <v>-36</v>
      </c>
      <c r="K256" s="260">
        <f t="shared" si="351"/>
        <v>1</v>
      </c>
      <c r="L256" s="337">
        <f t="shared" si="352"/>
        <v>-72</v>
      </c>
      <c r="M256" s="509">
        <f>'CAPS INF II VM-VG'!F21</f>
        <v>0</v>
      </c>
      <c r="N256" s="324">
        <f t="shared" si="353"/>
        <v>-36</v>
      </c>
      <c r="O256" s="509">
        <f>'CAPS INF II VM-VG'!G21</f>
        <v>0</v>
      </c>
      <c r="P256" s="324">
        <f t="shared" si="354"/>
        <v>-36</v>
      </c>
      <c r="Q256" s="509">
        <f>'CAPS INF II VM-VG'!H21</f>
        <v>0</v>
      </c>
      <c r="R256" s="324">
        <f t="shared" si="355"/>
        <v>-36</v>
      </c>
      <c r="S256" s="260">
        <f t="shared" si="356"/>
        <v>0</v>
      </c>
      <c r="T256" s="337">
        <f t="shared" si="357"/>
        <v>-108</v>
      </c>
    </row>
    <row r="257" spans="1:20" x14ac:dyDescent="0.25">
      <c r="A257" s="134" t="s">
        <v>123</v>
      </c>
      <c r="B257" s="286">
        <v>40</v>
      </c>
      <c r="C257" s="97">
        <f>'CAPS INF II VM-VG'!B22</f>
        <v>1</v>
      </c>
      <c r="D257" s="312">
        <f t="shared" si="347"/>
        <v>40</v>
      </c>
      <c r="E257" s="509">
        <f>'CAPS INF II VM-VG'!C22</f>
        <v>1</v>
      </c>
      <c r="F257" s="324">
        <f t="shared" si="348"/>
        <v>0</v>
      </c>
      <c r="G257" s="509">
        <f>'CAPS INF II VM-VG'!D22</f>
        <v>0</v>
      </c>
      <c r="H257" s="324">
        <f t="shared" si="349"/>
        <v>-40</v>
      </c>
      <c r="I257" s="509">
        <f>'CAPS INF II VM-VG'!E22</f>
        <v>0</v>
      </c>
      <c r="J257" s="324">
        <f t="shared" si="350"/>
        <v>-40</v>
      </c>
      <c r="K257" s="260">
        <f t="shared" si="351"/>
        <v>1</v>
      </c>
      <c r="L257" s="337">
        <f t="shared" si="352"/>
        <v>-80</v>
      </c>
      <c r="M257" s="509">
        <f>'CAPS INF II VM-VG'!F22</f>
        <v>0</v>
      </c>
      <c r="N257" s="324">
        <f t="shared" si="353"/>
        <v>-40</v>
      </c>
      <c r="O257" s="509">
        <f>'CAPS INF II VM-VG'!G22</f>
        <v>0</v>
      </c>
      <c r="P257" s="324">
        <f t="shared" si="354"/>
        <v>-40</v>
      </c>
      <c r="Q257" s="509">
        <f>'CAPS INF II VM-VG'!H22</f>
        <v>0</v>
      </c>
      <c r="R257" s="324">
        <f t="shared" si="355"/>
        <v>-40</v>
      </c>
      <c r="S257" s="260">
        <f t="shared" si="356"/>
        <v>0</v>
      </c>
      <c r="T257" s="337">
        <f t="shared" si="357"/>
        <v>-120</v>
      </c>
    </row>
    <row r="258" spans="1:20" x14ac:dyDescent="0.25">
      <c r="A258" s="134" t="s">
        <v>124</v>
      </c>
      <c r="B258" s="286">
        <v>30</v>
      </c>
      <c r="C258" s="97">
        <f>'CAPS INF II VM-VG'!B23</f>
        <v>2</v>
      </c>
      <c r="D258" s="312">
        <f t="shared" si="347"/>
        <v>60</v>
      </c>
      <c r="E258" s="509">
        <f>'CAPS INF II VM-VG'!C23</f>
        <v>1</v>
      </c>
      <c r="F258" s="324">
        <f t="shared" si="348"/>
        <v>-30</v>
      </c>
      <c r="G258" s="509">
        <f>'CAPS INF II VM-VG'!D23</f>
        <v>0</v>
      </c>
      <c r="H258" s="324">
        <f t="shared" si="349"/>
        <v>-60</v>
      </c>
      <c r="I258" s="509">
        <f>'CAPS INF II VM-VG'!E23</f>
        <v>0</v>
      </c>
      <c r="J258" s="324">
        <f t="shared" si="350"/>
        <v>-60</v>
      </c>
      <c r="K258" s="260">
        <f t="shared" si="351"/>
        <v>1</v>
      </c>
      <c r="L258" s="337">
        <f t="shared" si="352"/>
        <v>-150</v>
      </c>
      <c r="M258" s="509">
        <f>'CAPS INF II VM-VG'!F23</f>
        <v>0</v>
      </c>
      <c r="N258" s="324">
        <f t="shared" si="353"/>
        <v>-60</v>
      </c>
      <c r="O258" s="509">
        <f>'CAPS INF II VM-VG'!G23</f>
        <v>0</v>
      </c>
      <c r="P258" s="324">
        <f t="shared" si="354"/>
        <v>-60</v>
      </c>
      <c r="Q258" s="509">
        <f>'CAPS INF II VM-VG'!H23</f>
        <v>0</v>
      </c>
      <c r="R258" s="324">
        <f t="shared" si="355"/>
        <v>-60</v>
      </c>
      <c r="S258" s="260">
        <f t="shared" si="356"/>
        <v>0</v>
      </c>
      <c r="T258" s="337">
        <f t="shared" si="357"/>
        <v>-180</v>
      </c>
    </row>
    <row r="259" spans="1:20" x14ac:dyDescent="0.25">
      <c r="A259" s="134" t="s">
        <v>125</v>
      </c>
      <c r="B259" s="286">
        <v>20</v>
      </c>
      <c r="C259" s="97">
        <f>'CAPS INF II VM-VG'!B24</f>
        <v>4</v>
      </c>
      <c r="D259" s="312">
        <f t="shared" si="347"/>
        <v>80</v>
      </c>
      <c r="E259" s="509">
        <f>'CAPS INF II VM-VG'!C24</f>
        <v>4.5</v>
      </c>
      <c r="F259" s="324">
        <f t="shared" si="348"/>
        <v>10</v>
      </c>
      <c r="G259" s="509">
        <f>'CAPS INF II VM-VG'!D24</f>
        <v>0</v>
      </c>
      <c r="H259" s="324">
        <f t="shared" si="349"/>
        <v>-80</v>
      </c>
      <c r="I259" s="509">
        <f>'CAPS INF II VM-VG'!E24</f>
        <v>0</v>
      </c>
      <c r="J259" s="324">
        <f t="shared" si="350"/>
        <v>-80</v>
      </c>
      <c r="K259" s="260">
        <f t="shared" si="351"/>
        <v>4.5</v>
      </c>
      <c r="L259" s="337">
        <f t="shared" si="352"/>
        <v>-150</v>
      </c>
      <c r="M259" s="509">
        <f>'CAPS INF II VM-VG'!F24</f>
        <v>0</v>
      </c>
      <c r="N259" s="324">
        <f t="shared" si="353"/>
        <v>-80</v>
      </c>
      <c r="O259" s="509">
        <f>'CAPS INF II VM-VG'!G24</f>
        <v>0</v>
      </c>
      <c r="P259" s="324">
        <f t="shared" si="354"/>
        <v>-80</v>
      </c>
      <c r="Q259" s="509">
        <f>'CAPS INF II VM-VG'!H24</f>
        <v>0</v>
      </c>
      <c r="R259" s="324">
        <f t="shared" si="355"/>
        <v>-80</v>
      </c>
      <c r="S259" s="260">
        <f t="shared" si="356"/>
        <v>0</v>
      </c>
      <c r="T259" s="337">
        <f t="shared" si="357"/>
        <v>-240</v>
      </c>
    </row>
    <row r="260" spans="1:20" x14ac:dyDescent="0.25">
      <c r="A260" s="134" t="s">
        <v>126</v>
      </c>
      <c r="B260" s="286">
        <v>40</v>
      </c>
      <c r="C260" s="97">
        <f>'CAPS INF II VM-VG'!B25</f>
        <v>1</v>
      </c>
      <c r="D260" s="312">
        <f t="shared" si="347"/>
        <v>40</v>
      </c>
      <c r="E260" s="509">
        <f>'CAPS INF II VM-VG'!C25</f>
        <v>1</v>
      </c>
      <c r="F260" s="324">
        <f t="shared" si="348"/>
        <v>0</v>
      </c>
      <c r="G260" s="509">
        <f>'CAPS INF II VM-VG'!D25</f>
        <v>0</v>
      </c>
      <c r="H260" s="324">
        <f t="shared" si="349"/>
        <v>-40</v>
      </c>
      <c r="I260" s="509">
        <f>'CAPS INF II VM-VG'!E25</f>
        <v>0</v>
      </c>
      <c r="J260" s="324">
        <f t="shared" si="350"/>
        <v>-40</v>
      </c>
      <c r="K260" s="260">
        <f t="shared" si="351"/>
        <v>1</v>
      </c>
      <c r="L260" s="337">
        <f t="shared" si="352"/>
        <v>-80</v>
      </c>
      <c r="M260" s="509">
        <f>'CAPS INF II VM-VG'!F25</f>
        <v>0</v>
      </c>
      <c r="N260" s="324">
        <f t="shared" si="353"/>
        <v>-40</v>
      </c>
      <c r="O260" s="509">
        <f>'CAPS INF II VM-VG'!G25</f>
        <v>0</v>
      </c>
      <c r="P260" s="324">
        <f t="shared" si="354"/>
        <v>-40</v>
      </c>
      <c r="Q260" s="509">
        <f>'CAPS INF II VM-VG'!H25</f>
        <v>0</v>
      </c>
      <c r="R260" s="324">
        <f t="shared" si="355"/>
        <v>-40</v>
      </c>
      <c r="S260" s="260">
        <f t="shared" si="356"/>
        <v>0</v>
      </c>
      <c r="T260" s="337">
        <f t="shared" si="357"/>
        <v>-120</v>
      </c>
    </row>
    <row r="261" spans="1:20" x14ac:dyDescent="0.25">
      <c r="A261" s="134" t="s">
        <v>127</v>
      </c>
      <c r="B261" s="286">
        <v>30</v>
      </c>
      <c r="C261" s="97">
        <f>'CAPS INF II VM-VG'!B26</f>
        <v>2</v>
      </c>
      <c r="D261" s="312">
        <f t="shared" si="347"/>
        <v>60</v>
      </c>
      <c r="E261" s="509">
        <f>'CAPS INF II VM-VG'!C26</f>
        <v>2</v>
      </c>
      <c r="F261" s="324">
        <f t="shared" si="348"/>
        <v>0</v>
      </c>
      <c r="G261" s="509">
        <f>'CAPS INF II VM-VG'!D26</f>
        <v>0</v>
      </c>
      <c r="H261" s="324">
        <f t="shared" si="349"/>
        <v>-60</v>
      </c>
      <c r="I261" s="509">
        <f>'CAPS INF II VM-VG'!E26</f>
        <v>0</v>
      </c>
      <c r="J261" s="324">
        <f t="shared" si="350"/>
        <v>-60</v>
      </c>
      <c r="K261" s="260">
        <f t="shared" si="351"/>
        <v>2</v>
      </c>
      <c r="L261" s="337">
        <f t="shared" si="352"/>
        <v>-120</v>
      </c>
      <c r="M261" s="509">
        <f>'CAPS INF II VM-VG'!F26</f>
        <v>0</v>
      </c>
      <c r="N261" s="324">
        <f t="shared" si="353"/>
        <v>-60</v>
      </c>
      <c r="O261" s="509">
        <f>'CAPS INF II VM-VG'!G26</f>
        <v>0</v>
      </c>
      <c r="P261" s="324">
        <f t="shared" si="354"/>
        <v>-60</v>
      </c>
      <c r="Q261" s="509">
        <f>'CAPS INF II VM-VG'!H26</f>
        <v>0</v>
      </c>
      <c r="R261" s="324">
        <f t="shared" si="355"/>
        <v>-60</v>
      </c>
      <c r="S261" s="260">
        <f t="shared" si="356"/>
        <v>0</v>
      </c>
      <c r="T261" s="337">
        <f t="shared" si="357"/>
        <v>-180</v>
      </c>
    </row>
    <row r="262" spans="1:20" ht="15.75" thickBot="1" x14ac:dyDescent="0.3">
      <c r="A262" s="137" t="s">
        <v>128</v>
      </c>
      <c r="B262" s="287">
        <v>40</v>
      </c>
      <c r="C262" s="99">
        <f>'CAPS INF II VM-VG'!B27</f>
        <v>1</v>
      </c>
      <c r="D262" s="313">
        <f t="shared" si="347"/>
        <v>40</v>
      </c>
      <c r="E262" s="511">
        <f>'CAPS INF II VM-VG'!C27</f>
        <v>1</v>
      </c>
      <c r="F262" s="370">
        <f t="shared" si="348"/>
        <v>0</v>
      </c>
      <c r="G262" s="511">
        <f>'CAPS INF II VM-VG'!D27</f>
        <v>0</v>
      </c>
      <c r="H262" s="370">
        <f t="shared" si="349"/>
        <v>-40</v>
      </c>
      <c r="I262" s="511">
        <f>'CAPS INF II VM-VG'!E27</f>
        <v>0</v>
      </c>
      <c r="J262" s="370">
        <f t="shared" si="350"/>
        <v>-40</v>
      </c>
      <c r="K262" s="263">
        <f t="shared" si="351"/>
        <v>1</v>
      </c>
      <c r="L262" s="339">
        <f t="shared" si="352"/>
        <v>-80</v>
      </c>
      <c r="M262" s="511">
        <f>'CAPS INF II VM-VG'!F27</f>
        <v>0</v>
      </c>
      <c r="N262" s="370">
        <f t="shared" si="353"/>
        <v>-40</v>
      </c>
      <c r="O262" s="511">
        <f>'CAPS INF II VM-VG'!G27</f>
        <v>0</v>
      </c>
      <c r="P262" s="370">
        <f t="shared" si="354"/>
        <v>-40</v>
      </c>
      <c r="Q262" s="511">
        <f>'CAPS INF II VM-VG'!H27</f>
        <v>0</v>
      </c>
      <c r="R262" s="370">
        <f t="shared" si="355"/>
        <v>-40</v>
      </c>
      <c r="S262" s="263">
        <f t="shared" si="356"/>
        <v>0</v>
      </c>
      <c r="T262" s="339">
        <f t="shared" si="357"/>
        <v>-120</v>
      </c>
    </row>
    <row r="263" spans="1:20" ht="15.75" thickBot="1" x14ac:dyDescent="0.3">
      <c r="A263" s="6" t="s">
        <v>7</v>
      </c>
      <c r="B263" s="293">
        <f>SUM(B253:B262)</f>
        <v>322</v>
      </c>
      <c r="C263" s="7">
        <f>SUM(C253:C262)</f>
        <v>23</v>
      </c>
      <c r="D263" s="300">
        <f t="shared" ref="D263:T263" si="358">SUM(D253:D262)</f>
        <v>660</v>
      </c>
      <c r="E263" s="499">
        <f t="shared" si="358"/>
        <v>22.66</v>
      </c>
      <c r="F263" s="319">
        <f t="shared" si="358"/>
        <v>-14.240000000000009</v>
      </c>
      <c r="G263" s="499">
        <f t="shared" si="358"/>
        <v>0</v>
      </c>
      <c r="H263" s="319">
        <f t="shared" si="358"/>
        <v>-660</v>
      </c>
      <c r="I263" s="499">
        <f t="shared" si="358"/>
        <v>0</v>
      </c>
      <c r="J263" s="319">
        <f t="shared" si="358"/>
        <v>-660</v>
      </c>
      <c r="K263" s="80">
        <f t="shared" ref="K263:L263" si="359">SUM(K253:K262)</f>
        <v>22.66</v>
      </c>
      <c r="L263" s="332">
        <f t="shared" si="359"/>
        <v>-1334.24</v>
      </c>
      <c r="M263" s="499">
        <f t="shared" si="358"/>
        <v>0</v>
      </c>
      <c r="N263" s="319">
        <f t="shared" si="358"/>
        <v>-660</v>
      </c>
      <c r="O263" s="499">
        <f t="shared" si="358"/>
        <v>0</v>
      </c>
      <c r="P263" s="319">
        <f t="shared" si="358"/>
        <v>-660</v>
      </c>
      <c r="Q263" s="499">
        <f t="shared" si="358"/>
        <v>0</v>
      </c>
      <c r="R263" s="319">
        <f t="shared" si="358"/>
        <v>-660</v>
      </c>
      <c r="S263" s="80">
        <f t="shared" si="358"/>
        <v>0</v>
      </c>
      <c r="T263" s="332">
        <f t="shared" si="358"/>
        <v>-1980</v>
      </c>
    </row>
    <row r="265" spans="1:20" ht="15.75" x14ac:dyDescent="0.25">
      <c r="A265" s="1021" t="s">
        <v>303</v>
      </c>
      <c r="B265" s="1022"/>
      <c r="C265" s="1022"/>
      <c r="D265" s="1022"/>
      <c r="E265" s="1022"/>
      <c r="F265" s="1022"/>
      <c r="G265" s="1022"/>
      <c r="H265" s="1022"/>
      <c r="I265" s="1022"/>
      <c r="J265" s="1022"/>
      <c r="K265" s="1022"/>
      <c r="L265" s="1022"/>
      <c r="M265" s="1022"/>
      <c r="N265" s="1022"/>
      <c r="O265" s="1022"/>
      <c r="P265" s="1022"/>
      <c r="Q265" s="1022"/>
      <c r="R265" s="1022"/>
      <c r="S265" s="1022"/>
      <c r="T265" s="1022"/>
    </row>
    <row r="266" spans="1:20" ht="36.75" thickBot="1" x14ac:dyDescent="0.3">
      <c r="A266" s="85" t="s">
        <v>14</v>
      </c>
      <c r="B266" s="274" t="str">
        <f t="shared" ref="B266:T266" si="360">B5</f>
        <v>Carga Horária</v>
      </c>
      <c r="C266" s="104" t="str">
        <f t="shared" si="360"/>
        <v>Equipe Mínima TA</v>
      </c>
      <c r="D266" s="302" t="str">
        <f t="shared" si="360"/>
        <v>Total Horas</v>
      </c>
      <c r="E266" s="516" t="str">
        <f t="shared" si="360"/>
        <v>MAR</v>
      </c>
      <c r="F266" s="344" t="str">
        <f t="shared" si="360"/>
        <v>Saldo Mar</v>
      </c>
      <c r="G266" s="516" t="str">
        <f t="shared" si="360"/>
        <v>ABR</v>
      </c>
      <c r="H266" s="344" t="str">
        <f t="shared" si="360"/>
        <v>Saldo Abr</v>
      </c>
      <c r="I266" s="516" t="str">
        <f t="shared" si="360"/>
        <v>MAI</v>
      </c>
      <c r="J266" s="344" t="str">
        <f t="shared" si="360"/>
        <v>Saldo Mai</v>
      </c>
      <c r="K266" s="251" t="str">
        <f t="shared" ref="K266:L266" si="361">K5</f>
        <v>3º Trimestre</v>
      </c>
      <c r="L266" s="342" t="str">
        <f t="shared" si="361"/>
        <v>Saldo Trim</v>
      </c>
      <c r="M266" s="516" t="str">
        <f t="shared" si="360"/>
        <v>JUN</v>
      </c>
      <c r="N266" s="344" t="str">
        <f t="shared" si="360"/>
        <v>Saldo Jun</v>
      </c>
      <c r="O266" s="496" t="str">
        <f t="shared" si="360"/>
        <v>JUL</v>
      </c>
      <c r="P266" s="344" t="str">
        <f t="shared" si="360"/>
        <v>Saldo Jul</v>
      </c>
      <c r="Q266" s="496" t="str">
        <f t="shared" si="360"/>
        <v>AGO</v>
      </c>
      <c r="R266" s="344" t="str">
        <f t="shared" si="360"/>
        <v>Saldo Ago</v>
      </c>
      <c r="S266" s="251" t="str">
        <f t="shared" si="360"/>
        <v>4º Trimestre</v>
      </c>
      <c r="T266" s="342" t="str">
        <f t="shared" si="360"/>
        <v>Saldo Trim</v>
      </c>
    </row>
    <row r="267" spans="1:20" ht="15.75" thickTop="1" x14ac:dyDescent="0.25">
      <c r="A267" s="42" t="s">
        <v>108</v>
      </c>
      <c r="B267" s="288">
        <v>12</v>
      </c>
      <c r="C267" s="98" t="e">
        <f>'HORA CERTA'!#REF!</f>
        <v>#REF!</v>
      </c>
      <c r="D267" s="311" t="e">
        <f t="shared" ref="D267:D278" si="362">C267*B267</f>
        <v>#REF!</v>
      </c>
      <c r="E267" s="510" t="e">
        <f>'HORA CERTA'!#REF!</f>
        <v>#REF!</v>
      </c>
      <c r="F267" s="323" t="e">
        <f t="shared" ref="F267:F278" si="363">(E267*$B267)-$D267</f>
        <v>#REF!</v>
      </c>
      <c r="G267" s="510" t="e">
        <f>'HORA CERTA'!#REF!</f>
        <v>#REF!</v>
      </c>
      <c r="H267" s="323" t="e">
        <f t="shared" ref="H267:H278" si="364">(G267*$B267)-$D267</f>
        <v>#REF!</v>
      </c>
      <c r="I267" s="510" t="e">
        <f>'HORA CERTA'!#REF!</f>
        <v>#REF!</v>
      </c>
      <c r="J267" s="323" t="e">
        <f t="shared" ref="J267:J278" si="365">(I267*$B267)-$D267</f>
        <v>#REF!</v>
      </c>
      <c r="K267" s="262" t="e">
        <f t="shared" ref="K267:K278" si="366">SUM(E267,G267,I267)</f>
        <v>#REF!</v>
      </c>
      <c r="L267" s="336" t="e">
        <f t="shared" ref="L267:L278" si="367">(K267*$B267)-$D267*3</f>
        <v>#REF!</v>
      </c>
      <c r="M267" s="510" t="e">
        <f>'HORA CERTA'!#REF!</f>
        <v>#REF!</v>
      </c>
      <c r="N267" s="323" t="e">
        <f t="shared" ref="N267:N278" si="368">(M267*$B267)-$D267</f>
        <v>#REF!</v>
      </c>
      <c r="O267" s="510" t="e">
        <f>'HORA CERTA'!#REF!</f>
        <v>#REF!</v>
      </c>
      <c r="P267" s="323" t="e">
        <f t="shared" ref="P267:P278" si="369">(O267*$B267)-$D267</f>
        <v>#REF!</v>
      </c>
      <c r="Q267" s="510" t="e">
        <f>'HORA CERTA'!#REF!</f>
        <v>#REF!</v>
      </c>
      <c r="R267" s="323" t="e">
        <f t="shared" ref="R267:R278" si="370">(Q267*$B267)-$D267</f>
        <v>#REF!</v>
      </c>
      <c r="S267" s="262" t="e">
        <f t="shared" ref="S267:S278" si="371">SUM(M267,O267,Q267)</f>
        <v>#REF!</v>
      </c>
      <c r="T267" s="336" t="e">
        <f t="shared" ref="T267:T278" si="372">(S267*$B267)-$D267*3</f>
        <v>#REF!</v>
      </c>
    </row>
    <row r="268" spans="1:20" x14ac:dyDescent="0.25">
      <c r="A268" s="141" t="s">
        <v>109</v>
      </c>
      <c r="B268" s="289">
        <v>12</v>
      </c>
      <c r="C268" s="204" t="e">
        <f>'HORA CERTA'!#REF!</f>
        <v>#REF!</v>
      </c>
      <c r="D268" s="312" t="e">
        <f t="shared" si="362"/>
        <v>#REF!</v>
      </c>
      <c r="E268" s="512" t="e">
        <f>'HORA CERTA'!#REF!</f>
        <v>#REF!</v>
      </c>
      <c r="F268" s="371" t="e">
        <f t="shared" si="363"/>
        <v>#REF!</v>
      </c>
      <c r="G268" s="512" t="e">
        <f>'HORA CERTA'!#REF!</f>
        <v>#REF!</v>
      </c>
      <c r="H268" s="371" t="e">
        <f t="shared" si="364"/>
        <v>#REF!</v>
      </c>
      <c r="I268" s="512" t="e">
        <f>'HORA CERTA'!#REF!</f>
        <v>#REF!</v>
      </c>
      <c r="J268" s="371" t="e">
        <f t="shared" si="365"/>
        <v>#REF!</v>
      </c>
      <c r="K268" s="264" t="e">
        <f t="shared" si="366"/>
        <v>#REF!</v>
      </c>
      <c r="L268" s="340" t="e">
        <f t="shared" si="367"/>
        <v>#REF!</v>
      </c>
      <c r="M268" s="512" t="e">
        <f>'HORA CERTA'!#REF!</f>
        <v>#REF!</v>
      </c>
      <c r="N268" s="371" t="e">
        <f t="shared" si="368"/>
        <v>#REF!</v>
      </c>
      <c r="O268" s="512" t="e">
        <f>'HORA CERTA'!#REF!</f>
        <v>#REF!</v>
      </c>
      <c r="P268" s="371" t="e">
        <f t="shared" si="369"/>
        <v>#REF!</v>
      </c>
      <c r="Q268" s="512" t="e">
        <f>'HORA CERTA'!#REF!</f>
        <v>#REF!</v>
      </c>
      <c r="R268" s="371" t="e">
        <f t="shared" si="370"/>
        <v>#REF!</v>
      </c>
      <c r="S268" s="264" t="e">
        <f t="shared" si="371"/>
        <v>#REF!</v>
      </c>
      <c r="T268" s="340" t="e">
        <f t="shared" si="372"/>
        <v>#REF!</v>
      </c>
    </row>
    <row r="269" spans="1:20" x14ac:dyDescent="0.25">
      <c r="A269" s="141" t="s">
        <v>110</v>
      </c>
      <c r="B269" s="289">
        <v>12</v>
      </c>
      <c r="C269" s="204" t="e">
        <f>'HORA CERTA'!#REF!</f>
        <v>#REF!</v>
      </c>
      <c r="D269" s="312" t="e">
        <f t="shared" si="362"/>
        <v>#REF!</v>
      </c>
      <c r="E269" s="512" t="e">
        <f>'HORA CERTA'!#REF!</f>
        <v>#REF!</v>
      </c>
      <c r="F269" s="371" t="e">
        <f t="shared" si="363"/>
        <v>#REF!</v>
      </c>
      <c r="G269" s="512" t="e">
        <f>'HORA CERTA'!#REF!</f>
        <v>#REF!</v>
      </c>
      <c r="H269" s="371" t="e">
        <f t="shared" si="364"/>
        <v>#REF!</v>
      </c>
      <c r="I269" s="512" t="e">
        <f>'HORA CERTA'!#REF!</f>
        <v>#REF!</v>
      </c>
      <c r="J269" s="371" t="e">
        <f t="shared" si="365"/>
        <v>#REF!</v>
      </c>
      <c r="K269" s="264" t="e">
        <f t="shared" si="366"/>
        <v>#REF!</v>
      </c>
      <c r="L269" s="340" t="e">
        <f t="shared" si="367"/>
        <v>#REF!</v>
      </c>
      <c r="M269" s="512" t="e">
        <f>'HORA CERTA'!#REF!</f>
        <v>#REF!</v>
      </c>
      <c r="N269" s="371" t="e">
        <f t="shared" si="368"/>
        <v>#REF!</v>
      </c>
      <c r="O269" s="512" t="e">
        <f>'HORA CERTA'!#REF!</f>
        <v>#REF!</v>
      </c>
      <c r="P269" s="371" t="e">
        <f t="shared" si="369"/>
        <v>#REF!</v>
      </c>
      <c r="Q269" s="512" t="e">
        <f>'HORA CERTA'!#REF!</f>
        <v>#REF!</v>
      </c>
      <c r="R269" s="371" t="e">
        <f t="shared" si="370"/>
        <v>#REF!</v>
      </c>
      <c r="S269" s="264" t="e">
        <f t="shared" si="371"/>
        <v>#REF!</v>
      </c>
      <c r="T269" s="340" t="e">
        <f t="shared" si="372"/>
        <v>#REF!</v>
      </c>
    </row>
    <row r="270" spans="1:20" x14ac:dyDescent="0.25">
      <c r="A270" s="141" t="s">
        <v>111</v>
      </c>
      <c r="B270" s="289">
        <v>12</v>
      </c>
      <c r="C270" s="204" t="e">
        <f>'HORA CERTA'!#REF!</f>
        <v>#REF!</v>
      </c>
      <c r="D270" s="312" t="e">
        <f t="shared" si="362"/>
        <v>#REF!</v>
      </c>
      <c r="E270" s="512" t="e">
        <f>'HORA CERTA'!#REF!</f>
        <v>#REF!</v>
      </c>
      <c r="F270" s="371" t="e">
        <f t="shared" si="363"/>
        <v>#REF!</v>
      </c>
      <c r="G270" s="512" t="e">
        <f>'HORA CERTA'!#REF!</f>
        <v>#REF!</v>
      </c>
      <c r="H270" s="371" t="e">
        <f t="shared" si="364"/>
        <v>#REF!</v>
      </c>
      <c r="I270" s="512" t="e">
        <f>'HORA CERTA'!#REF!</f>
        <v>#REF!</v>
      </c>
      <c r="J270" s="371" t="e">
        <f t="shared" si="365"/>
        <v>#REF!</v>
      </c>
      <c r="K270" s="264" t="e">
        <f t="shared" si="366"/>
        <v>#REF!</v>
      </c>
      <c r="L270" s="340" t="e">
        <f t="shared" si="367"/>
        <v>#REF!</v>
      </c>
      <c r="M270" s="512" t="e">
        <f>'HORA CERTA'!#REF!</f>
        <v>#REF!</v>
      </c>
      <c r="N270" s="371" t="e">
        <f t="shared" si="368"/>
        <v>#REF!</v>
      </c>
      <c r="O270" s="512" t="e">
        <f>'HORA CERTA'!#REF!</f>
        <v>#REF!</v>
      </c>
      <c r="P270" s="371" t="e">
        <f t="shared" si="369"/>
        <v>#REF!</v>
      </c>
      <c r="Q270" s="512" t="e">
        <f>'HORA CERTA'!#REF!</f>
        <v>#REF!</v>
      </c>
      <c r="R270" s="371" t="e">
        <f t="shared" si="370"/>
        <v>#REF!</v>
      </c>
      <c r="S270" s="264" t="e">
        <f t="shared" si="371"/>
        <v>#REF!</v>
      </c>
      <c r="T270" s="340" t="e">
        <f t="shared" si="372"/>
        <v>#REF!</v>
      </c>
    </row>
    <row r="271" spans="1:20" x14ac:dyDescent="0.25">
      <c r="A271" s="141" t="s">
        <v>112</v>
      </c>
      <c r="B271" s="289">
        <v>12</v>
      </c>
      <c r="C271" s="204" t="e">
        <f>'HORA CERTA'!#REF!</f>
        <v>#REF!</v>
      </c>
      <c r="D271" s="312" t="e">
        <f t="shared" si="362"/>
        <v>#REF!</v>
      </c>
      <c r="E271" s="512" t="e">
        <f>'HORA CERTA'!#REF!</f>
        <v>#REF!</v>
      </c>
      <c r="F271" s="371" t="e">
        <f t="shared" si="363"/>
        <v>#REF!</v>
      </c>
      <c r="G271" s="512" t="e">
        <f>'HORA CERTA'!#REF!</f>
        <v>#REF!</v>
      </c>
      <c r="H271" s="371" t="e">
        <f t="shared" si="364"/>
        <v>#REF!</v>
      </c>
      <c r="I271" s="512" t="e">
        <f>'HORA CERTA'!#REF!</f>
        <v>#REF!</v>
      </c>
      <c r="J271" s="371" t="e">
        <f t="shared" si="365"/>
        <v>#REF!</v>
      </c>
      <c r="K271" s="264" t="e">
        <f t="shared" si="366"/>
        <v>#REF!</v>
      </c>
      <c r="L271" s="340" t="e">
        <f t="shared" si="367"/>
        <v>#REF!</v>
      </c>
      <c r="M271" s="512" t="e">
        <f>'HORA CERTA'!#REF!</f>
        <v>#REF!</v>
      </c>
      <c r="N271" s="371" t="e">
        <f t="shared" si="368"/>
        <v>#REF!</v>
      </c>
      <c r="O271" s="512" t="e">
        <f>'HORA CERTA'!#REF!</f>
        <v>#REF!</v>
      </c>
      <c r="P271" s="371" t="e">
        <f t="shared" si="369"/>
        <v>#REF!</v>
      </c>
      <c r="Q271" s="512" t="e">
        <f>'HORA CERTA'!#REF!</f>
        <v>#REF!</v>
      </c>
      <c r="R271" s="371" t="e">
        <f t="shared" si="370"/>
        <v>#REF!</v>
      </c>
      <c r="S271" s="264" t="e">
        <f t="shared" si="371"/>
        <v>#REF!</v>
      </c>
      <c r="T271" s="340" t="e">
        <f t="shared" si="372"/>
        <v>#REF!</v>
      </c>
    </row>
    <row r="272" spans="1:20" x14ac:dyDescent="0.25">
      <c r="A272" s="141" t="s">
        <v>183</v>
      </c>
      <c r="B272" s="289">
        <v>12</v>
      </c>
      <c r="C272" s="204" t="e">
        <f>'HORA CERTA'!#REF!</f>
        <v>#REF!</v>
      </c>
      <c r="D272" s="312" t="e">
        <f t="shared" si="362"/>
        <v>#REF!</v>
      </c>
      <c r="E272" s="512" t="e">
        <f>'HORA CERTA'!#REF!</f>
        <v>#REF!</v>
      </c>
      <c r="F272" s="371" t="e">
        <f t="shared" si="363"/>
        <v>#REF!</v>
      </c>
      <c r="G272" s="512" t="e">
        <f>'HORA CERTA'!#REF!</f>
        <v>#REF!</v>
      </c>
      <c r="H272" s="371" t="e">
        <f t="shared" si="364"/>
        <v>#REF!</v>
      </c>
      <c r="I272" s="512" t="e">
        <f>'HORA CERTA'!#REF!</f>
        <v>#REF!</v>
      </c>
      <c r="J272" s="371" t="e">
        <f t="shared" si="365"/>
        <v>#REF!</v>
      </c>
      <c r="K272" s="264" t="e">
        <f t="shared" si="366"/>
        <v>#REF!</v>
      </c>
      <c r="L272" s="340" t="e">
        <f t="shared" si="367"/>
        <v>#REF!</v>
      </c>
      <c r="M272" s="512" t="e">
        <f>'HORA CERTA'!#REF!</f>
        <v>#REF!</v>
      </c>
      <c r="N272" s="371" t="e">
        <f t="shared" si="368"/>
        <v>#REF!</v>
      </c>
      <c r="O272" s="512" t="e">
        <f>'HORA CERTA'!#REF!</f>
        <v>#REF!</v>
      </c>
      <c r="P272" s="371" t="e">
        <f t="shared" si="369"/>
        <v>#REF!</v>
      </c>
      <c r="Q272" s="512" t="e">
        <f>'HORA CERTA'!#REF!</f>
        <v>#REF!</v>
      </c>
      <c r="R272" s="371" t="e">
        <f t="shared" si="370"/>
        <v>#REF!</v>
      </c>
      <c r="S272" s="264" t="e">
        <f t="shared" si="371"/>
        <v>#REF!</v>
      </c>
      <c r="T272" s="340" t="e">
        <f t="shared" si="372"/>
        <v>#REF!</v>
      </c>
    </row>
    <row r="273" spans="1:20" x14ac:dyDescent="0.25">
      <c r="A273" s="141" t="s">
        <v>113</v>
      </c>
      <c r="B273" s="289">
        <v>12</v>
      </c>
      <c r="C273" s="204" t="e">
        <f>'HORA CERTA'!#REF!</f>
        <v>#REF!</v>
      </c>
      <c r="D273" s="312" t="e">
        <f t="shared" si="362"/>
        <v>#REF!</v>
      </c>
      <c r="E273" s="512" t="e">
        <f>'HORA CERTA'!#REF!</f>
        <v>#REF!</v>
      </c>
      <c r="F273" s="371" t="e">
        <f t="shared" si="363"/>
        <v>#REF!</v>
      </c>
      <c r="G273" s="512" t="e">
        <f>'HORA CERTA'!#REF!</f>
        <v>#REF!</v>
      </c>
      <c r="H273" s="371" t="e">
        <f t="shared" si="364"/>
        <v>#REF!</v>
      </c>
      <c r="I273" s="512" t="e">
        <f>'HORA CERTA'!#REF!</f>
        <v>#REF!</v>
      </c>
      <c r="J273" s="371" t="e">
        <f t="shared" si="365"/>
        <v>#REF!</v>
      </c>
      <c r="K273" s="264" t="e">
        <f t="shared" si="366"/>
        <v>#REF!</v>
      </c>
      <c r="L273" s="340" t="e">
        <f t="shared" si="367"/>
        <v>#REF!</v>
      </c>
      <c r="M273" s="512" t="e">
        <f>'HORA CERTA'!#REF!</f>
        <v>#REF!</v>
      </c>
      <c r="N273" s="371" t="e">
        <f t="shared" si="368"/>
        <v>#REF!</v>
      </c>
      <c r="O273" s="512" t="e">
        <f>'HORA CERTA'!#REF!</f>
        <v>#REF!</v>
      </c>
      <c r="P273" s="371" t="e">
        <f t="shared" si="369"/>
        <v>#REF!</v>
      </c>
      <c r="Q273" s="512" t="e">
        <f>'HORA CERTA'!#REF!</f>
        <v>#REF!</v>
      </c>
      <c r="R273" s="371" t="e">
        <f t="shared" si="370"/>
        <v>#REF!</v>
      </c>
      <c r="S273" s="264" t="e">
        <f t="shared" si="371"/>
        <v>#REF!</v>
      </c>
      <c r="T273" s="340" t="e">
        <f t="shared" si="372"/>
        <v>#REF!</v>
      </c>
    </row>
    <row r="274" spans="1:20" x14ac:dyDescent="0.25">
      <c r="A274" s="141" t="s">
        <v>114</v>
      </c>
      <c r="B274" s="289">
        <v>12</v>
      </c>
      <c r="C274" s="204" t="e">
        <f>'HORA CERTA'!#REF!</f>
        <v>#REF!</v>
      </c>
      <c r="D274" s="312" t="e">
        <f t="shared" si="362"/>
        <v>#REF!</v>
      </c>
      <c r="E274" s="513" t="e">
        <f>'HORA CERTA'!#REF!</f>
        <v>#REF!</v>
      </c>
      <c r="F274" s="371" t="e">
        <f t="shared" si="363"/>
        <v>#REF!</v>
      </c>
      <c r="G274" s="513" t="e">
        <f>'HORA CERTA'!#REF!</f>
        <v>#REF!</v>
      </c>
      <c r="H274" s="371" t="e">
        <f t="shared" si="364"/>
        <v>#REF!</v>
      </c>
      <c r="I274" s="513" t="e">
        <f>'HORA CERTA'!#REF!</f>
        <v>#REF!</v>
      </c>
      <c r="J274" s="371" t="e">
        <f t="shared" si="365"/>
        <v>#REF!</v>
      </c>
      <c r="K274" s="146" t="e">
        <f t="shared" si="366"/>
        <v>#REF!</v>
      </c>
      <c r="L274" s="340" t="e">
        <f t="shared" si="367"/>
        <v>#REF!</v>
      </c>
      <c r="M274" s="513" t="e">
        <f>'HORA CERTA'!#REF!</f>
        <v>#REF!</v>
      </c>
      <c r="N274" s="371" t="e">
        <f t="shared" si="368"/>
        <v>#REF!</v>
      </c>
      <c r="O274" s="513" t="e">
        <f>'HORA CERTA'!#REF!</f>
        <v>#REF!</v>
      </c>
      <c r="P274" s="371" t="e">
        <f t="shared" si="369"/>
        <v>#REF!</v>
      </c>
      <c r="Q274" s="513" t="e">
        <f>'HORA CERTA'!#REF!</f>
        <v>#REF!</v>
      </c>
      <c r="R274" s="371" t="e">
        <f t="shared" si="370"/>
        <v>#REF!</v>
      </c>
      <c r="S274" s="146" t="e">
        <f t="shared" si="371"/>
        <v>#REF!</v>
      </c>
      <c r="T274" s="340" t="e">
        <f t="shared" si="372"/>
        <v>#REF!</v>
      </c>
    </row>
    <row r="275" spans="1:20" x14ac:dyDescent="0.25">
      <c r="A275" s="141" t="s">
        <v>115</v>
      </c>
      <c r="B275" s="289">
        <v>12</v>
      </c>
      <c r="C275" s="204" t="e">
        <f>'HORA CERTA'!#REF!</f>
        <v>#REF!</v>
      </c>
      <c r="D275" s="312" t="e">
        <f t="shared" si="362"/>
        <v>#REF!</v>
      </c>
      <c r="E275" s="513" t="e">
        <f>'HORA CERTA'!#REF!</f>
        <v>#REF!</v>
      </c>
      <c r="F275" s="371" t="e">
        <f t="shared" si="363"/>
        <v>#REF!</v>
      </c>
      <c r="G275" s="513" t="e">
        <f>'HORA CERTA'!#REF!</f>
        <v>#REF!</v>
      </c>
      <c r="H275" s="371" t="e">
        <f t="shared" si="364"/>
        <v>#REF!</v>
      </c>
      <c r="I275" s="513" t="e">
        <f>'HORA CERTA'!#REF!</f>
        <v>#REF!</v>
      </c>
      <c r="J275" s="371" t="e">
        <f t="shared" si="365"/>
        <v>#REF!</v>
      </c>
      <c r="K275" s="146" t="e">
        <f t="shared" si="366"/>
        <v>#REF!</v>
      </c>
      <c r="L275" s="340" t="e">
        <f t="shared" si="367"/>
        <v>#REF!</v>
      </c>
      <c r="M275" s="513" t="e">
        <f>'HORA CERTA'!#REF!</f>
        <v>#REF!</v>
      </c>
      <c r="N275" s="371" t="e">
        <f t="shared" si="368"/>
        <v>#REF!</v>
      </c>
      <c r="O275" s="513" t="e">
        <f>'HORA CERTA'!#REF!</f>
        <v>#REF!</v>
      </c>
      <c r="P275" s="371" t="e">
        <f t="shared" si="369"/>
        <v>#REF!</v>
      </c>
      <c r="Q275" s="513" t="e">
        <f>'HORA CERTA'!#REF!</f>
        <v>#REF!</v>
      </c>
      <c r="R275" s="371" t="e">
        <f t="shared" si="370"/>
        <v>#REF!</v>
      </c>
      <c r="S275" s="146" t="e">
        <f t="shared" si="371"/>
        <v>#REF!</v>
      </c>
      <c r="T275" s="340" t="e">
        <f t="shared" si="372"/>
        <v>#REF!</v>
      </c>
    </row>
    <row r="276" spans="1:20" x14ac:dyDescent="0.25">
      <c r="A276" s="141" t="s">
        <v>116</v>
      </c>
      <c r="B276" s="289">
        <v>12</v>
      </c>
      <c r="C276" s="204" t="e">
        <f>'HORA CERTA'!#REF!</f>
        <v>#REF!</v>
      </c>
      <c r="D276" s="312" t="e">
        <f t="shared" si="362"/>
        <v>#REF!</v>
      </c>
      <c r="E276" s="513" t="e">
        <f>'HORA CERTA'!#REF!</f>
        <v>#REF!</v>
      </c>
      <c r="F276" s="371" t="e">
        <f t="shared" si="363"/>
        <v>#REF!</v>
      </c>
      <c r="G276" s="513" t="e">
        <f>'HORA CERTA'!#REF!</f>
        <v>#REF!</v>
      </c>
      <c r="H276" s="371" t="e">
        <f t="shared" si="364"/>
        <v>#REF!</v>
      </c>
      <c r="I276" s="513" t="e">
        <f>'HORA CERTA'!#REF!</f>
        <v>#REF!</v>
      </c>
      <c r="J276" s="371" t="e">
        <f t="shared" si="365"/>
        <v>#REF!</v>
      </c>
      <c r="K276" s="146" t="e">
        <f t="shared" si="366"/>
        <v>#REF!</v>
      </c>
      <c r="L276" s="340" t="e">
        <f t="shared" si="367"/>
        <v>#REF!</v>
      </c>
      <c r="M276" s="513" t="e">
        <f>'HORA CERTA'!#REF!</f>
        <v>#REF!</v>
      </c>
      <c r="N276" s="371" t="e">
        <f t="shared" si="368"/>
        <v>#REF!</v>
      </c>
      <c r="O276" s="513" t="e">
        <f>'HORA CERTA'!#REF!</f>
        <v>#REF!</v>
      </c>
      <c r="P276" s="371" t="e">
        <f t="shared" si="369"/>
        <v>#REF!</v>
      </c>
      <c r="Q276" s="513" t="e">
        <f>'HORA CERTA'!#REF!</f>
        <v>#REF!</v>
      </c>
      <c r="R276" s="371" t="e">
        <f t="shared" si="370"/>
        <v>#REF!</v>
      </c>
      <c r="S276" s="146" t="e">
        <f t="shared" si="371"/>
        <v>#REF!</v>
      </c>
      <c r="T276" s="340" t="e">
        <f t="shared" si="372"/>
        <v>#REF!</v>
      </c>
    </row>
    <row r="277" spans="1:20" x14ac:dyDescent="0.25">
      <c r="A277" s="141" t="s">
        <v>117</v>
      </c>
      <c r="B277" s="289">
        <v>40</v>
      </c>
      <c r="C277" s="204" t="e">
        <f>'HORA CERTA'!#REF!</f>
        <v>#REF!</v>
      </c>
      <c r="D277" s="312" t="e">
        <f t="shared" si="362"/>
        <v>#REF!</v>
      </c>
      <c r="E277" s="513" t="e">
        <f>'HORA CERTA'!#REF!</f>
        <v>#REF!</v>
      </c>
      <c r="F277" s="371" t="e">
        <f t="shared" si="363"/>
        <v>#REF!</v>
      </c>
      <c r="G277" s="513" t="e">
        <f>'HORA CERTA'!#REF!</f>
        <v>#REF!</v>
      </c>
      <c r="H277" s="371" t="e">
        <f t="shared" si="364"/>
        <v>#REF!</v>
      </c>
      <c r="I277" s="513" t="e">
        <f>'HORA CERTA'!#REF!</f>
        <v>#REF!</v>
      </c>
      <c r="J277" s="371" t="e">
        <f t="shared" si="365"/>
        <v>#REF!</v>
      </c>
      <c r="K277" s="146" t="e">
        <f t="shared" si="366"/>
        <v>#REF!</v>
      </c>
      <c r="L277" s="340" t="e">
        <f t="shared" si="367"/>
        <v>#REF!</v>
      </c>
      <c r="M277" s="513" t="e">
        <f>'HORA CERTA'!#REF!</f>
        <v>#REF!</v>
      </c>
      <c r="N277" s="371" t="e">
        <f t="shared" si="368"/>
        <v>#REF!</v>
      </c>
      <c r="O277" s="513" t="e">
        <f>'HORA CERTA'!#REF!</f>
        <v>#REF!</v>
      </c>
      <c r="P277" s="371" t="e">
        <f t="shared" si="369"/>
        <v>#REF!</v>
      </c>
      <c r="Q277" s="513" t="e">
        <f>'HORA CERTA'!#REF!</f>
        <v>#REF!</v>
      </c>
      <c r="R277" s="371" t="e">
        <f t="shared" si="370"/>
        <v>#REF!</v>
      </c>
      <c r="S277" s="146" t="e">
        <f t="shared" si="371"/>
        <v>#REF!</v>
      </c>
      <c r="T277" s="340" t="e">
        <f t="shared" si="372"/>
        <v>#REF!</v>
      </c>
    </row>
    <row r="278" spans="1:20" ht="15.75" thickBot="1" x14ac:dyDescent="0.3">
      <c r="A278" s="147" t="s">
        <v>118</v>
      </c>
      <c r="B278" s="290">
        <v>36</v>
      </c>
      <c r="C278" s="99" t="e">
        <f>'HORA CERTA'!#REF!</f>
        <v>#REF!</v>
      </c>
      <c r="D278" s="313" t="e">
        <f t="shared" si="362"/>
        <v>#REF!</v>
      </c>
      <c r="E278" s="514" t="e">
        <f>'HORA CERTA'!#REF!</f>
        <v>#REF!</v>
      </c>
      <c r="F278" s="370" t="e">
        <f t="shared" si="363"/>
        <v>#REF!</v>
      </c>
      <c r="G278" s="514" t="e">
        <f>'HORA CERTA'!#REF!</f>
        <v>#REF!</v>
      </c>
      <c r="H278" s="370" t="e">
        <f t="shared" si="364"/>
        <v>#REF!</v>
      </c>
      <c r="I278" s="514" t="e">
        <f>'HORA CERTA'!#REF!</f>
        <v>#REF!</v>
      </c>
      <c r="J278" s="370" t="e">
        <f t="shared" si="365"/>
        <v>#REF!</v>
      </c>
      <c r="K278" s="149" t="e">
        <f t="shared" si="366"/>
        <v>#REF!</v>
      </c>
      <c r="L278" s="339" t="e">
        <f t="shared" si="367"/>
        <v>#REF!</v>
      </c>
      <c r="M278" s="514" t="e">
        <f>'HORA CERTA'!#REF!</f>
        <v>#REF!</v>
      </c>
      <c r="N278" s="370" t="e">
        <f t="shared" si="368"/>
        <v>#REF!</v>
      </c>
      <c r="O278" s="514" t="e">
        <f>'HORA CERTA'!#REF!</f>
        <v>#REF!</v>
      </c>
      <c r="P278" s="370" t="e">
        <f t="shared" si="369"/>
        <v>#REF!</v>
      </c>
      <c r="Q278" s="514" t="e">
        <f>'HORA CERTA'!#REF!</f>
        <v>#REF!</v>
      </c>
      <c r="R278" s="370" t="e">
        <f t="shared" si="370"/>
        <v>#REF!</v>
      </c>
      <c r="S278" s="149" t="e">
        <f t="shared" si="371"/>
        <v>#REF!</v>
      </c>
      <c r="T278" s="339" t="e">
        <f t="shared" si="372"/>
        <v>#REF!</v>
      </c>
    </row>
    <row r="279" spans="1:20" ht="15.75" thickBot="1" x14ac:dyDescent="0.3">
      <c r="A279" s="38" t="s">
        <v>7</v>
      </c>
      <c r="B279" s="294">
        <f>SUM(B267:B278)</f>
        <v>196</v>
      </c>
      <c r="C279" s="39" t="e">
        <f>SUM(C267:C278)</f>
        <v>#REF!</v>
      </c>
      <c r="D279" s="314" t="e">
        <f t="shared" ref="D279:T279" si="373">SUM(D267:D278)</f>
        <v>#REF!</v>
      </c>
      <c r="E279" s="515" t="e">
        <f t="shared" si="373"/>
        <v>#REF!</v>
      </c>
      <c r="F279" s="326" t="e">
        <f t="shared" si="373"/>
        <v>#REF!</v>
      </c>
      <c r="G279" s="515" t="e">
        <f t="shared" si="373"/>
        <v>#REF!</v>
      </c>
      <c r="H279" s="326" t="e">
        <f t="shared" si="373"/>
        <v>#REF!</v>
      </c>
      <c r="I279" s="515" t="e">
        <f t="shared" si="373"/>
        <v>#REF!</v>
      </c>
      <c r="J279" s="326" t="e">
        <f t="shared" si="373"/>
        <v>#REF!</v>
      </c>
      <c r="K279" s="150" t="e">
        <f t="shared" ref="K279:L279" si="374">SUM(K267:K278)</f>
        <v>#REF!</v>
      </c>
      <c r="L279" s="341" t="e">
        <f t="shared" si="374"/>
        <v>#REF!</v>
      </c>
      <c r="M279" s="515" t="e">
        <f t="shared" si="373"/>
        <v>#REF!</v>
      </c>
      <c r="N279" s="326" t="e">
        <f t="shared" si="373"/>
        <v>#REF!</v>
      </c>
      <c r="O279" s="515" t="e">
        <f t="shared" si="373"/>
        <v>#REF!</v>
      </c>
      <c r="P279" s="326" t="e">
        <f t="shared" si="373"/>
        <v>#REF!</v>
      </c>
      <c r="Q279" s="515" t="e">
        <f t="shared" si="373"/>
        <v>#REF!</v>
      </c>
      <c r="R279" s="326" t="e">
        <f t="shared" si="373"/>
        <v>#REF!</v>
      </c>
      <c r="S279" s="150" t="e">
        <f t="shared" si="373"/>
        <v>#REF!</v>
      </c>
      <c r="T279" s="341" t="e">
        <f t="shared" si="373"/>
        <v>#REF!</v>
      </c>
    </row>
    <row r="281" spans="1:20" ht="15.75" x14ac:dyDescent="0.25">
      <c r="A281" s="1021" t="s">
        <v>263</v>
      </c>
      <c r="B281" s="1022"/>
      <c r="C281" s="1022"/>
      <c r="D281" s="1022"/>
      <c r="E281" s="1022"/>
      <c r="F281" s="1022"/>
      <c r="G281" s="1022"/>
      <c r="H281" s="1022"/>
      <c r="I281" s="1022"/>
      <c r="J281" s="1022"/>
      <c r="K281" s="1022"/>
      <c r="L281" s="1022"/>
      <c r="M281" s="1022"/>
      <c r="N281" s="1022"/>
      <c r="O281" s="1022"/>
      <c r="P281" s="1022"/>
      <c r="Q281" s="1022"/>
      <c r="R281" s="1022"/>
      <c r="S281" s="1022"/>
      <c r="T281" s="1022"/>
    </row>
    <row r="282" spans="1:20" ht="36.75" thickBot="1" x14ac:dyDescent="0.3">
      <c r="A282" s="85" t="s">
        <v>14</v>
      </c>
      <c r="B282" s="274" t="str">
        <f t="shared" ref="B282:T282" si="375">B5</f>
        <v>Carga Horária</v>
      </c>
      <c r="C282" s="104" t="str">
        <f t="shared" si="375"/>
        <v>Equipe Mínima TA</v>
      </c>
      <c r="D282" s="302" t="str">
        <f t="shared" si="375"/>
        <v>Total Horas</v>
      </c>
      <c r="E282" s="516" t="str">
        <f t="shared" si="375"/>
        <v>MAR</v>
      </c>
      <c r="F282" s="344" t="str">
        <f t="shared" si="375"/>
        <v>Saldo Mar</v>
      </c>
      <c r="G282" s="516" t="str">
        <f t="shared" si="375"/>
        <v>ABR</v>
      </c>
      <c r="H282" s="344" t="str">
        <f t="shared" si="375"/>
        <v>Saldo Abr</v>
      </c>
      <c r="I282" s="516" t="str">
        <f t="shared" si="375"/>
        <v>MAI</v>
      </c>
      <c r="J282" s="344" t="str">
        <f t="shared" si="375"/>
        <v>Saldo Mai</v>
      </c>
      <c r="K282" s="251" t="str">
        <f t="shared" ref="K282:L282" si="376">K5</f>
        <v>3º Trimestre</v>
      </c>
      <c r="L282" s="342" t="str">
        <f t="shared" si="376"/>
        <v>Saldo Trim</v>
      </c>
      <c r="M282" s="516" t="str">
        <f t="shared" si="375"/>
        <v>JUN</v>
      </c>
      <c r="N282" s="344" t="str">
        <f t="shared" si="375"/>
        <v>Saldo Jun</v>
      </c>
      <c r="O282" s="496" t="str">
        <f t="shared" si="375"/>
        <v>JUL</v>
      </c>
      <c r="P282" s="344" t="str">
        <f t="shared" si="375"/>
        <v>Saldo Jul</v>
      </c>
      <c r="Q282" s="496" t="str">
        <f t="shared" si="375"/>
        <v>AGO</v>
      </c>
      <c r="R282" s="344" t="str">
        <f t="shared" si="375"/>
        <v>Saldo Ago</v>
      </c>
      <c r="S282" s="251" t="str">
        <f t="shared" si="375"/>
        <v>4º Trimestre</v>
      </c>
      <c r="T282" s="342" t="str">
        <f t="shared" si="375"/>
        <v>Saldo Trim</v>
      </c>
    </row>
    <row r="283" spans="1:20" ht="15.75" thickTop="1" x14ac:dyDescent="0.25">
      <c r="A283" s="9" t="s">
        <v>179</v>
      </c>
      <c r="B283" s="275">
        <v>12</v>
      </c>
      <c r="C283" s="10">
        <f>'PSM + UPA'!B9</f>
        <v>40</v>
      </c>
      <c r="D283" s="296">
        <f t="shared" ref="D283:D287" si="377">C283*B283</f>
        <v>480</v>
      </c>
      <c r="E283" s="497">
        <f>'PSM + UPA'!C9</f>
        <v>0</v>
      </c>
      <c r="F283" s="316">
        <f t="shared" ref="F283:F287" si="378">(E283*$B283)-$D283</f>
        <v>-480</v>
      </c>
      <c r="G283" s="497">
        <f>'PSM + UPA'!D9</f>
        <v>0</v>
      </c>
      <c r="H283" s="316">
        <f t="shared" ref="H283:H287" si="379">(G283*$B283)-$D283</f>
        <v>-480</v>
      </c>
      <c r="I283" s="497">
        <f>'PSM + UPA'!E9</f>
        <v>0</v>
      </c>
      <c r="J283" s="316">
        <f t="shared" ref="J283:J287" si="380">(I283*$B283)-$D283</f>
        <v>-480</v>
      </c>
      <c r="K283" s="241">
        <f t="shared" ref="K283:K287" si="381">SUM(E283,G283,I283)</f>
        <v>0</v>
      </c>
      <c r="L283" s="329">
        <f t="shared" ref="L283:L287" si="382">(K283*$B283)-$D283*3</f>
        <v>-1440</v>
      </c>
      <c r="M283" s="497">
        <f>'PSM + UPA'!F9</f>
        <v>0</v>
      </c>
      <c r="N283" s="316">
        <f t="shared" ref="N283:N287" si="383">(M283*$B283)-$D283</f>
        <v>-480</v>
      </c>
      <c r="O283" s="497">
        <f>'PSM + UPA'!G9</f>
        <v>0</v>
      </c>
      <c r="P283" s="316">
        <f t="shared" ref="P283:P287" si="384">(O283*$B283)-$D283</f>
        <v>-480</v>
      </c>
      <c r="Q283" s="497">
        <f>'PSM + UPA'!H9</f>
        <v>0</v>
      </c>
      <c r="R283" s="316">
        <f t="shared" ref="R283:R287" si="385">(Q283*$B283)-$D283</f>
        <v>-480</v>
      </c>
      <c r="S283" s="241">
        <f t="shared" ref="S283:S287" si="386">SUM(M283,O283,Q283)</f>
        <v>0</v>
      </c>
      <c r="T283" s="329">
        <f t="shared" ref="T283:T287" si="387">(S283*$B283)-$D283*3</f>
        <v>-1440</v>
      </c>
    </row>
    <row r="284" spans="1:20" x14ac:dyDescent="0.25">
      <c r="A284" s="9" t="s">
        <v>176</v>
      </c>
      <c r="B284" s="275">
        <v>30</v>
      </c>
      <c r="C284" s="83">
        <f>'PSM + UPA'!B10</f>
        <v>1</v>
      </c>
      <c r="D284" s="297">
        <f t="shared" si="377"/>
        <v>30</v>
      </c>
      <c r="E284" s="109">
        <f>'PSM + UPA'!C10</f>
        <v>0</v>
      </c>
      <c r="F284" s="317">
        <f t="shared" si="378"/>
        <v>-30</v>
      </c>
      <c r="G284" s="109">
        <f>'PSM + UPA'!D10</f>
        <v>0</v>
      </c>
      <c r="H284" s="317">
        <f t="shared" si="379"/>
        <v>-30</v>
      </c>
      <c r="I284" s="109">
        <f>'PSM + UPA'!E10</f>
        <v>0</v>
      </c>
      <c r="J284" s="317">
        <f t="shared" si="380"/>
        <v>-30</v>
      </c>
      <c r="K284" s="253">
        <f t="shared" si="381"/>
        <v>0</v>
      </c>
      <c r="L284" s="330">
        <f t="shared" si="382"/>
        <v>-90</v>
      </c>
      <c r="M284" s="109">
        <f>'PSM + UPA'!F10</f>
        <v>0</v>
      </c>
      <c r="N284" s="317">
        <f t="shared" si="383"/>
        <v>-30</v>
      </c>
      <c r="O284" s="109">
        <f>'PSM + UPA'!G10</f>
        <v>0</v>
      </c>
      <c r="P284" s="317">
        <f t="shared" si="384"/>
        <v>-30</v>
      </c>
      <c r="Q284" s="109">
        <f>'PSM + UPA'!H10</f>
        <v>0</v>
      </c>
      <c r="R284" s="317">
        <f t="shared" si="385"/>
        <v>-30</v>
      </c>
      <c r="S284" s="253">
        <f t="shared" si="386"/>
        <v>0</v>
      </c>
      <c r="T284" s="330">
        <f t="shared" si="387"/>
        <v>-90</v>
      </c>
    </row>
    <row r="285" spans="1:20" x14ac:dyDescent="0.25">
      <c r="A285" s="152" t="s">
        <v>180</v>
      </c>
      <c r="B285" s="291">
        <v>12</v>
      </c>
      <c r="C285" s="73">
        <f>'PSM + UPA'!B11</f>
        <v>14</v>
      </c>
      <c r="D285" s="298">
        <f t="shared" si="377"/>
        <v>168</v>
      </c>
      <c r="E285" s="109">
        <f>'PSM + UPA'!C11</f>
        <v>0</v>
      </c>
      <c r="F285" s="317">
        <f t="shared" si="378"/>
        <v>-168</v>
      </c>
      <c r="G285" s="109">
        <f>'PSM + UPA'!D11</f>
        <v>0</v>
      </c>
      <c r="H285" s="317">
        <f t="shared" si="379"/>
        <v>-168</v>
      </c>
      <c r="I285" s="109">
        <f>'PSM + UPA'!E11</f>
        <v>0</v>
      </c>
      <c r="J285" s="317">
        <f t="shared" si="380"/>
        <v>-168</v>
      </c>
      <c r="K285" s="253">
        <f t="shared" si="381"/>
        <v>0</v>
      </c>
      <c r="L285" s="330">
        <f t="shared" si="382"/>
        <v>-504</v>
      </c>
      <c r="M285" s="109">
        <f>'PSM + UPA'!F11</f>
        <v>0</v>
      </c>
      <c r="N285" s="317">
        <f t="shared" si="383"/>
        <v>-168</v>
      </c>
      <c r="O285" s="109">
        <f>'PSM + UPA'!G11</f>
        <v>0</v>
      </c>
      <c r="P285" s="317">
        <f t="shared" si="384"/>
        <v>-168</v>
      </c>
      <c r="Q285" s="109">
        <f>'PSM + UPA'!H11</f>
        <v>0</v>
      </c>
      <c r="R285" s="317">
        <f t="shared" si="385"/>
        <v>-168</v>
      </c>
      <c r="S285" s="253">
        <f t="shared" si="386"/>
        <v>0</v>
      </c>
      <c r="T285" s="330">
        <f t="shared" si="387"/>
        <v>-504</v>
      </c>
    </row>
    <row r="286" spans="1:20" x14ac:dyDescent="0.25">
      <c r="A286" s="88" t="s">
        <v>181</v>
      </c>
      <c r="B286" s="276">
        <v>12</v>
      </c>
      <c r="C286" s="83">
        <f>'PSM + UPA'!B12</f>
        <v>28</v>
      </c>
      <c r="D286" s="297">
        <f t="shared" si="377"/>
        <v>336</v>
      </c>
      <c r="E286" s="109">
        <f>'PSM + UPA'!C12</f>
        <v>0</v>
      </c>
      <c r="F286" s="317">
        <f t="shared" si="378"/>
        <v>-336</v>
      </c>
      <c r="G286" s="109">
        <f>'PSM + UPA'!D12</f>
        <v>0</v>
      </c>
      <c r="H286" s="317">
        <f t="shared" si="379"/>
        <v>-336</v>
      </c>
      <c r="I286" s="109">
        <f>'PSM + UPA'!E12</f>
        <v>0</v>
      </c>
      <c r="J286" s="317">
        <f t="shared" si="380"/>
        <v>-336</v>
      </c>
      <c r="K286" s="253">
        <f t="shared" si="381"/>
        <v>0</v>
      </c>
      <c r="L286" s="330">
        <f t="shared" si="382"/>
        <v>-1008</v>
      </c>
      <c r="M286" s="109">
        <f>'PSM + UPA'!F12</f>
        <v>0</v>
      </c>
      <c r="N286" s="317">
        <f t="shared" si="383"/>
        <v>-336</v>
      </c>
      <c r="O286" s="109">
        <f>'PSM + UPA'!G12</f>
        <v>0</v>
      </c>
      <c r="P286" s="317">
        <f t="shared" si="384"/>
        <v>-336</v>
      </c>
      <c r="Q286" s="109">
        <f>'PSM + UPA'!H12</f>
        <v>0</v>
      </c>
      <c r="R286" s="317">
        <f t="shared" si="385"/>
        <v>-336</v>
      </c>
      <c r="S286" s="253">
        <f t="shared" si="386"/>
        <v>0</v>
      </c>
      <c r="T286" s="330">
        <f t="shared" si="387"/>
        <v>-1008</v>
      </c>
    </row>
    <row r="287" spans="1:20" ht="15.75" thickBot="1" x14ac:dyDescent="0.3">
      <c r="A287" s="110" t="s">
        <v>182</v>
      </c>
      <c r="B287" s="277">
        <v>30</v>
      </c>
      <c r="C287" s="92">
        <f>'PSM + UPA'!B13</f>
        <v>1</v>
      </c>
      <c r="D287" s="299">
        <f t="shared" si="377"/>
        <v>30</v>
      </c>
      <c r="E287" s="498">
        <f>'PSM + UPA'!C13</f>
        <v>0</v>
      </c>
      <c r="F287" s="318">
        <f t="shared" si="378"/>
        <v>-30</v>
      </c>
      <c r="G287" s="498">
        <f>'PSM + UPA'!D13</f>
        <v>0</v>
      </c>
      <c r="H287" s="318">
        <f t="shared" si="379"/>
        <v>-30</v>
      </c>
      <c r="I287" s="498">
        <f>'PSM + UPA'!E13</f>
        <v>0</v>
      </c>
      <c r="J287" s="318">
        <f t="shared" si="380"/>
        <v>-30</v>
      </c>
      <c r="K287" s="254">
        <f t="shared" si="381"/>
        <v>0</v>
      </c>
      <c r="L287" s="331">
        <f t="shared" si="382"/>
        <v>-90</v>
      </c>
      <c r="M287" s="498">
        <f>'PSM + UPA'!F13</f>
        <v>0</v>
      </c>
      <c r="N287" s="318">
        <f t="shared" si="383"/>
        <v>-30</v>
      </c>
      <c r="O287" s="498">
        <f>'PSM + UPA'!G13</f>
        <v>0</v>
      </c>
      <c r="P287" s="318">
        <f t="shared" si="384"/>
        <v>-30</v>
      </c>
      <c r="Q287" s="498">
        <f>'PSM + UPA'!H13</f>
        <v>0</v>
      </c>
      <c r="R287" s="318">
        <f t="shared" si="385"/>
        <v>-30</v>
      </c>
      <c r="S287" s="254">
        <f t="shared" si="386"/>
        <v>0</v>
      </c>
      <c r="T287" s="331">
        <f t="shared" si="387"/>
        <v>-90</v>
      </c>
    </row>
    <row r="288" spans="1:20" ht="15.75" thickBot="1" x14ac:dyDescent="0.3">
      <c r="A288" s="6" t="s">
        <v>7</v>
      </c>
      <c r="B288" s="293">
        <f>SUM(B283:B287)</f>
        <v>96</v>
      </c>
      <c r="C288" s="7">
        <f>SUM(C283:C287)</f>
        <v>84</v>
      </c>
      <c r="D288" s="300">
        <f t="shared" ref="D288:T288" si="388">SUM(D283:D287)</f>
        <v>1044</v>
      </c>
      <c r="E288" s="499">
        <f t="shared" si="388"/>
        <v>0</v>
      </c>
      <c r="F288" s="319">
        <f t="shared" si="388"/>
        <v>-1044</v>
      </c>
      <c r="G288" s="499">
        <f t="shared" si="388"/>
        <v>0</v>
      </c>
      <c r="H288" s="319">
        <f t="shared" si="388"/>
        <v>-1044</v>
      </c>
      <c r="I288" s="499">
        <f t="shared" si="388"/>
        <v>0</v>
      </c>
      <c r="J288" s="319">
        <f t="shared" si="388"/>
        <v>-1044</v>
      </c>
      <c r="K288" s="80">
        <f t="shared" ref="K288:L288" si="389">SUM(K283:K287)</f>
        <v>0</v>
      </c>
      <c r="L288" s="332">
        <f t="shared" si="389"/>
        <v>-3132</v>
      </c>
      <c r="M288" s="499">
        <f t="shared" si="388"/>
        <v>0</v>
      </c>
      <c r="N288" s="319">
        <f t="shared" si="388"/>
        <v>-1044</v>
      </c>
      <c r="O288" s="499">
        <f t="shared" si="388"/>
        <v>0</v>
      </c>
      <c r="P288" s="319">
        <f t="shared" si="388"/>
        <v>-1044</v>
      </c>
      <c r="Q288" s="499">
        <f t="shared" si="388"/>
        <v>0</v>
      </c>
      <c r="R288" s="319">
        <f t="shared" si="388"/>
        <v>-1044</v>
      </c>
      <c r="S288" s="80">
        <f t="shared" si="388"/>
        <v>0</v>
      </c>
      <c r="T288" s="332">
        <f t="shared" si="388"/>
        <v>-3132</v>
      </c>
    </row>
    <row r="290" spans="1:20" ht="15.75" x14ac:dyDescent="0.25">
      <c r="A290" s="1021" t="s">
        <v>305</v>
      </c>
      <c r="B290" s="1022"/>
      <c r="C290" s="1022"/>
      <c r="D290" s="1022"/>
      <c r="E290" s="1022"/>
      <c r="F290" s="1022"/>
      <c r="G290" s="1022"/>
      <c r="H290" s="1022"/>
      <c r="I290" s="1022"/>
      <c r="J290" s="1022"/>
      <c r="K290" s="1022"/>
      <c r="L290" s="1022"/>
      <c r="M290" s="1022"/>
      <c r="N290" s="1022"/>
      <c r="O290" s="1022"/>
      <c r="P290" s="1022"/>
      <c r="Q290" s="1022"/>
      <c r="R290" s="1022"/>
      <c r="S290" s="1022"/>
      <c r="T290" s="1022"/>
    </row>
    <row r="291" spans="1:20" ht="36.75" thickBot="1" x14ac:dyDescent="0.3">
      <c r="A291" s="85" t="s">
        <v>14</v>
      </c>
      <c r="B291" s="274" t="str">
        <f t="shared" ref="B291:T291" si="390">B5</f>
        <v>Carga Horária</v>
      </c>
      <c r="C291" s="104" t="str">
        <f t="shared" si="390"/>
        <v>Equipe Mínima TA</v>
      </c>
      <c r="D291" s="302" t="str">
        <f t="shared" si="390"/>
        <v>Total Horas</v>
      </c>
      <c r="E291" s="516" t="str">
        <f t="shared" si="390"/>
        <v>MAR</v>
      </c>
      <c r="F291" s="344" t="str">
        <f t="shared" si="390"/>
        <v>Saldo Mar</v>
      </c>
      <c r="G291" s="516" t="str">
        <f t="shared" si="390"/>
        <v>ABR</v>
      </c>
      <c r="H291" s="344" t="str">
        <f t="shared" si="390"/>
        <v>Saldo Abr</v>
      </c>
      <c r="I291" s="516" t="str">
        <f t="shared" si="390"/>
        <v>MAI</v>
      </c>
      <c r="J291" s="344" t="str">
        <f t="shared" si="390"/>
        <v>Saldo Mai</v>
      </c>
      <c r="K291" s="251" t="str">
        <f t="shared" ref="K291:L291" si="391">K5</f>
        <v>3º Trimestre</v>
      </c>
      <c r="L291" s="342" t="str">
        <f t="shared" si="391"/>
        <v>Saldo Trim</v>
      </c>
      <c r="M291" s="516" t="str">
        <f t="shared" si="390"/>
        <v>JUN</v>
      </c>
      <c r="N291" s="344" t="str">
        <f t="shared" si="390"/>
        <v>Saldo Jun</v>
      </c>
      <c r="O291" s="496" t="str">
        <f t="shared" si="390"/>
        <v>JUL</v>
      </c>
      <c r="P291" s="344" t="str">
        <f t="shared" si="390"/>
        <v>Saldo Jul</v>
      </c>
      <c r="Q291" s="496" t="str">
        <f t="shared" si="390"/>
        <v>AGO</v>
      </c>
      <c r="R291" s="344" t="str">
        <f t="shared" si="390"/>
        <v>Saldo Ago</v>
      </c>
      <c r="S291" s="251" t="str">
        <f t="shared" si="390"/>
        <v>4º Trimestre</v>
      </c>
      <c r="T291" s="342" t="str">
        <f t="shared" si="390"/>
        <v>Saldo Trim</v>
      </c>
    </row>
    <row r="292" spans="1:20" ht="15.75" thickTop="1" x14ac:dyDescent="0.25">
      <c r="A292" s="9" t="s">
        <v>186</v>
      </c>
      <c r="B292" s="275">
        <v>12</v>
      </c>
      <c r="C292" s="10">
        <f>'AMA JD BRASIL'!B15</f>
        <v>20</v>
      </c>
      <c r="D292" s="296">
        <f t="shared" ref="D292:D293" si="392">C292*B292</f>
        <v>240</v>
      </c>
      <c r="E292" s="497">
        <f>'AMA JD BRASIL'!C15</f>
        <v>17</v>
      </c>
      <c r="F292" s="316">
        <f t="shared" ref="F292:F293" si="393">(E292*$B292)-$D292</f>
        <v>-36</v>
      </c>
      <c r="G292" s="497">
        <f>'AMA JD BRASIL'!E15</f>
        <v>0</v>
      </c>
      <c r="H292" s="316">
        <f t="shared" ref="H292:H293" si="394">(G292*$B292)-$D292</f>
        <v>-240</v>
      </c>
      <c r="I292" s="497">
        <f>'AMA JD BRASIL'!G15</f>
        <v>0</v>
      </c>
      <c r="J292" s="316">
        <f t="shared" ref="J292:J293" si="395">(I292*$B292)-$D292</f>
        <v>-240</v>
      </c>
      <c r="K292" s="241">
        <f>SUM(E292,G292,I292)</f>
        <v>17</v>
      </c>
      <c r="L292" s="329">
        <f t="shared" ref="L292:L293" si="396">(K292*$B292)-$D292*3</f>
        <v>-516</v>
      </c>
      <c r="M292" s="497">
        <f>'AMA JD BRASIL'!K15</f>
        <v>0</v>
      </c>
      <c r="N292" s="316">
        <f t="shared" ref="N292:N293" si="397">(M292*$B292)-$D292</f>
        <v>-240</v>
      </c>
      <c r="O292" s="497">
        <f>'AMA JD BRASIL'!M15</f>
        <v>0</v>
      </c>
      <c r="P292" s="316">
        <f t="shared" ref="P292:P293" si="398">(O292*$B292)-$D292</f>
        <v>-240</v>
      </c>
      <c r="Q292" s="497">
        <f>'AMA JD BRASIL'!O15</f>
        <v>0</v>
      </c>
      <c r="R292" s="316">
        <f t="shared" ref="R292:R293" si="399">(Q292*$B292)-$D292</f>
        <v>-240</v>
      </c>
      <c r="S292" s="241">
        <f>SUM(M292,O292,Q292)</f>
        <v>0</v>
      </c>
      <c r="T292" s="329">
        <f t="shared" ref="T292:T293" si="400">(S292*$B292)-$D292*3</f>
        <v>-720</v>
      </c>
    </row>
    <row r="293" spans="1:20" ht="15.75" thickBot="1" x14ac:dyDescent="0.3">
      <c r="A293" s="110" t="s">
        <v>181</v>
      </c>
      <c r="B293" s="277">
        <v>12</v>
      </c>
      <c r="C293" s="92">
        <f>'AMA JD BRASIL'!B16</f>
        <v>12</v>
      </c>
      <c r="D293" s="299">
        <f t="shared" si="392"/>
        <v>144</v>
      </c>
      <c r="E293" s="498">
        <f>'AMA JD BRASIL'!C16</f>
        <v>4</v>
      </c>
      <c r="F293" s="318">
        <f t="shared" si="393"/>
        <v>-96</v>
      </c>
      <c r="G293" s="498">
        <f>'AMA JD BRASIL'!E16</f>
        <v>0</v>
      </c>
      <c r="H293" s="318">
        <f t="shared" si="394"/>
        <v>-144</v>
      </c>
      <c r="I293" s="498">
        <f>'AMA JD BRASIL'!G16</f>
        <v>0</v>
      </c>
      <c r="J293" s="318">
        <f t="shared" si="395"/>
        <v>-144</v>
      </c>
      <c r="K293" s="254">
        <f>SUM(E293,G293,I293)</f>
        <v>4</v>
      </c>
      <c r="L293" s="331">
        <f t="shared" si="396"/>
        <v>-384</v>
      </c>
      <c r="M293" s="498">
        <f>'AMA JD BRASIL'!K16</f>
        <v>0</v>
      </c>
      <c r="N293" s="318">
        <f t="shared" si="397"/>
        <v>-144</v>
      </c>
      <c r="O293" s="498">
        <f>'AMA JD BRASIL'!M16</f>
        <v>0</v>
      </c>
      <c r="P293" s="318">
        <f t="shared" si="398"/>
        <v>-144</v>
      </c>
      <c r="Q293" s="498">
        <f>'AMA JD BRASIL'!O16</f>
        <v>0</v>
      </c>
      <c r="R293" s="318">
        <f t="shared" si="399"/>
        <v>-144</v>
      </c>
      <c r="S293" s="254">
        <f>SUM(M293,O293,Q293)</f>
        <v>0</v>
      </c>
      <c r="T293" s="331">
        <f t="shared" si="400"/>
        <v>-432</v>
      </c>
    </row>
    <row r="294" spans="1:20" ht="15.75" thickBot="1" x14ac:dyDescent="0.3">
      <c r="A294" s="6" t="s">
        <v>7</v>
      </c>
      <c r="B294" s="293">
        <f>SUM(B292:B293)</f>
        <v>24</v>
      </c>
      <c r="C294" s="7">
        <f t="shared" ref="C294:T294" si="401">SUM(C292:C293)</f>
        <v>32</v>
      </c>
      <c r="D294" s="300">
        <f t="shared" si="401"/>
        <v>384</v>
      </c>
      <c r="E294" s="499">
        <f t="shared" si="401"/>
        <v>21</v>
      </c>
      <c r="F294" s="319">
        <f t="shared" si="401"/>
        <v>-132</v>
      </c>
      <c r="G294" s="499">
        <f t="shared" si="401"/>
        <v>0</v>
      </c>
      <c r="H294" s="319">
        <f t="shared" si="401"/>
        <v>-384</v>
      </c>
      <c r="I294" s="499">
        <f t="shared" si="401"/>
        <v>0</v>
      </c>
      <c r="J294" s="319">
        <f t="shared" si="401"/>
        <v>-384</v>
      </c>
      <c r="K294" s="80">
        <f t="shared" ref="K294:L294" si="402">SUM(K292:K293)</f>
        <v>21</v>
      </c>
      <c r="L294" s="332">
        <f t="shared" si="402"/>
        <v>-900</v>
      </c>
      <c r="M294" s="499">
        <f t="shared" si="401"/>
        <v>0</v>
      </c>
      <c r="N294" s="319">
        <f t="shared" si="401"/>
        <v>-384</v>
      </c>
      <c r="O294" s="499">
        <f t="shared" si="401"/>
        <v>0</v>
      </c>
      <c r="P294" s="319">
        <f t="shared" si="401"/>
        <v>-384</v>
      </c>
      <c r="Q294" s="499">
        <f t="shared" si="401"/>
        <v>0</v>
      </c>
      <c r="R294" s="319">
        <f t="shared" si="401"/>
        <v>-384</v>
      </c>
      <c r="S294" s="80">
        <f t="shared" si="401"/>
        <v>0</v>
      </c>
      <c r="T294" s="332">
        <f t="shared" si="401"/>
        <v>-1152</v>
      </c>
    </row>
    <row r="296" spans="1:20" ht="15.75" x14ac:dyDescent="0.25">
      <c r="A296" s="1021" t="s">
        <v>306</v>
      </c>
      <c r="B296" s="1022"/>
      <c r="C296" s="1022"/>
      <c r="D296" s="1022"/>
      <c r="E296" s="1022"/>
      <c r="F296" s="1022"/>
      <c r="G296" s="1022"/>
      <c r="H296" s="1022"/>
      <c r="I296" s="1022"/>
      <c r="J296" s="1022"/>
      <c r="K296" s="1022"/>
      <c r="L296" s="1022"/>
      <c r="M296" s="1022"/>
      <c r="N296" s="1022"/>
      <c r="O296" s="1022"/>
      <c r="P296" s="1022"/>
      <c r="Q296" s="1022"/>
      <c r="R296" s="1022"/>
      <c r="S296" s="1022"/>
      <c r="T296" s="1022"/>
    </row>
    <row r="297" spans="1:20" ht="36.75" thickBot="1" x14ac:dyDescent="0.3">
      <c r="A297" s="85" t="s">
        <v>14</v>
      </c>
      <c r="B297" s="274" t="str">
        <f t="shared" ref="B297:T297" si="403">B5</f>
        <v>Carga Horária</v>
      </c>
      <c r="C297" s="104" t="str">
        <f t="shared" si="403"/>
        <v>Equipe Mínima TA</v>
      </c>
      <c r="D297" s="302" t="str">
        <f t="shared" si="403"/>
        <v>Total Horas</v>
      </c>
      <c r="E297" s="516" t="str">
        <f t="shared" si="403"/>
        <v>MAR</v>
      </c>
      <c r="F297" s="344" t="str">
        <f t="shared" si="403"/>
        <v>Saldo Mar</v>
      </c>
      <c r="G297" s="516" t="str">
        <f t="shared" si="403"/>
        <v>ABR</v>
      </c>
      <c r="H297" s="344" t="str">
        <f t="shared" si="403"/>
        <v>Saldo Abr</v>
      </c>
      <c r="I297" s="516" t="str">
        <f t="shared" si="403"/>
        <v>MAI</v>
      </c>
      <c r="J297" s="344" t="str">
        <f t="shared" si="403"/>
        <v>Saldo Mai</v>
      </c>
      <c r="K297" s="251" t="str">
        <f t="shared" ref="K297:L297" si="404">K5</f>
        <v>3º Trimestre</v>
      </c>
      <c r="L297" s="342" t="str">
        <f t="shared" si="404"/>
        <v>Saldo Trim</v>
      </c>
      <c r="M297" s="516" t="str">
        <f t="shared" si="403"/>
        <v>JUN</v>
      </c>
      <c r="N297" s="344" t="str">
        <f t="shared" si="403"/>
        <v>Saldo Jun</v>
      </c>
      <c r="O297" s="496" t="str">
        <f t="shared" si="403"/>
        <v>JUL</v>
      </c>
      <c r="P297" s="344" t="str">
        <f t="shared" si="403"/>
        <v>Saldo Jul</v>
      </c>
      <c r="Q297" s="496" t="str">
        <f t="shared" si="403"/>
        <v>AGO</v>
      </c>
      <c r="R297" s="344" t="str">
        <f t="shared" si="403"/>
        <v>Saldo Ago</v>
      </c>
      <c r="S297" s="251" t="str">
        <f t="shared" si="403"/>
        <v>4º Trimestre</v>
      </c>
      <c r="T297" s="342" t="str">
        <f t="shared" si="403"/>
        <v>Saldo Trim</v>
      </c>
    </row>
    <row r="298" spans="1:20" ht="15.75" thickTop="1" x14ac:dyDescent="0.25">
      <c r="A298" s="9" t="s">
        <v>186</v>
      </c>
      <c r="B298" s="275">
        <v>12</v>
      </c>
      <c r="C298" s="10">
        <f>'AMA VL QUILHERME'!B7</f>
        <v>18</v>
      </c>
      <c r="D298" s="296">
        <f t="shared" ref="D298:D299" si="405">C298*B298</f>
        <v>216</v>
      </c>
      <c r="E298" s="497">
        <f>'AMA VL QUILHERME'!C7</f>
        <v>13</v>
      </c>
      <c r="F298" s="316">
        <f t="shared" ref="F298:F299" si="406">(E298*$B298)-$D298</f>
        <v>-60</v>
      </c>
      <c r="G298" s="497">
        <f>'AMA VL QUILHERME'!E7</f>
        <v>0</v>
      </c>
      <c r="H298" s="316">
        <f t="shared" ref="H298:H299" si="407">(G298*$B298)-$D298</f>
        <v>-216</v>
      </c>
      <c r="I298" s="497">
        <f>'AMA VL QUILHERME'!G7</f>
        <v>0</v>
      </c>
      <c r="J298" s="316">
        <f t="shared" ref="J298:J299" si="408">(I298*$B298)-$D298</f>
        <v>-216</v>
      </c>
      <c r="K298" s="241">
        <f>SUM(E298,G298,I298)</f>
        <v>13</v>
      </c>
      <c r="L298" s="329">
        <f t="shared" ref="L298:L299" si="409">(K298*$B298)-$D298*3</f>
        <v>-492</v>
      </c>
      <c r="M298" s="497">
        <f>'AMA VL QUILHERME'!K7</f>
        <v>0</v>
      </c>
      <c r="N298" s="316">
        <f t="shared" ref="N298:N299" si="410">(M298*$B298)-$D298</f>
        <v>-216</v>
      </c>
      <c r="O298" s="497">
        <f>'AMA VL QUILHERME'!M7</f>
        <v>0</v>
      </c>
      <c r="P298" s="316">
        <f t="shared" ref="P298:P299" si="411">(O298*$B298)-$D298</f>
        <v>-216</v>
      </c>
      <c r="Q298" s="497">
        <f>'AMA VL QUILHERME'!O7</f>
        <v>0</v>
      </c>
      <c r="R298" s="316">
        <f t="shared" ref="R298:R299" si="412">(Q298*$B298)-$D298</f>
        <v>-216</v>
      </c>
      <c r="S298" s="241">
        <f>SUM(M298,O298,Q298)</f>
        <v>0</v>
      </c>
      <c r="T298" s="329">
        <f t="shared" ref="T298:T299" si="413">(S298*$B298)-$D298*3</f>
        <v>-648</v>
      </c>
    </row>
    <row r="299" spans="1:20" ht="15.75" thickBot="1" x14ac:dyDescent="0.3">
      <c r="A299" s="110" t="s">
        <v>181</v>
      </c>
      <c r="B299" s="277">
        <v>12</v>
      </c>
      <c r="C299" s="92">
        <f>'AMA VL QUILHERME'!B8</f>
        <v>12</v>
      </c>
      <c r="D299" s="299">
        <f t="shared" si="405"/>
        <v>144</v>
      </c>
      <c r="E299" s="498">
        <f>'AMA VL QUILHERME'!C8</f>
        <v>6</v>
      </c>
      <c r="F299" s="318">
        <f t="shared" si="406"/>
        <v>-72</v>
      </c>
      <c r="G299" s="498">
        <f>'AMA VL QUILHERME'!E8</f>
        <v>0</v>
      </c>
      <c r="H299" s="318">
        <f t="shared" si="407"/>
        <v>-144</v>
      </c>
      <c r="I299" s="498">
        <f>'AMA VL QUILHERME'!G8</f>
        <v>0</v>
      </c>
      <c r="J299" s="318">
        <f t="shared" si="408"/>
        <v>-144</v>
      </c>
      <c r="K299" s="254">
        <f>SUM(E299,G299,I299)</f>
        <v>6</v>
      </c>
      <c r="L299" s="331">
        <f t="shared" si="409"/>
        <v>-360</v>
      </c>
      <c r="M299" s="498">
        <f>'AMA VL QUILHERME'!K8</f>
        <v>0</v>
      </c>
      <c r="N299" s="318">
        <f t="shared" si="410"/>
        <v>-144</v>
      </c>
      <c r="O299" s="498">
        <f>'AMA VL QUILHERME'!M8</f>
        <v>0</v>
      </c>
      <c r="P299" s="318">
        <f t="shared" si="411"/>
        <v>-144</v>
      </c>
      <c r="Q299" s="498">
        <f>'AMA VL QUILHERME'!O8</f>
        <v>0</v>
      </c>
      <c r="R299" s="318">
        <f t="shared" si="412"/>
        <v>-144</v>
      </c>
      <c r="S299" s="254">
        <f>SUM(M299,O299,Q299)</f>
        <v>0</v>
      </c>
      <c r="T299" s="331">
        <f t="shared" si="413"/>
        <v>-432</v>
      </c>
    </row>
    <row r="300" spans="1:20" ht="15.75" thickBot="1" x14ac:dyDescent="0.3">
      <c r="A300" s="6" t="s">
        <v>7</v>
      </c>
      <c r="B300" s="293">
        <f>SUM(B298:B299)</f>
        <v>24</v>
      </c>
      <c r="C300" s="7">
        <f>SUM(C298:C299)</f>
        <v>30</v>
      </c>
      <c r="D300" s="300">
        <f t="shared" ref="D300:T300" si="414">SUM(D298:D299)</f>
        <v>360</v>
      </c>
      <c r="E300" s="499">
        <f t="shared" si="414"/>
        <v>19</v>
      </c>
      <c r="F300" s="319">
        <f t="shared" si="414"/>
        <v>-132</v>
      </c>
      <c r="G300" s="499">
        <f t="shared" si="414"/>
        <v>0</v>
      </c>
      <c r="H300" s="319">
        <f t="shared" si="414"/>
        <v>-360</v>
      </c>
      <c r="I300" s="499">
        <f t="shared" si="414"/>
        <v>0</v>
      </c>
      <c r="J300" s="319">
        <f t="shared" si="414"/>
        <v>-360</v>
      </c>
      <c r="K300" s="80">
        <f t="shared" ref="K300:L300" si="415">SUM(K298:K299)</f>
        <v>19</v>
      </c>
      <c r="L300" s="332">
        <f t="shared" si="415"/>
        <v>-852</v>
      </c>
      <c r="M300" s="499">
        <f t="shared" si="414"/>
        <v>0</v>
      </c>
      <c r="N300" s="319">
        <f t="shared" si="414"/>
        <v>-360</v>
      </c>
      <c r="O300" s="499">
        <f t="shared" si="414"/>
        <v>0</v>
      </c>
      <c r="P300" s="319">
        <f t="shared" si="414"/>
        <v>-360</v>
      </c>
      <c r="Q300" s="499">
        <f t="shared" si="414"/>
        <v>0</v>
      </c>
      <c r="R300" s="319">
        <f t="shared" si="414"/>
        <v>-360</v>
      </c>
      <c r="S300" s="80">
        <f t="shared" si="414"/>
        <v>0</v>
      </c>
      <c r="T300" s="332">
        <f t="shared" si="414"/>
        <v>-1080</v>
      </c>
    </row>
    <row r="302" spans="1:20" ht="15.75" x14ac:dyDescent="0.25">
      <c r="A302" s="1021" t="s">
        <v>307</v>
      </c>
      <c r="B302" s="1022"/>
      <c r="C302" s="1022"/>
      <c r="D302" s="1022"/>
      <c r="E302" s="1022"/>
      <c r="F302" s="1022"/>
      <c r="G302" s="1022"/>
      <c r="H302" s="1022"/>
      <c r="I302" s="1022"/>
      <c r="J302" s="1022"/>
      <c r="K302" s="1022"/>
      <c r="L302" s="1022"/>
      <c r="M302" s="1022"/>
      <c r="N302" s="1022"/>
      <c r="O302" s="1022"/>
      <c r="P302" s="1022"/>
      <c r="Q302" s="1022"/>
      <c r="R302" s="1022"/>
      <c r="S302" s="1022"/>
      <c r="T302" s="1022"/>
    </row>
    <row r="303" spans="1:20" ht="36.75" thickBot="1" x14ac:dyDescent="0.3">
      <c r="A303" s="85" t="s">
        <v>14</v>
      </c>
      <c r="B303" s="274" t="str">
        <f t="shared" ref="B303:T303" si="416">B5</f>
        <v>Carga Horária</v>
      </c>
      <c r="C303" s="104" t="str">
        <f t="shared" si="416"/>
        <v>Equipe Mínima TA</v>
      </c>
      <c r="D303" s="302" t="str">
        <f t="shared" si="416"/>
        <v>Total Horas</v>
      </c>
      <c r="E303" s="516" t="str">
        <f t="shared" si="416"/>
        <v>MAR</v>
      </c>
      <c r="F303" s="344" t="str">
        <f t="shared" si="416"/>
        <v>Saldo Mar</v>
      </c>
      <c r="G303" s="516" t="str">
        <f t="shared" si="416"/>
        <v>ABR</v>
      </c>
      <c r="H303" s="344" t="str">
        <f t="shared" si="416"/>
        <v>Saldo Abr</v>
      </c>
      <c r="I303" s="516" t="str">
        <f t="shared" si="416"/>
        <v>MAI</v>
      </c>
      <c r="J303" s="344" t="str">
        <f t="shared" si="416"/>
        <v>Saldo Mai</v>
      </c>
      <c r="K303" s="251" t="str">
        <f t="shared" ref="K303:L303" si="417">K5</f>
        <v>3º Trimestre</v>
      </c>
      <c r="L303" s="342" t="str">
        <f t="shared" si="417"/>
        <v>Saldo Trim</v>
      </c>
      <c r="M303" s="516" t="str">
        <f t="shared" si="416"/>
        <v>JUN</v>
      </c>
      <c r="N303" s="344" t="str">
        <f t="shared" si="416"/>
        <v>Saldo Jun</v>
      </c>
      <c r="O303" s="496" t="str">
        <f t="shared" si="416"/>
        <v>JUL</v>
      </c>
      <c r="P303" s="344" t="str">
        <f t="shared" si="416"/>
        <v>Saldo Jul</v>
      </c>
      <c r="Q303" s="496" t="str">
        <f t="shared" si="416"/>
        <v>AGO</v>
      </c>
      <c r="R303" s="344" t="str">
        <f t="shared" si="416"/>
        <v>Saldo Ago</v>
      </c>
      <c r="S303" s="251" t="str">
        <f t="shared" si="416"/>
        <v>4º Trimestre</v>
      </c>
      <c r="T303" s="342" t="str">
        <f t="shared" si="416"/>
        <v>Saldo Trim</v>
      </c>
    </row>
    <row r="304" spans="1:20" ht="15.75" thickTop="1" x14ac:dyDescent="0.25">
      <c r="A304" s="9" t="s">
        <v>186</v>
      </c>
      <c r="B304" s="275">
        <v>12</v>
      </c>
      <c r="C304" s="10">
        <f>'AMA VL MEDEIROS'!B7</f>
        <v>18</v>
      </c>
      <c r="D304" s="296">
        <f>C304*B304</f>
        <v>216</v>
      </c>
      <c r="E304" s="497">
        <f>'AMA VL MEDEIROS'!C7</f>
        <v>16</v>
      </c>
      <c r="F304" s="316">
        <f t="shared" ref="F304:F305" si="418">(E304*$B304)-$D304</f>
        <v>-24</v>
      </c>
      <c r="G304" s="497">
        <f>'AMA VL MEDEIROS'!E7</f>
        <v>0</v>
      </c>
      <c r="H304" s="316">
        <f t="shared" ref="H304:H305" si="419">(G304*$B304)-$D304</f>
        <v>-216</v>
      </c>
      <c r="I304" s="497">
        <f>'AMA VL MEDEIROS'!G7</f>
        <v>0</v>
      </c>
      <c r="J304" s="316">
        <f t="shared" ref="J304:J305" si="420">(I304*$B304)-$D304</f>
        <v>-216</v>
      </c>
      <c r="K304" s="241">
        <f>SUM(E304,G304,I304)</f>
        <v>16</v>
      </c>
      <c r="L304" s="329">
        <f t="shared" ref="L304:L305" si="421">(K304*$B304)-$D304*3</f>
        <v>-456</v>
      </c>
      <c r="M304" s="497">
        <f>'AMA VL MEDEIROS'!K7</f>
        <v>0</v>
      </c>
      <c r="N304" s="316">
        <f t="shared" ref="N304:N305" si="422">(M304*$B304)-$D304</f>
        <v>-216</v>
      </c>
      <c r="O304" s="497">
        <f>'AMA VL MEDEIROS'!M7</f>
        <v>0</v>
      </c>
      <c r="P304" s="316">
        <f t="shared" ref="P304:P305" si="423">(O304*$B304)-$D304</f>
        <v>-216</v>
      </c>
      <c r="Q304" s="497">
        <f>'AMA VL MEDEIROS'!O7</f>
        <v>0</v>
      </c>
      <c r="R304" s="316">
        <f t="shared" ref="R304:R305" si="424">(Q304*$B304)-$D304</f>
        <v>-216</v>
      </c>
      <c r="S304" s="241">
        <f>SUM(M304,O304,Q304)</f>
        <v>0</v>
      </c>
      <c r="T304" s="329">
        <f t="shared" ref="T304:T305" si="425">(S304*$B304)-$D304*3</f>
        <v>-648</v>
      </c>
    </row>
    <row r="305" spans="1:20" ht="15.75" thickBot="1" x14ac:dyDescent="0.3">
      <c r="A305" s="110" t="s">
        <v>181</v>
      </c>
      <c r="B305" s="277">
        <v>12</v>
      </c>
      <c r="C305" s="92">
        <f>'AMA VL MEDEIROS'!B8</f>
        <v>12</v>
      </c>
      <c r="D305" s="299">
        <f>C305*B305</f>
        <v>144</v>
      </c>
      <c r="E305" s="498">
        <f>'AMA VL MEDEIROS'!C8</f>
        <v>9</v>
      </c>
      <c r="F305" s="318">
        <f t="shared" si="418"/>
        <v>-36</v>
      </c>
      <c r="G305" s="498">
        <f>'AMA VL MEDEIROS'!E8</f>
        <v>0</v>
      </c>
      <c r="H305" s="318">
        <f t="shared" si="419"/>
        <v>-144</v>
      </c>
      <c r="I305" s="498">
        <f>'AMA VL MEDEIROS'!G8</f>
        <v>0</v>
      </c>
      <c r="J305" s="318">
        <f t="shared" si="420"/>
        <v>-144</v>
      </c>
      <c r="K305" s="254">
        <f>SUM(E305,G305,I305)</f>
        <v>9</v>
      </c>
      <c r="L305" s="331">
        <f t="shared" si="421"/>
        <v>-324</v>
      </c>
      <c r="M305" s="498">
        <f>'AMA VL MEDEIROS'!K8</f>
        <v>0</v>
      </c>
      <c r="N305" s="318">
        <f t="shared" si="422"/>
        <v>-144</v>
      </c>
      <c r="O305" s="498">
        <f>'AMA VL MEDEIROS'!M8</f>
        <v>0</v>
      </c>
      <c r="P305" s="318">
        <f t="shared" si="423"/>
        <v>-144</v>
      </c>
      <c r="Q305" s="498">
        <f>'AMA VL MEDEIROS'!O8</f>
        <v>0</v>
      </c>
      <c r="R305" s="318">
        <f t="shared" si="424"/>
        <v>-144</v>
      </c>
      <c r="S305" s="254">
        <f>SUM(M305,O305,Q305)</f>
        <v>0</v>
      </c>
      <c r="T305" s="331">
        <f t="shared" si="425"/>
        <v>-432</v>
      </c>
    </row>
    <row r="306" spans="1:20" ht="15.75" thickBot="1" x14ac:dyDescent="0.3">
      <c r="A306" s="6" t="s">
        <v>7</v>
      </c>
      <c r="B306" s="293">
        <f>SUM(B304:B305)</f>
        <v>24</v>
      </c>
      <c r="C306" s="7">
        <f>SUM(C304:C305)</f>
        <v>30</v>
      </c>
      <c r="D306" s="300">
        <f t="shared" ref="D306:T306" si="426">SUM(D304:D305)</f>
        <v>360</v>
      </c>
      <c r="E306" s="499">
        <f t="shared" si="426"/>
        <v>25</v>
      </c>
      <c r="F306" s="319">
        <f t="shared" si="426"/>
        <v>-60</v>
      </c>
      <c r="G306" s="499">
        <f t="shared" si="426"/>
        <v>0</v>
      </c>
      <c r="H306" s="319">
        <f t="shared" si="426"/>
        <v>-360</v>
      </c>
      <c r="I306" s="499">
        <f t="shared" si="426"/>
        <v>0</v>
      </c>
      <c r="J306" s="319">
        <f t="shared" si="426"/>
        <v>-360</v>
      </c>
      <c r="K306" s="80">
        <f t="shared" ref="K306:L306" si="427">SUM(K304:K305)</f>
        <v>25</v>
      </c>
      <c r="L306" s="332">
        <f t="shared" si="427"/>
        <v>-780</v>
      </c>
      <c r="M306" s="499">
        <f t="shared" si="426"/>
        <v>0</v>
      </c>
      <c r="N306" s="319">
        <f t="shared" si="426"/>
        <v>-360</v>
      </c>
      <c r="O306" s="499">
        <f t="shared" si="426"/>
        <v>0</v>
      </c>
      <c r="P306" s="319">
        <f t="shared" si="426"/>
        <v>-360</v>
      </c>
      <c r="Q306" s="499">
        <f t="shared" si="426"/>
        <v>0</v>
      </c>
      <c r="R306" s="319">
        <f t="shared" si="426"/>
        <v>-360</v>
      </c>
      <c r="S306" s="80">
        <f t="shared" si="426"/>
        <v>0</v>
      </c>
      <c r="T306" s="332">
        <f t="shared" si="426"/>
        <v>-1080</v>
      </c>
    </row>
  </sheetData>
  <sheetProtection sheet="1" objects="1" scenarios="1"/>
  <mergeCells count="27">
    <mergeCell ref="A48:T48"/>
    <mergeCell ref="A1:O1"/>
    <mergeCell ref="A2:O2"/>
    <mergeCell ref="A4:T4"/>
    <mergeCell ref="A21:T21"/>
    <mergeCell ref="A37:T37"/>
    <mergeCell ref="A208:T208"/>
    <mergeCell ref="A62:T62"/>
    <mergeCell ref="A76:T76"/>
    <mergeCell ref="A88:T88"/>
    <mergeCell ref="A103:T103"/>
    <mergeCell ref="A118:T118"/>
    <mergeCell ref="A132:T132"/>
    <mergeCell ref="A142:T142"/>
    <mergeCell ref="A154:T154"/>
    <mergeCell ref="A166:T166"/>
    <mergeCell ref="A177:T177"/>
    <mergeCell ref="A194:T194"/>
    <mergeCell ref="A290:T290"/>
    <mergeCell ref="A296:T296"/>
    <mergeCell ref="A302:T302"/>
    <mergeCell ref="A217:T217"/>
    <mergeCell ref="A228:T228"/>
    <mergeCell ref="A240:T240"/>
    <mergeCell ref="A251:T251"/>
    <mergeCell ref="A265:T265"/>
    <mergeCell ref="A281:T281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9"/>
  </sheetPr>
  <dimension ref="A1:T208"/>
  <sheetViews>
    <sheetView showGridLines="0" topLeftCell="A37" workbookViewId="0">
      <selection sqref="A1:O1"/>
    </sheetView>
  </sheetViews>
  <sheetFormatPr defaultColWidth="8.85546875" defaultRowHeight="15" x14ac:dyDescent="0.25"/>
  <cols>
    <col min="1" max="1" width="33.85546875" customWidth="1"/>
    <col min="2" max="2" width="7.85546875" style="295" customWidth="1"/>
    <col min="3" max="3" width="8.28515625" style="154" customWidth="1"/>
    <col min="4" max="4" width="7.85546875" style="154" customWidth="1"/>
    <col min="5" max="5" width="8.42578125" style="398" customWidth="1"/>
    <col min="6" max="6" width="7.42578125" style="315" customWidth="1"/>
    <col min="7" max="7" width="8.42578125" style="398" customWidth="1"/>
    <col min="8" max="8" width="7.42578125" style="315" customWidth="1"/>
    <col min="9" max="9" width="8.42578125" style="398" customWidth="1"/>
    <col min="10" max="10" width="7.42578125" style="315" customWidth="1"/>
    <col min="11" max="11" width="8.85546875" style="154"/>
    <col min="12" max="12" width="8.140625" style="328" customWidth="1"/>
    <col min="13" max="13" width="8.42578125" style="398" customWidth="1"/>
    <col min="14" max="14" width="7.42578125" style="315" customWidth="1"/>
    <col min="15" max="15" width="8.42578125" style="398" customWidth="1"/>
    <col min="16" max="16" width="7.42578125" style="315" customWidth="1"/>
    <col min="17" max="17" width="8.42578125" style="398" customWidth="1"/>
    <col min="18" max="18" width="7.42578125" style="315" customWidth="1"/>
    <col min="19" max="19" width="8.7109375" style="154" customWidth="1"/>
    <col min="20" max="20" width="8.28515625" style="328" customWidth="1"/>
  </cols>
  <sheetData>
    <row r="1" spans="1:20" ht="18" x14ac:dyDescent="0.35">
      <c r="A1" s="1020" t="s">
        <v>399</v>
      </c>
      <c r="B1" s="1020"/>
      <c r="C1" s="1020"/>
      <c r="D1" s="1020"/>
      <c r="E1" s="1020"/>
      <c r="F1" s="1020"/>
      <c r="G1" s="1020"/>
      <c r="H1" s="1020"/>
      <c r="I1" s="1020"/>
      <c r="J1" s="1020"/>
      <c r="K1" s="1020"/>
      <c r="L1" s="1020"/>
      <c r="M1" s="1020"/>
      <c r="N1" s="1020"/>
      <c r="O1" s="1020"/>
      <c r="P1" s="327"/>
      <c r="Q1" s="419"/>
    </row>
    <row r="2" spans="1:20" ht="18" x14ac:dyDescent="0.35">
      <c r="A2" s="1020" t="s">
        <v>188</v>
      </c>
      <c r="B2" s="1020"/>
      <c r="C2" s="1020"/>
      <c r="D2" s="1020"/>
      <c r="E2" s="1020"/>
      <c r="F2" s="1020"/>
      <c r="G2" s="1020"/>
      <c r="H2" s="1020"/>
      <c r="I2" s="1020"/>
      <c r="J2" s="1020"/>
      <c r="K2" s="1020"/>
      <c r="L2" s="1020"/>
      <c r="M2" s="1020"/>
      <c r="N2" s="1020"/>
      <c r="O2" s="1020"/>
      <c r="P2" s="327"/>
      <c r="Q2" s="419"/>
    </row>
    <row r="3" spans="1:20" x14ac:dyDescent="0.25">
      <c r="A3" s="103"/>
      <c r="B3" s="292"/>
    </row>
    <row r="4" spans="1:20" ht="18.75" x14ac:dyDescent="0.3">
      <c r="A4" s="1104" t="s">
        <v>257</v>
      </c>
      <c r="B4" s="1104"/>
      <c r="C4" s="1104"/>
      <c r="D4" s="1104"/>
      <c r="E4" s="1104"/>
      <c r="F4" s="1104"/>
      <c r="G4" s="1104"/>
      <c r="H4" s="1104"/>
      <c r="I4" s="1104"/>
      <c r="J4" s="1104"/>
      <c r="K4" s="1104"/>
      <c r="L4" s="1104"/>
      <c r="M4" s="1104"/>
      <c r="N4" s="1104"/>
      <c r="O4" s="1104"/>
      <c r="P4" s="1104"/>
      <c r="Q4" s="1104"/>
      <c r="R4" s="1104"/>
      <c r="S4" s="1104"/>
      <c r="T4" s="1104"/>
    </row>
    <row r="5" spans="1:20" ht="36.75" thickBot="1" x14ac:dyDescent="0.3">
      <c r="A5" s="85" t="s">
        <v>14</v>
      </c>
      <c r="B5" s="274" t="s">
        <v>222</v>
      </c>
      <c r="C5" s="104" t="s">
        <v>165</v>
      </c>
      <c r="D5" s="302" t="s">
        <v>223</v>
      </c>
      <c r="E5" s="399" t="str">
        <f>'Eq Minima Unds Horas'!E5</f>
        <v>MAR</v>
      </c>
      <c r="F5" s="344" t="str">
        <f>'Eq Minima Unds Horas'!F5</f>
        <v>Saldo Mar</v>
      </c>
      <c r="G5" s="399" t="str">
        <f>'Eq Minima Unds Horas'!G5</f>
        <v>ABR</v>
      </c>
      <c r="H5" s="344" t="str">
        <f>'Eq Minima Unds Horas'!H5</f>
        <v>Saldo Abr</v>
      </c>
      <c r="I5" s="399" t="str">
        <f>'Eq Minima Unds Horas'!I5</f>
        <v>MAI</v>
      </c>
      <c r="J5" s="344" t="str">
        <f>'Eq Minima Unds Horas'!J5</f>
        <v>Saldo Mai</v>
      </c>
      <c r="K5" s="251" t="str">
        <f>'Eq Minima Unds Horas'!K5</f>
        <v>3º Trimestre</v>
      </c>
      <c r="L5" s="342" t="str">
        <f>'Eq Minima Unds Horas'!L5</f>
        <v>Saldo Trim</v>
      </c>
      <c r="M5" s="399" t="str">
        <f>'Eq Minima Unds Horas'!M5</f>
        <v>JUN</v>
      </c>
      <c r="N5" s="344" t="str">
        <f>'Eq Minima Unds Horas'!N5</f>
        <v>Saldo Jun</v>
      </c>
      <c r="O5" s="418" t="str">
        <f>'Eq Minima Unds Horas'!O5</f>
        <v>JUL</v>
      </c>
      <c r="P5" s="344" t="str">
        <f>'Eq Minima Unds Horas'!P5</f>
        <v>Saldo Jul</v>
      </c>
      <c r="Q5" s="418" t="str">
        <f>'Eq Minima Unds Horas'!Q5</f>
        <v>AGO</v>
      </c>
      <c r="R5" s="344" t="str">
        <f>'Eq Minima Unds Horas'!R5</f>
        <v>Saldo Ago</v>
      </c>
      <c r="S5" s="251" t="str">
        <f>'Eq Minima Unds Horas'!S5</f>
        <v>4º Trimestre</v>
      </c>
      <c r="T5" s="342" t="str">
        <f>'Eq Minima Unds Horas'!T5</f>
        <v>Saldo Trim</v>
      </c>
    </row>
    <row r="6" spans="1:20" ht="15.75" thickTop="1" x14ac:dyDescent="0.25">
      <c r="A6" s="88" t="s">
        <v>17</v>
      </c>
      <c r="B6" s="276">
        <v>40</v>
      </c>
      <c r="C6" s="83">
        <f>SUM(C40,C49)</f>
        <v>9</v>
      </c>
      <c r="D6" s="297">
        <f>SUM(D40,D49)</f>
        <v>360</v>
      </c>
      <c r="E6" s="400">
        <f>SUM(E40,E49)</f>
        <v>9</v>
      </c>
      <c r="F6" s="317">
        <f>(E6*$B6)-$D6</f>
        <v>0</v>
      </c>
      <c r="G6" s="400">
        <f>SUM(G40,G49)</f>
        <v>0</v>
      </c>
      <c r="H6" s="317">
        <f t="shared" ref="H6:H35" si="0">(G6*$B6)-$D6</f>
        <v>-360</v>
      </c>
      <c r="I6" s="400">
        <f>SUM(I40,I49)</f>
        <v>0</v>
      </c>
      <c r="J6" s="317">
        <f t="shared" ref="J6:J35" si="1">(I6*$B6)-$D6</f>
        <v>-360</v>
      </c>
      <c r="K6" s="253">
        <f t="shared" ref="K6:K15" si="2">SUM(E6,G6,I6)</f>
        <v>9</v>
      </c>
      <c r="L6" s="330">
        <f t="shared" ref="L6:L15" si="3">(K6*$B6)-$D6*3</f>
        <v>-720</v>
      </c>
      <c r="M6" s="400">
        <f>SUM(M40,M49)</f>
        <v>0</v>
      </c>
      <c r="N6" s="317">
        <f t="shared" ref="N6:N35" si="4">(M6*$B6)-$D6</f>
        <v>-360</v>
      </c>
      <c r="O6" s="400">
        <f>SUM(O40,O49)</f>
        <v>0</v>
      </c>
      <c r="P6" s="317">
        <f t="shared" ref="P6:P35" si="5">(O6*$B6)-$D6</f>
        <v>-360</v>
      </c>
      <c r="Q6" s="400">
        <f>SUM(Q40,Q49)</f>
        <v>0</v>
      </c>
      <c r="R6" s="317">
        <f t="shared" ref="R6:R35" si="6">(Q6*$B6)-$D6</f>
        <v>-360</v>
      </c>
      <c r="S6" s="253">
        <f t="shared" ref="S6:S10" si="7">SUM(M6,O6,Q6)</f>
        <v>0</v>
      </c>
      <c r="T6" s="330">
        <f t="shared" ref="T6:T35" si="8">(S6*$B6)-$D6*3</f>
        <v>-1080</v>
      </c>
    </row>
    <row r="7" spans="1:20" x14ac:dyDescent="0.25">
      <c r="A7" s="88" t="s">
        <v>259</v>
      </c>
      <c r="B7" s="276">
        <v>20</v>
      </c>
      <c r="C7" s="83" t="e">
        <f>SUM(C41,C50,C62,C70,C79,C87,C95,C102,C107,C114,C121,C128,C150,C157,)</f>
        <v>#REF!</v>
      </c>
      <c r="D7" s="297" t="e">
        <f>SUM(D41,D50,D62,D70,D79,D87,D95,D102,D107,D114,D121,D128,D150,D157,)</f>
        <v>#REF!</v>
      </c>
      <c r="E7" s="400" t="e">
        <f>SUM(E41,E50,E62,E70,E79,E87,E95,E102,E107,E114,E121,E128,E150,E157,)</f>
        <v>#REF!</v>
      </c>
      <c r="F7" s="317" t="e">
        <f t="shared" ref="F7:F35" si="9">(E7*$B7)-$D7</f>
        <v>#REF!</v>
      </c>
      <c r="G7" s="400" t="e">
        <f>SUM(G41,G50,G62,G70,G79,G87,G95,G102,G107,G114,G121,G128,G150,G157,)</f>
        <v>#REF!</v>
      </c>
      <c r="H7" s="317" t="e">
        <f t="shared" si="0"/>
        <v>#REF!</v>
      </c>
      <c r="I7" s="400" t="e">
        <f>SUM(I41,I50,I62,I70,I79,I87,I95,I102,I107,I114,I121,I128,I150,I157,)</f>
        <v>#REF!</v>
      </c>
      <c r="J7" s="317" t="e">
        <f t="shared" si="1"/>
        <v>#REF!</v>
      </c>
      <c r="K7" s="253" t="e">
        <f t="shared" si="2"/>
        <v>#REF!</v>
      </c>
      <c r="L7" s="330" t="e">
        <f t="shared" si="3"/>
        <v>#REF!</v>
      </c>
      <c r="M7" s="400" t="e">
        <f>SUM(M41,M50,M62,M70,M79,M87,M95,M102,M107,M114,M121,M128,M150,M157,)</f>
        <v>#REF!</v>
      </c>
      <c r="N7" s="317" t="e">
        <f t="shared" si="4"/>
        <v>#REF!</v>
      </c>
      <c r="O7" s="400" t="e">
        <f>SUM(O41,O50,O62,O70,O79,O87,O95,O102,O107,O114,O121,O128,O150,O157,)</f>
        <v>#REF!</v>
      </c>
      <c r="P7" s="317" t="e">
        <f t="shared" si="5"/>
        <v>#REF!</v>
      </c>
      <c r="Q7" s="400" t="e">
        <f>SUM(Q41,Q50,Q62,Q70,Q79,Q87,Q95,Q102,Q107,Q114,Q121,Q128,Q150,Q157,)</f>
        <v>#REF!</v>
      </c>
      <c r="R7" s="317" t="e">
        <f t="shared" si="6"/>
        <v>#REF!</v>
      </c>
      <c r="S7" s="253" t="e">
        <f t="shared" si="7"/>
        <v>#REF!</v>
      </c>
      <c r="T7" s="330" t="e">
        <f t="shared" si="8"/>
        <v>#REF!</v>
      </c>
    </row>
    <row r="8" spans="1:20" x14ac:dyDescent="0.25">
      <c r="A8" s="88" t="s">
        <v>43</v>
      </c>
      <c r="B8" s="276">
        <v>20</v>
      </c>
      <c r="C8" s="83" t="e">
        <f>SUM(C42,C51,C63,C71,C80,C88,C96,C108,C115,C122,C129,C151,C158)</f>
        <v>#REF!</v>
      </c>
      <c r="D8" s="297" t="e">
        <f>SUM(D42,D51,D63,D71,D80,D88,D96,D108,D115,D122,D129,D151,D158)</f>
        <v>#REF!</v>
      </c>
      <c r="E8" s="400" t="e">
        <f>SUM(E42,E51,E63,E71,E80,E88,E96,E108,E115,E122,E129,E151,E158)</f>
        <v>#REF!</v>
      </c>
      <c r="F8" s="317" t="e">
        <f t="shared" si="9"/>
        <v>#REF!</v>
      </c>
      <c r="G8" s="400" t="e">
        <f>SUM(G42,G51,G63,G71,G80,G88,G96,G108,G115,G122,G129,G151,G158)</f>
        <v>#REF!</v>
      </c>
      <c r="H8" s="317" t="e">
        <f t="shared" si="0"/>
        <v>#REF!</v>
      </c>
      <c r="I8" s="400" t="e">
        <f>SUM(I42,I51,I63,I71,I80,I88,I96,I108,I115,I122,I129,I151,I158)</f>
        <v>#REF!</v>
      </c>
      <c r="J8" s="317" t="e">
        <f t="shared" si="1"/>
        <v>#REF!</v>
      </c>
      <c r="K8" s="253" t="e">
        <f t="shared" si="2"/>
        <v>#REF!</v>
      </c>
      <c r="L8" s="330" t="e">
        <f t="shared" si="3"/>
        <v>#REF!</v>
      </c>
      <c r="M8" s="400" t="e">
        <f>SUM(M42,M51,M63,M71,M80,M88,M96,M108,M115,M122,M129,M151,M158)</f>
        <v>#REF!</v>
      </c>
      <c r="N8" s="317" t="e">
        <f t="shared" si="4"/>
        <v>#REF!</v>
      </c>
      <c r="O8" s="400" t="e">
        <f>SUM(O42,O51,O63,O71,O80,O88,O96,O108,O115,O122,O129,O151,O158)</f>
        <v>#REF!</v>
      </c>
      <c r="P8" s="317" t="e">
        <f t="shared" si="5"/>
        <v>#REF!</v>
      </c>
      <c r="Q8" s="400" t="e">
        <f>SUM(Q42,Q51,Q63,Q71,Q80,Q88,Q96,Q108,Q115,Q122,Q129,Q151,Q158)</f>
        <v>#REF!</v>
      </c>
      <c r="R8" s="317" t="e">
        <f t="shared" si="6"/>
        <v>#REF!</v>
      </c>
      <c r="S8" s="253" t="e">
        <f t="shared" si="7"/>
        <v>#REF!</v>
      </c>
      <c r="T8" s="330" t="e">
        <f t="shared" si="8"/>
        <v>#REF!</v>
      </c>
    </row>
    <row r="9" spans="1:20" x14ac:dyDescent="0.25">
      <c r="A9" s="88" t="s">
        <v>260</v>
      </c>
      <c r="B9" s="276">
        <v>20</v>
      </c>
      <c r="C9" s="83">
        <f>SUM(C43,C57,C64,C72,C81,C130,C164)</f>
        <v>12</v>
      </c>
      <c r="D9" s="297">
        <f>SUM(D43,D57,D64,D72,D81,D130,D164)</f>
        <v>240</v>
      </c>
      <c r="E9" s="400">
        <f>SUM(E43,E57,E64,E72,E81,E130,E164)</f>
        <v>13.05</v>
      </c>
      <c r="F9" s="317">
        <f t="shared" si="9"/>
        <v>21</v>
      </c>
      <c r="G9" s="400">
        <f>SUM(G43,G57,G64,G72,G81,G130,G164)</f>
        <v>1</v>
      </c>
      <c r="H9" s="317">
        <f t="shared" si="0"/>
        <v>-220</v>
      </c>
      <c r="I9" s="400">
        <f>SUM(I43,I57,I64,I72,I81,I130,I164)</f>
        <v>1</v>
      </c>
      <c r="J9" s="317">
        <f t="shared" si="1"/>
        <v>-220</v>
      </c>
      <c r="K9" s="253">
        <f t="shared" si="2"/>
        <v>15.05</v>
      </c>
      <c r="L9" s="330">
        <f t="shared" si="3"/>
        <v>-419</v>
      </c>
      <c r="M9" s="400">
        <f>SUM(M43,M57,M64,M72,M81,M130,M164)</f>
        <v>1</v>
      </c>
      <c r="N9" s="317">
        <f t="shared" si="4"/>
        <v>-220</v>
      </c>
      <c r="O9" s="400">
        <f>SUM(O43,O57,O64,O72,O81,O130,O164)</f>
        <v>1</v>
      </c>
      <c r="P9" s="317">
        <f t="shared" si="5"/>
        <v>-220</v>
      </c>
      <c r="Q9" s="400">
        <f>SUM(Q43,Q57,Q64,Q72,Q81,Q130,Q164)</f>
        <v>1</v>
      </c>
      <c r="R9" s="317">
        <f t="shared" si="6"/>
        <v>-220</v>
      </c>
      <c r="S9" s="253">
        <f t="shared" si="7"/>
        <v>3</v>
      </c>
      <c r="T9" s="330">
        <f t="shared" si="8"/>
        <v>-660</v>
      </c>
    </row>
    <row r="10" spans="1:20" x14ac:dyDescent="0.25">
      <c r="A10" s="88" t="s">
        <v>23</v>
      </c>
      <c r="B10" s="276">
        <v>20</v>
      </c>
      <c r="C10" s="83" t="e">
        <f>SUM(C44,C52,C65,C73,C82,C90,C97,C109,C116,C123,C132,C152,C159)</f>
        <v>#REF!</v>
      </c>
      <c r="D10" s="297" t="e">
        <f>SUM(D44,D52,D65,D73,D82,D90,D97,D109,D116,D123,D132,D152,D159)</f>
        <v>#REF!</v>
      </c>
      <c r="E10" s="400" t="e">
        <f>SUM(E44,E52,E65,E73,E82,E90,E97,E109,E116,E123,E132,E152,E159)</f>
        <v>#REF!</v>
      </c>
      <c r="F10" s="317" t="e">
        <f t="shared" si="9"/>
        <v>#REF!</v>
      </c>
      <c r="G10" s="400" t="e">
        <f>SUM(G44,G52,G65,G73,G82,G90,G97,G109,G116,G123,G132,G152,G159)</f>
        <v>#REF!</v>
      </c>
      <c r="H10" s="317" t="e">
        <f t="shared" si="0"/>
        <v>#REF!</v>
      </c>
      <c r="I10" s="400" t="e">
        <f>SUM(I44,I52,I65,I73,I82,I90,I97,I109,I116,I123,I132,I152,I159)</f>
        <v>#REF!</v>
      </c>
      <c r="J10" s="317" t="e">
        <f t="shared" si="1"/>
        <v>#REF!</v>
      </c>
      <c r="K10" s="253" t="e">
        <f t="shared" si="2"/>
        <v>#REF!</v>
      </c>
      <c r="L10" s="330" t="e">
        <f t="shared" si="3"/>
        <v>#REF!</v>
      </c>
      <c r="M10" s="400" t="e">
        <f>SUM(M44,M52,M65,M73,M82,M90,M97,M109,M116,M123,M132,M152,M159)</f>
        <v>#REF!</v>
      </c>
      <c r="N10" s="317" t="e">
        <f t="shared" si="4"/>
        <v>#REF!</v>
      </c>
      <c r="O10" s="400" t="e">
        <f>SUM(O44,O52,O65,O73,O82,O90,O97,O109,O116,O123,O132,O152,O159)</f>
        <v>#REF!</v>
      </c>
      <c r="P10" s="317" t="e">
        <f t="shared" si="5"/>
        <v>#REF!</v>
      </c>
      <c r="Q10" s="400" t="e">
        <f>SUM(Q44,Q52,Q65,Q73,Q82,Q90,Q97,Q109,Q116,Q123,Q132,Q152,Q159)</f>
        <v>#REF!</v>
      </c>
      <c r="R10" s="317" t="e">
        <f t="shared" si="6"/>
        <v>#REF!</v>
      </c>
      <c r="S10" s="253" t="e">
        <f t="shared" si="7"/>
        <v>#REF!</v>
      </c>
      <c r="T10" s="330" t="e">
        <f t="shared" si="8"/>
        <v>#REF!</v>
      </c>
    </row>
    <row r="11" spans="1:20" x14ac:dyDescent="0.25">
      <c r="A11" s="88" t="s">
        <v>256</v>
      </c>
      <c r="B11" s="276">
        <v>20</v>
      </c>
      <c r="C11" s="83">
        <f>C89</f>
        <v>1</v>
      </c>
      <c r="D11" s="297">
        <f>D89</f>
        <v>20</v>
      </c>
      <c r="E11" s="400">
        <f>E89</f>
        <v>1</v>
      </c>
      <c r="F11" s="317">
        <f t="shared" si="9"/>
        <v>0</v>
      </c>
      <c r="G11" s="400">
        <f>G89</f>
        <v>0</v>
      </c>
      <c r="H11" s="317">
        <f t="shared" si="0"/>
        <v>-20</v>
      </c>
      <c r="I11" s="400">
        <f>I89</f>
        <v>0</v>
      </c>
      <c r="J11" s="317">
        <f t="shared" si="1"/>
        <v>-20</v>
      </c>
      <c r="K11" s="253">
        <f t="shared" si="2"/>
        <v>1</v>
      </c>
      <c r="L11" s="330">
        <f t="shared" si="3"/>
        <v>-40</v>
      </c>
      <c r="M11" s="400">
        <f>M89</f>
        <v>0</v>
      </c>
      <c r="N11" s="317">
        <f t="shared" si="4"/>
        <v>-20</v>
      </c>
      <c r="O11" s="400">
        <f>O89</f>
        <v>0</v>
      </c>
      <c r="P11" s="317">
        <f t="shared" si="5"/>
        <v>-20</v>
      </c>
      <c r="Q11" s="400">
        <f>Q89</f>
        <v>0</v>
      </c>
      <c r="R11" s="317">
        <f t="shared" si="6"/>
        <v>-20</v>
      </c>
      <c r="S11" s="253">
        <f t="shared" ref="S11:S16" si="10">SUM(M11,O11,Q11)</f>
        <v>0</v>
      </c>
      <c r="T11" s="330">
        <f t="shared" si="8"/>
        <v>-60</v>
      </c>
    </row>
    <row r="12" spans="1:20" x14ac:dyDescent="0.25">
      <c r="A12" s="88" t="s">
        <v>255</v>
      </c>
      <c r="B12" s="276">
        <v>20</v>
      </c>
      <c r="C12" s="83">
        <f>C131</f>
        <v>1</v>
      </c>
      <c r="D12" s="297">
        <f>D131</f>
        <v>20</v>
      </c>
      <c r="E12" s="400">
        <f>E131</f>
        <v>0</v>
      </c>
      <c r="F12" s="317">
        <f t="shared" si="9"/>
        <v>-20</v>
      </c>
      <c r="G12" s="400">
        <f>G131</f>
        <v>0</v>
      </c>
      <c r="H12" s="317">
        <f t="shared" si="0"/>
        <v>-20</v>
      </c>
      <c r="I12" s="400">
        <f>I131</f>
        <v>0</v>
      </c>
      <c r="J12" s="317">
        <f t="shared" si="1"/>
        <v>-20</v>
      </c>
      <c r="K12" s="253">
        <f t="shared" si="2"/>
        <v>0</v>
      </c>
      <c r="L12" s="330">
        <f t="shared" si="3"/>
        <v>-60</v>
      </c>
      <c r="M12" s="400">
        <f>M131</f>
        <v>0</v>
      </c>
      <c r="N12" s="317">
        <f t="shared" si="4"/>
        <v>-20</v>
      </c>
      <c r="O12" s="400">
        <f>O131</f>
        <v>0</v>
      </c>
      <c r="P12" s="317">
        <f t="shared" si="5"/>
        <v>-20</v>
      </c>
      <c r="Q12" s="400">
        <f>Q131</f>
        <v>0</v>
      </c>
      <c r="R12" s="317">
        <f t="shared" si="6"/>
        <v>-20</v>
      </c>
      <c r="S12" s="253">
        <f t="shared" si="10"/>
        <v>0</v>
      </c>
      <c r="T12" s="330">
        <f t="shared" si="8"/>
        <v>-60</v>
      </c>
    </row>
    <row r="13" spans="1:20" x14ac:dyDescent="0.25">
      <c r="A13" s="88" t="s">
        <v>254</v>
      </c>
      <c r="B13" s="276">
        <v>10</v>
      </c>
      <c r="C13" s="83">
        <f>C133</f>
        <v>1</v>
      </c>
      <c r="D13" s="297">
        <f>D133</f>
        <v>10</v>
      </c>
      <c r="E13" s="400">
        <f>E133</f>
        <v>1</v>
      </c>
      <c r="F13" s="317">
        <f t="shared" si="9"/>
        <v>0</v>
      </c>
      <c r="G13" s="400">
        <f>G133</f>
        <v>0</v>
      </c>
      <c r="H13" s="317">
        <f t="shared" si="0"/>
        <v>-10</v>
      </c>
      <c r="I13" s="400">
        <f>I133</f>
        <v>0</v>
      </c>
      <c r="J13" s="317">
        <f t="shared" si="1"/>
        <v>-10</v>
      </c>
      <c r="K13" s="253">
        <f t="shared" si="2"/>
        <v>1</v>
      </c>
      <c r="L13" s="330">
        <f t="shared" si="3"/>
        <v>-20</v>
      </c>
      <c r="M13" s="400">
        <f>M133</f>
        <v>0</v>
      </c>
      <c r="N13" s="317">
        <f t="shared" si="4"/>
        <v>-10</v>
      </c>
      <c r="O13" s="400">
        <f>O133</f>
        <v>0</v>
      </c>
      <c r="P13" s="317">
        <f t="shared" si="5"/>
        <v>-10</v>
      </c>
      <c r="Q13" s="400">
        <f>Q133</f>
        <v>0</v>
      </c>
      <c r="R13" s="317">
        <f t="shared" si="6"/>
        <v>-10</v>
      </c>
      <c r="S13" s="253">
        <f t="shared" si="10"/>
        <v>0</v>
      </c>
      <c r="T13" s="330">
        <f t="shared" si="8"/>
        <v>-30</v>
      </c>
    </row>
    <row r="14" spans="1:20" x14ac:dyDescent="0.25">
      <c r="A14" s="47" t="s">
        <v>138</v>
      </c>
      <c r="B14" s="276">
        <v>20</v>
      </c>
      <c r="C14" s="83">
        <f t="shared" ref="C14:E16" si="11">C138</f>
        <v>1</v>
      </c>
      <c r="D14" s="297">
        <f t="shared" si="11"/>
        <v>20</v>
      </c>
      <c r="E14" s="400">
        <f t="shared" si="11"/>
        <v>0</v>
      </c>
      <c r="F14" s="317">
        <f t="shared" si="9"/>
        <v>-20</v>
      </c>
      <c r="G14" s="400">
        <f>G138</f>
        <v>0</v>
      </c>
      <c r="H14" s="317">
        <f t="shared" si="0"/>
        <v>-20</v>
      </c>
      <c r="I14" s="400">
        <f>I138</f>
        <v>0</v>
      </c>
      <c r="J14" s="317">
        <f t="shared" si="1"/>
        <v>-20</v>
      </c>
      <c r="K14" s="253">
        <f t="shared" si="2"/>
        <v>0</v>
      </c>
      <c r="L14" s="330">
        <f t="shared" si="3"/>
        <v>-60</v>
      </c>
      <c r="M14" s="400">
        <f>M138</f>
        <v>0</v>
      </c>
      <c r="N14" s="317">
        <f t="shared" si="4"/>
        <v>-20</v>
      </c>
      <c r="O14" s="400">
        <f>O138</f>
        <v>0</v>
      </c>
      <c r="P14" s="317">
        <f t="shared" si="5"/>
        <v>-20</v>
      </c>
      <c r="Q14" s="400">
        <f>Q138</f>
        <v>0</v>
      </c>
      <c r="R14" s="317">
        <f t="shared" si="6"/>
        <v>-20</v>
      </c>
      <c r="S14" s="253">
        <f t="shared" si="10"/>
        <v>0</v>
      </c>
      <c r="T14" s="330">
        <f t="shared" si="8"/>
        <v>-60</v>
      </c>
    </row>
    <row r="15" spans="1:20" x14ac:dyDescent="0.25">
      <c r="A15" s="125" t="s">
        <v>145</v>
      </c>
      <c r="B15" s="276">
        <v>20</v>
      </c>
      <c r="C15" s="83">
        <f t="shared" si="11"/>
        <v>1</v>
      </c>
      <c r="D15" s="297">
        <f t="shared" si="11"/>
        <v>20</v>
      </c>
      <c r="E15" s="400">
        <f t="shared" si="11"/>
        <v>1.5</v>
      </c>
      <c r="F15" s="317">
        <f t="shared" si="9"/>
        <v>10</v>
      </c>
      <c r="G15" s="400">
        <f>G139</f>
        <v>0</v>
      </c>
      <c r="H15" s="317">
        <f t="shared" si="0"/>
        <v>-20</v>
      </c>
      <c r="I15" s="400">
        <f>I139</f>
        <v>0</v>
      </c>
      <c r="J15" s="317">
        <f t="shared" si="1"/>
        <v>-20</v>
      </c>
      <c r="K15" s="253">
        <f t="shared" si="2"/>
        <v>1.5</v>
      </c>
      <c r="L15" s="330">
        <f t="shared" si="3"/>
        <v>-30</v>
      </c>
      <c r="M15" s="400">
        <f>M139</f>
        <v>0</v>
      </c>
      <c r="N15" s="317">
        <f t="shared" si="4"/>
        <v>-20</v>
      </c>
      <c r="O15" s="400">
        <f>O139</f>
        <v>0</v>
      </c>
      <c r="P15" s="317">
        <f t="shared" si="5"/>
        <v>-20</v>
      </c>
      <c r="Q15" s="400">
        <f>Q139</f>
        <v>0</v>
      </c>
      <c r="R15" s="317">
        <f t="shared" si="6"/>
        <v>-20</v>
      </c>
      <c r="S15" s="253">
        <f t="shared" si="10"/>
        <v>0</v>
      </c>
      <c r="T15" s="330">
        <f t="shared" si="8"/>
        <v>-60</v>
      </c>
    </row>
    <row r="16" spans="1:20" x14ac:dyDescent="0.25">
      <c r="A16" s="383" t="s">
        <v>146</v>
      </c>
      <c r="B16" s="284">
        <v>20</v>
      </c>
      <c r="C16" s="64">
        <f t="shared" si="11"/>
        <v>1</v>
      </c>
      <c r="D16" s="310">
        <f t="shared" si="11"/>
        <v>20</v>
      </c>
      <c r="E16" s="401">
        <f t="shared" si="11"/>
        <v>0.6</v>
      </c>
      <c r="F16" s="325">
        <f t="shared" si="9"/>
        <v>-8</v>
      </c>
      <c r="G16" s="401">
        <f>G140</f>
        <v>0</v>
      </c>
      <c r="H16" s="325">
        <f t="shared" si="0"/>
        <v>-20</v>
      </c>
      <c r="I16" s="401">
        <f>I140</f>
        <v>0</v>
      </c>
      <c r="J16" s="325">
        <f t="shared" si="1"/>
        <v>-20</v>
      </c>
      <c r="K16" s="261">
        <f t="shared" ref="K16:K17" si="12">SUM(E16,G16,I16)</f>
        <v>0.6</v>
      </c>
      <c r="L16" s="338">
        <f t="shared" ref="L16:L17" si="13">(K16*$B16)-$D16*3</f>
        <v>-48</v>
      </c>
      <c r="M16" s="401">
        <f>M140</f>
        <v>0</v>
      </c>
      <c r="N16" s="325">
        <f t="shared" si="4"/>
        <v>-20</v>
      </c>
      <c r="O16" s="401">
        <f>O140</f>
        <v>0</v>
      </c>
      <c r="P16" s="325">
        <f t="shared" si="5"/>
        <v>-20</v>
      </c>
      <c r="Q16" s="401">
        <f>Q140</f>
        <v>0</v>
      </c>
      <c r="R16" s="325">
        <f t="shared" si="6"/>
        <v>-20</v>
      </c>
      <c r="S16" s="261">
        <f t="shared" si="10"/>
        <v>0</v>
      </c>
      <c r="T16" s="338">
        <f t="shared" si="8"/>
        <v>-60</v>
      </c>
    </row>
    <row r="17" spans="1:20" ht="15.75" thickBot="1" x14ac:dyDescent="0.3">
      <c r="A17" s="384" t="s">
        <v>84</v>
      </c>
      <c r="B17" s="385">
        <v>20</v>
      </c>
      <c r="C17" s="386" t="e">
        <f>C145</f>
        <v>#REF!</v>
      </c>
      <c r="D17" s="387" t="e">
        <f>D145</f>
        <v>#REF!</v>
      </c>
      <c r="E17" s="402" t="e">
        <f>E145</f>
        <v>#REF!</v>
      </c>
      <c r="F17" s="388" t="e">
        <f t="shared" si="9"/>
        <v>#REF!</v>
      </c>
      <c r="G17" s="402" t="e">
        <f>G145</f>
        <v>#REF!</v>
      </c>
      <c r="H17" s="388" t="e">
        <f t="shared" si="0"/>
        <v>#REF!</v>
      </c>
      <c r="I17" s="402" t="e">
        <f>I145</f>
        <v>#REF!</v>
      </c>
      <c r="J17" s="388" t="e">
        <f t="shared" si="1"/>
        <v>#REF!</v>
      </c>
      <c r="K17" s="389" t="e">
        <f t="shared" si="12"/>
        <v>#REF!</v>
      </c>
      <c r="L17" s="390" t="e">
        <f t="shared" si="13"/>
        <v>#REF!</v>
      </c>
      <c r="M17" s="402" t="e">
        <f>M145</f>
        <v>#REF!</v>
      </c>
      <c r="N17" s="388" t="e">
        <f t="shared" si="4"/>
        <v>#REF!</v>
      </c>
      <c r="O17" s="402" t="e">
        <f>O145</f>
        <v>#REF!</v>
      </c>
      <c r="P17" s="388" t="e">
        <f t="shared" si="5"/>
        <v>#REF!</v>
      </c>
      <c r="Q17" s="402" t="e">
        <f>Q145</f>
        <v>#REF!</v>
      </c>
      <c r="R17" s="388" t="e">
        <f t="shared" si="6"/>
        <v>#REF!</v>
      </c>
      <c r="S17" s="389" t="e">
        <f t="shared" ref="S17" si="14">SUM(M17,O17,Q17)</f>
        <v>#REF!</v>
      </c>
      <c r="T17" s="390" t="e">
        <f t="shared" si="8"/>
        <v>#REF!</v>
      </c>
    </row>
    <row r="18" spans="1:20" s="397" customFormat="1" ht="15.75" thickBot="1" x14ac:dyDescent="0.3">
      <c r="A18" s="396" t="s">
        <v>6</v>
      </c>
      <c r="B18" s="396">
        <f>SUM(B6:B17)</f>
        <v>250</v>
      </c>
      <c r="C18" s="391" t="e">
        <f t="shared" ref="C18:T18" si="15">SUM(C6:C17)</f>
        <v>#REF!</v>
      </c>
      <c r="D18" s="392" t="e">
        <f t="shared" si="15"/>
        <v>#REF!</v>
      </c>
      <c r="E18" s="403" t="e">
        <f t="shared" si="15"/>
        <v>#REF!</v>
      </c>
      <c r="F18" s="393" t="e">
        <f t="shared" si="15"/>
        <v>#REF!</v>
      </c>
      <c r="G18" s="403" t="e">
        <f t="shared" si="15"/>
        <v>#REF!</v>
      </c>
      <c r="H18" s="393" t="e">
        <f t="shared" si="15"/>
        <v>#REF!</v>
      </c>
      <c r="I18" s="403" t="e">
        <f t="shared" si="15"/>
        <v>#REF!</v>
      </c>
      <c r="J18" s="393" t="e">
        <f t="shared" si="15"/>
        <v>#REF!</v>
      </c>
      <c r="K18" s="394" t="e">
        <f t="shared" ref="K18:L18" si="16">SUM(K6:K17)</f>
        <v>#REF!</v>
      </c>
      <c r="L18" s="395" t="e">
        <f t="shared" si="16"/>
        <v>#REF!</v>
      </c>
      <c r="M18" s="403" t="e">
        <f t="shared" si="15"/>
        <v>#REF!</v>
      </c>
      <c r="N18" s="393" t="e">
        <f t="shared" si="15"/>
        <v>#REF!</v>
      </c>
      <c r="O18" s="403" t="e">
        <f t="shared" si="15"/>
        <v>#REF!</v>
      </c>
      <c r="P18" s="393" t="e">
        <f t="shared" si="15"/>
        <v>#REF!</v>
      </c>
      <c r="Q18" s="403" t="e">
        <f t="shared" si="15"/>
        <v>#REF!</v>
      </c>
      <c r="R18" s="393" t="e">
        <f t="shared" si="15"/>
        <v>#REF!</v>
      </c>
      <c r="S18" s="394" t="e">
        <f t="shared" si="15"/>
        <v>#REF!</v>
      </c>
      <c r="T18" s="395" t="e">
        <f t="shared" si="15"/>
        <v>#REF!</v>
      </c>
    </row>
    <row r="19" spans="1:20" ht="18.75" x14ac:dyDescent="0.3">
      <c r="A19" s="1105" t="s">
        <v>261</v>
      </c>
      <c r="B19" s="1105"/>
      <c r="C19" s="1105"/>
      <c r="D19" s="1105"/>
      <c r="E19" s="1105"/>
      <c r="F19" s="1105"/>
      <c r="G19" s="1105"/>
      <c r="H19" s="1105"/>
      <c r="I19" s="1105"/>
      <c r="J19" s="1105"/>
      <c r="K19" s="1105"/>
      <c r="L19" s="1105"/>
      <c r="M19" s="1105"/>
      <c r="N19" s="1105"/>
      <c r="O19" s="1105"/>
      <c r="P19" s="1105"/>
      <c r="Q19" s="1105"/>
      <c r="R19" s="1105"/>
      <c r="S19" s="1105"/>
      <c r="T19" s="1105"/>
    </row>
    <row r="20" spans="1:20" ht="36.75" thickBot="1" x14ac:dyDescent="0.3">
      <c r="A20" s="85" t="s">
        <v>14</v>
      </c>
      <c r="B20" s="274" t="s">
        <v>222</v>
      </c>
      <c r="C20" s="104" t="s">
        <v>165</v>
      </c>
      <c r="D20" s="302" t="s">
        <v>223</v>
      </c>
      <c r="E20" s="399" t="str">
        <f>'Eq Minima Unds Horas'!E5</f>
        <v>MAR</v>
      </c>
      <c r="F20" s="344" t="str">
        <f>'Eq Minima Unds Horas'!F5</f>
        <v>Saldo Mar</v>
      </c>
      <c r="G20" s="399" t="str">
        <f>'Eq Minima Unds Horas'!G5</f>
        <v>ABR</v>
      </c>
      <c r="H20" s="344" t="str">
        <f>'Eq Minima Unds Horas'!H5</f>
        <v>Saldo Abr</v>
      </c>
      <c r="I20" s="399" t="str">
        <f>'Eq Minima Unds Horas'!I5</f>
        <v>MAI</v>
      </c>
      <c r="J20" s="344" t="str">
        <f>'Eq Minima Unds Horas'!J5</f>
        <v>Saldo Mai</v>
      </c>
      <c r="K20" s="251" t="str">
        <f>'Eq Minima Unds Horas'!K5</f>
        <v>3º Trimestre</v>
      </c>
      <c r="L20" s="342" t="str">
        <f>'Eq Minima Unds Horas'!L5</f>
        <v>Saldo Trim</v>
      </c>
      <c r="M20" s="399" t="str">
        <f>'Eq Minima Unds Horas'!M5</f>
        <v>JUN</v>
      </c>
      <c r="N20" s="344" t="str">
        <f>'Eq Minima Unds Horas'!N5</f>
        <v>Saldo Jun</v>
      </c>
      <c r="O20" s="418" t="str">
        <f>'Eq Minima Unds Horas'!O5</f>
        <v>JUL</v>
      </c>
      <c r="P20" s="344" t="str">
        <f>'Eq Minima Unds Horas'!P5</f>
        <v>Saldo Jul</v>
      </c>
      <c r="Q20" s="418" t="str">
        <f>'Eq Minima Unds Horas'!Q5</f>
        <v>AGO</v>
      </c>
      <c r="R20" s="344" t="str">
        <f>'Eq Minima Unds Horas'!R5</f>
        <v>Saldo Ago</v>
      </c>
      <c r="S20" s="251" t="str">
        <f>'Eq Minima Unds Horas'!S5</f>
        <v>4º Trimestre</v>
      </c>
      <c r="T20" s="342" t="str">
        <f>'Eq Minima Unds Horas'!T5</f>
        <v>Saldo Trim</v>
      </c>
    </row>
    <row r="21" spans="1:20" ht="15.75" thickTop="1" x14ac:dyDescent="0.25">
      <c r="A21" s="9" t="s">
        <v>186</v>
      </c>
      <c r="B21" s="276">
        <v>12</v>
      </c>
      <c r="C21" s="83">
        <f t="shared" ref="C21:E21" si="17">SUM(C194,C200,C206)</f>
        <v>56</v>
      </c>
      <c r="D21" s="297">
        <f t="shared" si="17"/>
        <v>672</v>
      </c>
      <c r="E21" s="400">
        <f t="shared" si="17"/>
        <v>46</v>
      </c>
      <c r="F21" s="317">
        <f t="shared" si="9"/>
        <v>-120</v>
      </c>
      <c r="G21" s="400">
        <f>SUM(G194,G200,G206)</f>
        <v>0</v>
      </c>
      <c r="H21" s="317">
        <f t="shared" si="0"/>
        <v>-672</v>
      </c>
      <c r="I21" s="400">
        <f>SUM(I194,I200,I206)</f>
        <v>0</v>
      </c>
      <c r="J21" s="317">
        <f t="shared" si="1"/>
        <v>-672</v>
      </c>
      <c r="K21" s="253">
        <f t="shared" ref="K21:K22" si="18">SUM(E21,G21,I21)</f>
        <v>46</v>
      </c>
      <c r="L21" s="330">
        <f t="shared" ref="L21:L22" si="19">(K21*$B21)-$D21*3</f>
        <v>-1464</v>
      </c>
      <c r="M21" s="400">
        <f>SUM(M194,M200,M206)</f>
        <v>0</v>
      </c>
      <c r="N21" s="317">
        <f t="shared" si="4"/>
        <v>-672</v>
      </c>
      <c r="O21" s="400">
        <f>SUM(O194,O200,O206)</f>
        <v>0</v>
      </c>
      <c r="P21" s="317">
        <f t="shared" si="5"/>
        <v>-672</v>
      </c>
      <c r="Q21" s="400">
        <f>SUM(Q194,Q200,Q206)</f>
        <v>0</v>
      </c>
      <c r="R21" s="317">
        <f t="shared" si="6"/>
        <v>-672</v>
      </c>
      <c r="S21" s="253">
        <f t="shared" ref="S21:S34" si="20">SUM(M21,O21,Q21)</f>
        <v>0</v>
      </c>
      <c r="T21" s="330">
        <f t="shared" si="8"/>
        <v>-2016</v>
      </c>
    </row>
    <row r="22" spans="1:20" ht="15.75" thickBot="1" x14ac:dyDescent="0.3">
      <c r="A22" s="110" t="s">
        <v>181</v>
      </c>
      <c r="B22" s="276">
        <v>12</v>
      </c>
      <c r="C22" s="83">
        <f t="shared" ref="C22:E22" si="21">SUM(C195,C201,C207)</f>
        <v>36</v>
      </c>
      <c r="D22" s="297">
        <f t="shared" si="21"/>
        <v>432</v>
      </c>
      <c r="E22" s="400">
        <f t="shared" si="21"/>
        <v>19</v>
      </c>
      <c r="F22" s="317">
        <f t="shared" si="9"/>
        <v>-204</v>
      </c>
      <c r="G22" s="400">
        <f>SUM(G195,G201,G207)</f>
        <v>0</v>
      </c>
      <c r="H22" s="317">
        <f t="shared" si="0"/>
        <v>-432</v>
      </c>
      <c r="I22" s="400">
        <f>SUM(I195,I201,I207)</f>
        <v>0</v>
      </c>
      <c r="J22" s="317">
        <f t="shared" si="1"/>
        <v>-432</v>
      </c>
      <c r="K22" s="253">
        <f t="shared" si="18"/>
        <v>19</v>
      </c>
      <c r="L22" s="330">
        <f t="shared" si="19"/>
        <v>-1068</v>
      </c>
      <c r="M22" s="400">
        <f>SUM(M195,M201,M207)</f>
        <v>0</v>
      </c>
      <c r="N22" s="317">
        <f t="shared" si="4"/>
        <v>-432</v>
      </c>
      <c r="O22" s="400">
        <f>SUM(O195,O201,O207)</f>
        <v>0</v>
      </c>
      <c r="P22" s="317">
        <f t="shared" si="5"/>
        <v>-432</v>
      </c>
      <c r="Q22" s="400">
        <f>SUM(Q195,Q201,Q207)</f>
        <v>0</v>
      </c>
      <c r="R22" s="317">
        <f t="shared" si="6"/>
        <v>-432</v>
      </c>
      <c r="S22" s="253">
        <f t="shared" si="20"/>
        <v>0</v>
      </c>
      <c r="T22" s="330">
        <f t="shared" si="8"/>
        <v>-1296</v>
      </c>
    </row>
    <row r="23" spans="1:20" s="397" customFormat="1" ht="15.75" thickBot="1" x14ac:dyDescent="0.3">
      <c r="A23" s="396" t="s">
        <v>6</v>
      </c>
      <c r="B23" s="396">
        <f>SUM(B21:B22)</f>
        <v>24</v>
      </c>
      <c r="C23" s="391">
        <f t="shared" ref="C23:T23" si="22">SUM(C21:C22)</f>
        <v>92</v>
      </c>
      <c r="D23" s="392">
        <f t="shared" si="22"/>
        <v>1104</v>
      </c>
      <c r="E23" s="403">
        <f t="shared" si="22"/>
        <v>65</v>
      </c>
      <c r="F23" s="393">
        <f t="shared" si="22"/>
        <v>-324</v>
      </c>
      <c r="G23" s="403">
        <f t="shared" si="22"/>
        <v>0</v>
      </c>
      <c r="H23" s="393">
        <f t="shared" si="22"/>
        <v>-1104</v>
      </c>
      <c r="I23" s="403">
        <f t="shared" si="22"/>
        <v>0</v>
      </c>
      <c r="J23" s="393">
        <f t="shared" si="22"/>
        <v>-1104</v>
      </c>
      <c r="K23" s="394">
        <f t="shared" ref="K23:L23" si="23">SUM(K21:K22)</f>
        <v>65</v>
      </c>
      <c r="L23" s="395">
        <f t="shared" si="23"/>
        <v>-2532</v>
      </c>
      <c r="M23" s="403">
        <f t="shared" si="22"/>
        <v>0</v>
      </c>
      <c r="N23" s="393">
        <f t="shared" si="22"/>
        <v>-1104</v>
      </c>
      <c r="O23" s="403">
        <f t="shared" si="22"/>
        <v>0</v>
      </c>
      <c r="P23" s="393">
        <f t="shared" si="22"/>
        <v>-1104</v>
      </c>
      <c r="Q23" s="403">
        <f t="shared" si="22"/>
        <v>0</v>
      </c>
      <c r="R23" s="393">
        <f t="shared" si="22"/>
        <v>-1104</v>
      </c>
      <c r="S23" s="394">
        <f t="shared" si="22"/>
        <v>0</v>
      </c>
      <c r="T23" s="395">
        <f t="shared" si="22"/>
        <v>-3312</v>
      </c>
    </row>
    <row r="24" spans="1:20" ht="18.75" x14ac:dyDescent="0.3">
      <c r="A24" s="1106" t="s">
        <v>258</v>
      </c>
      <c r="B24" s="1106"/>
      <c r="C24" s="1106"/>
      <c r="D24" s="1106"/>
      <c r="E24" s="1106"/>
      <c r="F24" s="1106"/>
      <c r="G24" s="1106"/>
      <c r="H24" s="1106"/>
      <c r="I24" s="1106"/>
      <c r="J24" s="1106"/>
      <c r="K24" s="1106"/>
      <c r="L24" s="1106"/>
      <c r="M24" s="1106"/>
      <c r="N24" s="1106"/>
      <c r="O24" s="1106"/>
      <c r="P24" s="1106"/>
      <c r="Q24" s="1106"/>
      <c r="R24" s="1106"/>
      <c r="S24" s="1106"/>
      <c r="T24" s="1106"/>
    </row>
    <row r="25" spans="1:20" ht="36.75" thickBot="1" x14ac:dyDescent="0.3">
      <c r="A25" s="85" t="s">
        <v>14</v>
      </c>
      <c r="B25" s="274" t="s">
        <v>222</v>
      </c>
      <c r="C25" s="104" t="s">
        <v>165</v>
      </c>
      <c r="D25" s="302" t="s">
        <v>223</v>
      </c>
      <c r="E25" s="399" t="str">
        <f>'Eq Minima Unds Horas'!E5</f>
        <v>MAR</v>
      </c>
      <c r="F25" s="344" t="str">
        <f>'Eq Minima Unds Horas'!F5</f>
        <v>Saldo Mar</v>
      </c>
      <c r="G25" s="399" t="str">
        <f>'Eq Minima Unds Horas'!G5</f>
        <v>ABR</v>
      </c>
      <c r="H25" s="344" t="str">
        <f>'Eq Minima Unds Horas'!H5</f>
        <v>Saldo Abr</v>
      </c>
      <c r="I25" s="399" t="str">
        <f>'Eq Minima Unds Horas'!I5</f>
        <v>MAI</v>
      </c>
      <c r="J25" s="344" t="str">
        <f>'Eq Minima Unds Horas'!J5</f>
        <v>Saldo Mai</v>
      </c>
      <c r="K25" s="251" t="str">
        <f>'Eq Minima Unds Horas'!K5</f>
        <v>3º Trimestre</v>
      </c>
      <c r="L25" s="342" t="str">
        <f>'Eq Minima Unds Horas'!L5</f>
        <v>Saldo Trim</v>
      </c>
      <c r="M25" s="399" t="str">
        <f>'Eq Minima Unds Horas'!M5</f>
        <v>JUN</v>
      </c>
      <c r="N25" s="344" t="str">
        <f>'Eq Minima Unds Horas'!N5</f>
        <v>Saldo Jun</v>
      </c>
      <c r="O25" s="418" t="str">
        <f>'Eq Minima Unds Horas'!O5</f>
        <v>JUL</v>
      </c>
      <c r="P25" s="344" t="str">
        <f>'Eq Minima Unds Horas'!P5</f>
        <v>Saldo Jul</v>
      </c>
      <c r="Q25" s="418" t="str">
        <f>'Eq Minima Unds Horas'!Q5</f>
        <v>AGO</v>
      </c>
      <c r="R25" s="344" t="str">
        <f>'Eq Minima Unds Horas'!R5</f>
        <v>Saldo Ago</v>
      </c>
      <c r="S25" s="251" t="str">
        <f>'Eq Minima Unds Horas'!S5</f>
        <v>4º Trimestre</v>
      </c>
      <c r="T25" s="342" t="str">
        <f>'Eq Minima Unds Horas'!T5</f>
        <v>Saldo Trim</v>
      </c>
    </row>
    <row r="26" spans="1:20" ht="15.75" thickTop="1" x14ac:dyDescent="0.25">
      <c r="A26" s="42" t="s">
        <v>108</v>
      </c>
      <c r="B26" s="276">
        <f>B169</f>
        <v>12</v>
      </c>
      <c r="C26" s="83" t="e">
        <f t="shared" ref="C26:E26" si="24">C169</f>
        <v>#REF!</v>
      </c>
      <c r="D26" s="297" t="e">
        <f t="shared" si="24"/>
        <v>#REF!</v>
      </c>
      <c r="E26" s="400" t="e">
        <f t="shared" si="24"/>
        <v>#REF!</v>
      </c>
      <c r="F26" s="317" t="e">
        <f t="shared" si="9"/>
        <v>#REF!</v>
      </c>
      <c r="G26" s="400" t="e">
        <f>G169</f>
        <v>#REF!</v>
      </c>
      <c r="H26" s="317" t="e">
        <f t="shared" si="0"/>
        <v>#REF!</v>
      </c>
      <c r="I26" s="400" t="e">
        <f>I169</f>
        <v>#REF!</v>
      </c>
      <c r="J26" s="317" t="e">
        <f t="shared" si="1"/>
        <v>#REF!</v>
      </c>
      <c r="K26" s="253" t="e">
        <f t="shared" ref="K26:K35" si="25">SUM(E26,G26,I26)</f>
        <v>#REF!</v>
      </c>
      <c r="L26" s="330" t="e">
        <f t="shared" ref="L26:L35" si="26">(K26*$B26)-$D26*3</f>
        <v>#REF!</v>
      </c>
      <c r="M26" s="400" t="e">
        <f>M169</f>
        <v>#REF!</v>
      </c>
      <c r="N26" s="317" t="e">
        <f t="shared" si="4"/>
        <v>#REF!</v>
      </c>
      <c r="O26" s="400" t="e">
        <f>O169</f>
        <v>#REF!</v>
      </c>
      <c r="P26" s="317" t="e">
        <f t="shared" si="5"/>
        <v>#REF!</v>
      </c>
      <c r="Q26" s="400" t="e">
        <f>Q169</f>
        <v>#REF!</v>
      </c>
      <c r="R26" s="317" t="e">
        <f t="shared" si="6"/>
        <v>#REF!</v>
      </c>
      <c r="S26" s="253" t="e">
        <f t="shared" si="20"/>
        <v>#REF!</v>
      </c>
      <c r="T26" s="330" t="e">
        <f t="shared" si="8"/>
        <v>#REF!</v>
      </c>
    </row>
    <row r="27" spans="1:20" x14ac:dyDescent="0.25">
      <c r="A27" s="141" t="s">
        <v>109</v>
      </c>
      <c r="B27" s="276">
        <f t="shared" ref="B27:E35" si="27">B170</f>
        <v>12</v>
      </c>
      <c r="C27" s="83" t="e">
        <f t="shared" si="27"/>
        <v>#REF!</v>
      </c>
      <c r="D27" s="297" t="e">
        <f t="shared" si="27"/>
        <v>#REF!</v>
      </c>
      <c r="E27" s="400" t="e">
        <f t="shared" si="27"/>
        <v>#REF!</v>
      </c>
      <c r="F27" s="317" t="e">
        <f t="shared" si="9"/>
        <v>#REF!</v>
      </c>
      <c r="G27" s="400" t="e">
        <f t="shared" ref="G27" si="28">G170</f>
        <v>#REF!</v>
      </c>
      <c r="H27" s="317" t="e">
        <f t="shared" si="0"/>
        <v>#REF!</v>
      </c>
      <c r="I27" s="400" t="e">
        <f t="shared" ref="I27" si="29">I170</f>
        <v>#REF!</v>
      </c>
      <c r="J27" s="317" t="e">
        <f t="shared" si="1"/>
        <v>#REF!</v>
      </c>
      <c r="K27" s="253" t="e">
        <f t="shared" si="25"/>
        <v>#REF!</v>
      </c>
      <c r="L27" s="330" t="e">
        <f t="shared" si="26"/>
        <v>#REF!</v>
      </c>
      <c r="M27" s="400" t="e">
        <f t="shared" ref="M27" si="30">M170</f>
        <v>#REF!</v>
      </c>
      <c r="N27" s="317" t="e">
        <f t="shared" si="4"/>
        <v>#REF!</v>
      </c>
      <c r="O27" s="400" t="e">
        <f t="shared" ref="O27" si="31">O170</f>
        <v>#REF!</v>
      </c>
      <c r="P27" s="317" t="e">
        <f t="shared" si="5"/>
        <v>#REF!</v>
      </c>
      <c r="Q27" s="400" t="e">
        <f t="shared" ref="Q27" si="32">Q170</f>
        <v>#REF!</v>
      </c>
      <c r="R27" s="317" t="e">
        <f t="shared" si="6"/>
        <v>#REF!</v>
      </c>
      <c r="S27" s="253" t="e">
        <f t="shared" si="20"/>
        <v>#REF!</v>
      </c>
      <c r="T27" s="330" t="e">
        <f t="shared" si="8"/>
        <v>#REF!</v>
      </c>
    </row>
    <row r="28" spans="1:20" x14ac:dyDescent="0.25">
      <c r="A28" s="141" t="s">
        <v>110</v>
      </c>
      <c r="B28" s="276">
        <f t="shared" si="27"/>
        <v>12</v>
      </c>
      <c r="C28" s="83" t="e">
        <f t="shared" si="27"/>
        <v>#REF!</v>
      </c>
      <c r="D28" s="297" t="e">
        <f t="shared" si="27"/>
        <v>#REF!</v>
      </c>
      <c r="E28" s="400" t="e">
        <f t="shared" si="27"/>
        <v>#REF!</v>
      </c>
      <c r="F28" s="317" t="e">
        <f t="shared" si="9"/>
        <v>#REF!</v>
      </c>
      <c r="G28" s="400" t="e">
        <f t="shared" ref="G28" si="33">G171</f>
        <v>#REF!</v>
      </c>
      <c r="H28" s="317" t="e">
        <f t="shared" si="0"/>
        <v>#REF!</v>
      </c>
      <c r="I28" s="400" t="e">
        <f t="shared" ref="I28" si="34">I171</f>
        <v>#REF!</v>
      </c>
      <c r="J28" s="317" t="e">
        <f t="shared" si="1"/>
        <v>#REF!</v>
      </c>
      <c r="K28" s="253" t="e">
        <f t="shared" si="25"/>
        <v>#REF!</v>
      </c>
      <c r="L28" s="330" t="e">
        <f t="shared" si="26"/>
        <v>#REF!</v>
      </c>
      <c r="M28" s="400" t="e">
        <f t="shared" ref="M28" si="35">M171</f>
        <v>#REF!</v>
      </c>
      <c r="N28" s="317" t="e">
        <f t="shared" si="4"/>
        <v>#REF!</v>
      </c>
      <c r="O28" s="400" t="e">
        <f t="shared" ref="O28" si="36">O171</f>
        <v>#REF!</v>
      </c>
      <c r="P28" s="317" t="e">
        <f t="shared" si="5"/>
        <v>#REF!</v>
      </c>
      <c r="Q28" s="400" t="e">
        <f t="shared" ref="Q28" si="37">Q171</f>
        <v>#REF!</v>
      </c>
      <c r="R28" s="317" t="e">
        <f t="shared" si="6"/>
        <v>#REF!</v>
      </c>
      <c r="S28" s="253" t="e">
        <f t="shared" si="20"/>
        <v>#REF!</v>
      </c>
      <c r="T28" s="330" t="e">
        <f t="shared" si="8"/>
        <v>#REF!</v>
      </c>
    </row>
    <row r="29" spans="1:20" x14ac:dyDescent="0.25">
      <c r="A29" s="141" t="s">
        <v>111</v>
      </c>
      <c r="B29" s="276">
        <f t="shared" si="27"/>
        <v>12</v>
      </c>
      <c r="C29" s="83" t="e">
        <f t="shared" si="27"/>
        <v>#REF!</v>
      </c>
      <c r="D29" s="297" t="e">
        <f t="shared" si="27"/>
        <v>#REF!</v>
      </c>
      <c r="E29" s="400" t="e">
        <f t="shared" si="27"/>
        <v>#REF!</v>
      </c>
      <c r="F29" s="317" t="e">
        <f t="shared" si="9"/>
        <v>#REF!</v>
      </c>
      <c r="G29" s="400" t="e">
        <f t="shared" ref="G29" si="38">G172</f>
        <v>#REF!</v>
      </c>
      <c r="H29" s="317" t="e">
        <f t="shared" si="0"/>
        <v>#REF!</v>
      </c>
      <c r="I29" s="400" t="e">
        <f t="shared" ref="I29" si="39">I172</f>
        <v>#REF!</v>
      </c>
      <c r="J29" s="317" t="e">
        <f t="shared" si="1"/>
        <v>#REF!</v>
      </c>
      <c r="K29" s="253" t="e">
        <f t="shared" si="25"/>
        <v>#REF!</v>
      </c>
      <c r="L29" s="330" t="e">
        <f t="shared" si="26"/>
        <v>#REF!</v>
      </c>
      <c r="M29" s="400" t="e">
        <f t="shared" ref="M29" si="40">M172</f>
        <v>#REF!</v>
      </c>
      <c r="N29" s="317" t="e">
        <f t="shared" si="4"/>
        <v>#REF!</v>
      </c>
      <c r="O29" s="400" t="e">
        <f t="shared" ref="O29" si="41">O172</f>
        <v>#REF!</v>
      </c>
      <c r="P29" s="317" t="e">
        <f t="shared" si="5"/>
        <v>#REF!</v>
      </c>
      <c r="Q29" s="400" t="e">
        <f t="shared" ref="Q29" si="42">Q172</f>
        <v>#REF!</v>
      </c>
      <c r="R29" s="317" t="e">
        <f t="shared" si="6"/>
        <v>#REF!</v>
      </c>
      <c r="S29" s="253" t="e">
        <f t="shared" si="20"/>
        <v>#REF!</v>
      </c>
      <c r="T29" s="330" t="e">
        <f t="shared" si="8"/>
        <v>#REF!</v>
      </c>
    </row>
    <row r="30" spans="1:20" x14ac:dyDescent="0.25">
      <c r="A30" s="141" t="s">
        <v>112</v>
      </c>
      <c r="B30" s="276">
        <f t="shared" si="27"/>
        <v>12</v>
      </c>
      <c r="C30" s="83" t="e">
        <f t="shared" si="27"/>
        <v>#REF!</v>
      </c>
      <c r="D30" s="297" t="e">
        <f t="shared" si="27"/>
        <v>#REF!</v>
      </c>
      <c r="E30" s="400" t="e">
        <f t="shared" si="27"/>
        <v>#REF!</v>
      </c>
      <c r="F30" s="317" t="e">
        <f t="shared" si="9"/>
        <v>#REF!</v>
      </c>
      <c r="G30" s="400" t="e">
        <f t="shared" ref="G30" si="43">G173</f>
        <v>#REF!</v>
      </c>
      <c r="H30" s="317" t="e">
        <f t="shared" si="0"/>
        <v>#REF!</v>
      </c>
      <c r="I30" s="400" t="e">
        <f t="shared" ref="I30" si="44">I173</f>
        <v>#REF!</v>
      </c>
      <c r="J30" s="317" t="e">
        <f t="shared" si="1"/>
        <v>#REF!</v>
      </c>
      <c r="K30" s="253" t="e">
        <f t="shared" si="25"/>
        <v>#REF!</v>
      </c>
      <c r="L30" s="330" t="e">
        <f t="shared" si="26"/>
        <v>#REF!</v>
      </c>
      <c r="M30" s="400" t="e">
        <f t="shared" ref="M30" si="45">M173</f>
        <v>#REF!</v>
      </c>
      <c r="N30" s="317" t="e">
        <f t="shared" si="4"/>
        <v>#REF!</v>
      </c>
      <c r="O30" s="400" t="e">
        <f t="shared" ref="O30" si="46">O173</f>
        <v>#REF!</v>
      </c>
      <c r="P30" s="317" t="e">
        <f t="shared" si="5"/>
        <v>#REF!</v>
      </c>
      <c r="Q30" s="400" t="e">
        <f t="shared" ref="Q30" si="47">Q173</f>
        <v>#REF!</v>
      </c>
      <c r="R30" s="317" t="e">
        <f t="shared" si="6"/>
        <v>#REF!</v>
      </c>
      <c r="S30" s="253" t="e">
        <f t="shared" si="20"/>
        <v>#REF!</v>
      </c>
      <c r="T30" s="330" t="e">
        <f t="shared" si="8"/>
        <v>#REF!</v>
      </c>
    </row>
    <row r="31" spans="1:20" x14ac:dyDescent="0.25">
      <c r="A31" s="141" t="s">
        <v>183</v>
      </c>
      <c r="B31" s="276">
        <f t="shared" si="27"/>
        <v>12</v>
      </c>
      <c r="C31" s="83" t="e">
        <f t="shared" si="27"/>
        <v>#REF!</v>
      </c>
      <c r="D31" s="297" t="e">
        <f t="shared" si="27"/>
        <v>#REF!</v>
      </c>
      <c r="E31" s="400" t="e">
        <f t="shared" si="27"/>
        <v>#REF!</v>
      </c>
      <c r="F31" s="317" t="e">
        <f t="shared" si="9"/>
        <v>#REF!</v>
      </c>
      <c r="G31" s="400" t="e">
        <f t="shared" ref="G31" si="48">G174</f>
        <v>#REF!</v>
      </c>
      <c r="H31" s="317" t="e">
        <f t="shared" si="0"/>
        <v>#REF!</v>
      </c>
      <c r="I31" s="400" t="e">
        <f t="shared" ref="I31" si="49">I174</f>
        <v>#REF!</v>
      </c>
      <c r="J31" s="317" t="e">
        <f t="shared" si="1"/>
        <v>#REF!</v>
      </c>
      <c r="K31" s="253" t="e">
        <f t="shared" si="25"/>
        <v>#REF!</v>
      </c>
      <c r="L31" s="330" t="e">
        <f t="shared" si="26"/>
        <v>#REF!</v>
      </c>
      <c r="M31" s="400" t="e">
        <f t="shared" ref="M31" si="50">M174</f>
        <v>#REF!</v>
      </c>
      <c r="N31" s="317" t="e">
        <f t="shared" si="4"/>
        <v>#REF!</v>
      </c>
      <c r="O31" s="400" t="e">
        <f t="shared" ref="O31" si="51">O174</f>
        <v>#REF!</v>
      </c>
      <c r="P31" s="317" t="e">
        <f t="shared" si="5"/>
        <v>#REF!</v>
      </c>
      <c r="Q31" s="400" t="e">
        <f t="shared" ref="Q31" si="52">Q174</f>
        <v>#REF!</v>
      </c>
      <c r="R31" s="317" t="e">
        <f t="shared" si="6"/>
        <v>#REF!</v>
      </c>
      <c r="S31" s="253" t="e">
        <f t="shared" si="20"/>
        <v>#REF!</v>
      </c>
      <c r="T31" s="330" t="e">
        <f t="shared" si="8"/>
        <v>#REF!</v>
      </c>
    </row>
    <row r="32" spans="1:20" x14ac:dyDescent="0.25">
      <c r="A32" s="141" t="s">
        <v>113</v>
      </c>
      <c r="B32" s="276">
        <f t="shared" si="27"/>
        <v>12</v>
      </c>
      <c r="C32" s="83" t="e">
        <f t="shared" si="27"/>
        <v>#REF!</v>
      </c>
      <c r="D32" s="297" t="e">
        <f t="shared" si="27"/>
        <v>#REF!</v>
      </c>
      <c r="E32" s="400" t="e">
        <f t="shared" si="27"/>
        <v>#REF!</v>
      </c>
      <c r="F32" s="317" t="e">
        <f t="shared" si="9"/>
        <v>#REF!</v>
      </c>
      <c r="G32" s="400" t="e">
        <f t="shared" ref="G32" si="53">G175</f>
        <v>#REF!</v>
      </c>
      <c r="H32" s="317" t="e">
        <f t="shared" si="0"/>
        <v>#REF!</v>
      </c>
      <c r="I32" s="400" t="e">
        <f t="shared" ref="I32" si="54">I175</f>
        <v>#REF!</v>
      </c>
      <c r="J32" s="317" t="e">
        <f t="shared" si="1"/>
        <v>#REF!</v>
      </c>
      <c r="K32" s="253" t="e">
        <f t="shared" si="25"/>
        <v>#REF!</v>
      </c>
      <c r="L32" s="330" t="e">
        <f t="shared" si="26"/>
        <v>#REF!</v>
      </c>
      <c r="M32" s="400" t="e">
        <f t="shared" ref="M32" si="55">M175</f>
        <v>#REF!</v>
      </c>
      <c r="N32" s="317" t="e">
        <f t="shared" si="4"/>
        <v>#REF!</v>
      </c>
      <c r="O32" s="400" t="e">
        <f t="shared" ref="O32" si="56">O175</f>
        <v>#REF!</v>
      </c>
      <c r="P32" s="317" t="e">
        <f t="shared" si="5"/>
        <v>#REF!</v>
      </c>
      <c r="Q32" s="400" t="e">
        <f t="shared" ref="Q32" si="57">Q175</f>
        <v>#REF!</v>
      </c>
      <c r="R32" s="317" t="e">
        <f t="shared" si="6"/>
        <v>#REF!</v>
      </c>
      <c r="S32" s="253" t="e">
        <f t="shared" si="20"/>
        <v>#REF!</v>
      </c>
      <c r="T32" s="330" t="e">
        <f t="shared" si="8"/>
        <v>#REF!</v>
      </c>
    </row>
    <row r="33" spans="1:20" x14ac:dyDescent="0.25">
      <c r="A33" s="141" t="s">
        <v>114</v>
      </c>
      <c r="B33" s="276">
        <f t="shared" si="27"/>
        <v>12</v>
      </c>
      <c r="C33" s="83" t="e">
        <f t="shared" si="27"/>
        <v>#REF!</v>
      </c>
      <c r="D33" s="297" t="e">
        <f t="shared" si="27"/>
        <v>#REF!</v>
      </c>
      <c r="E33" s="400" t="e">
        <f t="shared" si="27"/>
        <v>#REF!</v>
      </c>
      <c r="F33" s="317" t="e">
        <f t="shared" si="9"/>
        <v>#REF!</v>
      </c>
      <c r="G33" s="400" t="e">
        <f t="shared" ref="G33" si="58">G176</f>
        <v>#REF!</v>
      </c>
      <c r="H33" s="317" t="e">
        <f t="shared" si="0"/>
        <v>#REF!</v>
      </c>
      <c r="I33" s="400" t="e">
        <f t="shared" ref="I33" si="59">I176</f>
        <v>#REF!</v>
      </c>
      <c r="J33" s="317" t="e">
        <f t="shared" si="1"/>
        <v>#REF!</v>
      </c>
      <c r="K33" s="253" t="e">
        <f t="shared" si="25"/>
        <v>#REF!</v>
      </c>
      <c r="L33" s="330" t="e">
        <f t="shared" si="26"/>
        <v>#REF!</v>
      </c>
      <c r="M33" s="400" t="e">
        <f t="shared" ref="M33" si="60">M176</f>
        <v>#REF!</v>
      </c>
      <c r="N33" s="317" t="e">
        <f t="shared" si="4"/>
        <v>#REF!</v>
      </c>
      <c r="O33" s="400" t="e">
        <f t="shared" ref="O33" si="61">O176</f>
        <v>#REF!</v>
      </c>
      <c r="P33" s="317" t="e">
        <f t="shared" si="5"/>
        <v>#REF!</v>
      </c>
      <c r="Q33" s="400" t="e">
        <f t="shared" ref="Q33" si="62">Q176</f>
        <v>#REF!</v>
      </c>
      <c r="R33" s="317" t="e">
        <f t="shared" si="6"/>
        <v>#REF!</v>
      </c>
      <c r="S33" s="253" t="e">
        <f t="shared" si="20"/>
        <v>#REF!</v>
      </c>
      <c r="T33" s="330" t="e">
        <f t="shared" si="8"/>
        <v>#REF!</v>
      </c>
    </row>
    <row r="34" spans="1:20" x14ac:dyDescent="0.25">
      <c r="A34" s="141" t="s">
        <v>115</v>
      </c>
      <c r="B34" s="276">
        <f t="shared" si="27"/>
        <v>12</v>
      </c>
      <c r="C34" s="83" t="e">
        <f t="shared" si="27"/>
        <v>#REF!</v>
      </c>
      <c r="D34" s="297" t="e">
        <f t="shared" si="27"/>
        <v>#REF!</v>
      </c>
      <c r="E34" s="400" t="e">
        <f t="shared" si="27"/>
        <v>#REF!</v>
      </c>
      <c r="F34" s="317" t="e">
        <f t="shared" si="9"/>
        <v>#REF!</v>
      </c>
      <c r="G34" s="400" t="e">
        <f t="shared" ref="G34" si="63">G177</f>
        <v>#REF!</v>
      </c>
      <c r="H34" s="317" t="e">
        <f t="shared" si="0"/>
        <v>#REF!</v>
      </c>
      <c r="I34" s="400" t="e">
        <f t="shared" ref="I34" si="64">I177</f>
        <v>#REF!</v>
      </c>
      <c r="J34" s="317" t="e">
        <f t="shared" si="1"/>
        <v>#REF!</v>
      </c>
      <c r="K34" s="253" t="e">
        <f t="shared" si="25"/>
        <v>#REF!</v>
      </c>
      <c r="L34" s="330" t="e">
        <f t="shared" si="26"/>
        <v>#REF!</v>
      </c>
      <c r="M34" s="400" t="e">
        <f t="shared" ref="M34" si="65">M177</f>
        <v>#REF!</v>
      </c>
      <c r="N34" s="317" t="e">
        <f t="shared" si="4"/>
        <v>#REF!</v>
      </c>
      <c r="O34" s="400" t="e">
        <f t="shared" ref="O34" si="66">O177</f>
        <v>#REF!</v>
      </c>
      <c r="P34" s="317" t="e">
        <f t="shared" si="5"/>
        <v>#REF!</v>
      </c>
      <c r="Q34" s="400" t="e">
        <f t="shared" ref="Q34" si="67">Q177</f>
        <v>#REF!</v>
      </c>
      <c r="R34" s="317" t="e">
        <f t="shared" si="6"/>
        <v>#REF!</v>
      </c>
      <c r="S34" s="253" t="e">
        <f t="shared" si="20"/>
        <v>#REF!</v>
      </c>
      <c r="T34" s="330" t="e">
        <f t="shared" si="8"/>
        <v>#REF!</v>
      </c>
    </row>
    <row r="35" spans="1:20" ht="15.75" thickBot="1" x14ac:dyDescent="0.3">
      <c r="A35" s="141" t="s">
        <v>116</v>
      </c>
      <c r="B35" s="276">
        <f t="shared" si="27"/>
        <v>12</v>
      </c>
      <c r="C35" s="83" t="e">
        <f t="shared" si="27"/>
        <v>#REF!</v>
      </c>
      <c r="D35" s="297" t="e">
        <f t="shared" si="27"/>
        <v>#REF!</v>
      </c>
      <c r="E35" s="400" t="e">
        <f t="shared" si="27"/>
        <v>#REF!</v>
      </c>
      <c r="F35" s="317" t="e">
        <f t="shared" si="9"/>
        <v>#REF!</v>
      </c>
      <c r="G35" s="400" t="e">
        <f t="shared" ref="G35" si="68">G178</f>
        <v>#REF!</v>
      </c>
      <c r="H35" s="317" t="e">
        <f t="shared" si="0"/>
        <v>#REF!</v>
      </c>
      <c r="I35" s="400" t="e">
        <f t="shared" ref="I35" si="69">I178</f>
        <v>#REF!</v>
      </c>
      <c r="J35" s="317" t="e">
        <f t="shared" si="1"/>
        <v>#REF!</v>
      </c>
      <c r="K35" s="253" t="e">
        <f t="shared" si="25"/>
        <v>#REF!</v>
      </c>
      <c r="L35" s="330" t="e">
        <f t="shared" si="26"/>
        <v>#REF!</v>
      </c>
      <c r="M35" s="400" t="e">
        <f t="shared" ref="M35" si="70">M178</f>
        <v>#REF!</v>
      </c>
      <c r="N35" s="317" t="e">
        <f t="shared" si="4"/>
        <v>#REF!</v>
      </c>
      <c r="O35" s="400" t="e">
        <f t="shared" ref="O35" si="71">O178</f>
        <v>#REF!</v>
      </c>
      <c r="P35" s="317" t="e">
        <f t="shared" si="5"/>
        <v>#REF!</v>
      </c>
      <c r="Q35" s="400" t="e">
        <f t="shared" ref="Q35" si="72">Q178</f>
        <v>#REF!</v>
      </c>
      <c r="R35" s="317" t="e">
        <f t="shared" si="6"/>
        <v>#REF!</v>
      </c>
      <c r="S35" s="253" t="e">
        <f t="shared" ref="S35" si="73">SUM(M35,O35,Q35)</f>
        <v>#REF!</v>
      </c>
      <c r="T35" s="330" t="e">
        <f t="shared" si="8"/>
        <v>#REF!</v>
      </c>
    </row>
    <row r="36" spans="1:20" s="397" customFormat="1" ht="15.75" thickBot="1" x14ac:dyDescent="0.3">
      <c r="A36" s="396" t="s">
        <v>6</v>
      </c>
      <c r="B36" s="396">
        <f>SUM(B26:B35)</f>
        <v>120</v>
      </c>
      <c r="C36" s="391" t="e">
        <f t="shared" ref="C36:T36" si="74">SUM(C26:C35)</f>
        <v>#REF!</v>
      </c>
      <c r="D36" s="392" t="e">
        <f t="shared" si="74"/>
        <v>#REF!</v>
      </c>
      <c r="E36" s="403" t="e">
        <f t="shared" si="74"/>
        <v>#REF!</v>
      </c>
      <c r="F36" s="393" t="e">
        <f t="shared" si="74"/>
        <v>#REF!</v>
      </c>
      <c r="G36" s="403" t="e">
        <f t="shared" si="74"/>
        <v>#REF!</v>
      </c>
      <c r="H36" s="393" t="e">
        <f t="shared" si="74"/>
        <v>#REF!</v>
      </c>
      <c r="I36" s="403" t="e">
        <f t="shared" si="74"/>
        <v>#REF!</v>
      </c>
      <c r="J36" s="393" t="e">
        <f t="shared" si="74"/>
        <v>#REF!</v>
      </c>
      <c r="K36" s="394" t="e">
        <f t="shared" ref="K36:L36" si="75">SUM(K26:K35)</f>
        <v>#REF!</v>
      </c>
      <c r="L36" s="395" t="e">
        <f t="shared" si="75"/>
        <v>#REF!</v>
      </c>
      <c r="M36" s="403" t="e">
        <f t="shared" si="74"/>
        <v>#REF!</v>
      </c>
      <c r="N36" s="393" t="e">
        <f>SUM(N26:N35)</f>
        <v>#REF!</v>
      </c>
      <c r="O36" s="403" t="e">
        <f t="shared" si="74"/>
        <v>#REF!</v>
      </c>
      <c r="P36" s="393" t="e">
        <f t="shared" si="74"/>
        <v>#REF!</v>
      </c>
      <c r="Q36" s="403" t="e">
        <f t="shared" si="74"/>
        <v>#REF!</v>
      </c>
      <c r="R36" s="393" t="e">
        <f t="shared" si="74"/>
        <v>#REF!</v>
      </c>
      <c r="S36" s="394" t="e">
        <f t="shared" si="74"/>
        <v>#REF!</v>
      </c>
      <c r="T36" s="395" t="e">
        <f t="shared" si="74"/>
        <v>#REF!</v>
      </c>
    </row>
    <row r="38" spans="1:20" ht="15.75" hidden="1" x14ac:dyDescent="0.25">
      <c r="A38" s="1021" t="s">
        <v>232</v>
      </c>
      <c r="B38" s="1022"/>
      <c r="C38" s="1022"/>
      <c r="D38" s="1022"/>
      <c r="E38" s="1022"/>
      <c r="F38" s="1022"/>
      <c r="G38" s="1022"/>
      <c r="H38" s="1022"/>
      <c r="I38" s="1022"/>
      <c r="J38" s="1022"/>
      <c r="K38" s="1022"/>
      <c r="L38" s="1022"/>
      <c r="M38" s="1022"/>
      <c r="N38" s="1022"/>
      <c r="O38" s="1022"/>
      <c r="P38" s="1022"/>
      <c r="Q38" s="1022"/>
      <c r="R38" s="1022"/>
      <c r="S38" s="1022"/>
      <c r="T38" s="1022"/>
    </row>
    <row r="39" spans="1:20" ht="36.75" hidden="1" thickBot="1" x14ac:dyDescent="0.3">
      <c r="A39" s="85" t="s">
        <v>14</v>
      </c>
      <c r="B39" s="274" t="s">
        <v>222</v>
      </c>
      <c r="C39" s="104" t="s">
        <v>165</v>
      </c>
      <c r="D39" s="302" t="s">
        <v>223</v>
      </c>
      <c r="E39" s="399" t="s">
        <v>2</v>
      </c>
      <c r="F39" s="344" t="s">
        <v>225</v>
      </c>
      <c r="G39" s="399" t="s">
        <v>3</v>
      </c>
      <c r="H39" s="344" t="s">
        <v>226</v>
      </c>
      <c r="I39" s="399" t="s">
        <v>4</v>
      </c>
      <c r="J39" s="344" t="s">
        <v>227</v>
      </c>
      <c r="K39" s="251" t="s">
        <v>197</v>
      </c>
      <c r="L39" s="342" t="s">
        <v>224</v>
      </c>
      <c r="M39" s="399" t="s">
        <v>5</v>
      </c>
      <c r="N39" s="344" t="s">
        <v>228</v>
      </c>
      <c r="O39" s="418" t="s">
        <v>194</v>
      </c>
      <c r="P39" s="344" t="s">
        <v>229</v>
      </c>
      <c r="Q39" s="418" t="s">
        <v>195</v>
      </c>
      <c r="R39" s="344" t="s">
        <v>230</v>
      </c>
      <c r="S39" s="251" t="s">
        <v>197</v>
      </c>
      <c r="T39" s="342" t="s">
        <v>224</v>
      </c>
    </row>
    <row r="40" spans="1:20" ht="15.75" hidden="1" thickTop="1" x14ac:dyDescent="0.25">
      <c r="A40" s="88" t="s">
        <v>17</v>
      </c>
      <c r="B40" s="276">
        <v>40</v>
      </c>
      <c r="C40" s="83">
        <f>'Pque N Mundo I'!B42</f>
        <v>5</v>
      </c>
      <c r="D40" s="297">
        <f t="shared" ref="D40:D44" si="76">C40*B40</f>
        <v>200</v>
      </c>
      <c r="E40" s="400">
        <f>'Pque N Mundo I'!C42</f>
        <v>5</v>
      </c>
      <c r="F40" s="317">
        <f t="shared" ref="F40:H44" si="77">(E40*$B40)-$D40</f>
        <v>0</v>
      </c>
      <c r="G40" s="400">
        <f>'Pque N Mundo I'!D42</f>
        <v>0</v>
      </c>
      <c r="H40" s="317">
        <f t="shared" si="77"/>
        <v>-200</v>
      </c>
      <c r="I40" s="400">
        <f>'Pque N Mundo I'!E42</f>
        <v>0</v>
      </c>
      <c r="J40" s="317">
        <f t="shared" ref="J40:J44" si="78">(I40*$B40)-$D40</f>
        <v>-200</v>
      </c>
      <c r="K40" s="253">
        <f t="shared" ref="K40:K44" si="79">SUM(E40,G40,I40)</f>
        <v>5</v>
      </c>
      <c r="L40" s="330">
        <f t="shared" ref="L40:L44" si="80">(K40*$B40)-$D40*3</f>
        <v>-400</v>
      </c>
      <c r="M40" s="400">
        <f>'Pque N Mundo I'!F42</f>
        <v>0</v>
      </c>
      <c r="N40" s="317">
        <f t="shared" ref="N40:N44" si="81">(M40*$B40)-$D40</f>
        <v>-200</v>
      </c>
      <c r="O40" s="400">
        <f>'Pque N Mundo I'!G42</f>
        <v>0</v>
      </c>
      <c r="P40" s="317">
        <f t="shared" ref="P40:P44" si="82">(O40*$B40)-$D40</f>
        <v>-200</v>
      </c>
      <c r="Q40" s="400">
        <f>'Pque N Mundo I'!H42</f>
        <v>0</v>
      </c>
      <c r="R40" s="317">
        <f t="shared" ref="R40:R44" si="83">(Q40*$B40)-$D40</f>
        <v>-200</v>
      </c>
      <c r="S40" s="253">
        <f t="shared" ref="S40:S44" si="84">SUM(M40,O40,Q40)</f>
        <v>0</v>
      </c>
      <c r="T40" s="330">
        <f t="shared" ref="T40:T44" si="85">(S40*$B40)-$D40*3</f>
        <v>-600</v>
      </c>
    </row>
    <row r="41" spans="1:20" hidden="1" x14ac:dyDescent="0.25">
      <c r="A41" s="88" t="s">
        <v>20</v>
      </c>
      <c r="B41" s="276">
        <v>20</v>
      </c>
      <c r="C41" s="83">
        <f>'Pque N Mundo I'!B47</f>
        <v>2</v>
      </c>
      <c r="D41" s="297">
        <f t="shared" si="76"/>
        <v>40</v>
      </c>
      <c r="E41" s="400">
        <f>'Pque N Mundo I'!C47</f>
        <v>2</v>
      </c>
      <c r="F41" s="317">
        <f t="shared" si="77"/>
        <v>0</v>
      </c>
      <c r="G41" s="400">
        <f>'Pque N Mundo I'!D47</f>
        <v>0</v>
      </c>
      <c r="H41" s="317">
        <f t="shared" si="77"/>
        <v>-40</v>
      </c>
      <c r="I41" s="400">
        <f>'Pque N Mundo I'!E47</f>
        <v>0</v>
      </c>
      <c r="J41" s="317">
        <f t="shared" si="78"/>
        <v>-40</v>
      </c>
      <c r="K41" s="253">
        <f t="shared" si="79"/>
        <v>2</v>
      </c>
      <c r="L41" s="330">
        <f t="shared" si="80"/>
        <v>-80</v>
      </c>
      <c r="M41" s="400">
        <f>'Pque N Mundo I'!F47</f>
        <v>0</v>
      </c>
      <c r="N41" s="317">
        <f t="shared" si="81"/>
        <v>-40</v>
      </c>
      <c r="O41" s="400">
        <f>'Pque N Mundo I'!G47</f>
        <v>0</v>
      </c>
      <c r="P41" s="317">
        <f t="shared" si="82"/>
        <v>-40</v>
      </c>
      <c r="Q41" s="400">
        <f>'Pque N Mundo I'!H47</f>
        <v>0</v>
      </c>
      <c r="R41" s="317">
        <f t="shared" si="83"/>
        <v>-40</v>
      </c>
      <c r="S41" s="253">
        <f t="shared" si="84"/>
        <v>0</v>
      </c>
      <c r="T41" s="330">
        <f t="shared" si="85"/>
        <v>-120</v>
      </c>
    </row>
    <row r="42" spans="1:20" hidden="1" x14ac:dyDescent="0.25">
      <c r="A42" s="88" t="s">
        <v>43</v>
      </c>
      <c r="B42" s="276">
        <v>20</v>
      </c>
      <c r="C42" s="83">
        <f>'Pque N Mundo I'!B48</f>
        <v>1</v>
      </c>
      <c r="D42" s="297">
        <f t="shared" si="76"/>
        <v>20</v>
      </c>
      <c r="E42" s="400">
        <f>'Pque N Mundo I'!C48</f>
        <v>1</v>
      </c>
      <c r="F42" s="317">
        <f t="shared" si="77"/>
        <v>0</v>
      </c>
      <c r="G42" s="400">
        <f>'Pque N Mundo I'!D48</f>
        <v>0</v>
      </c>
      <c r="H42" s="317">
        <f t="shared" si="77"/>
        <v>-20</v>
      </c>
      <c r="I42" s="400">
        <f>'Pque N Mundo I'!E48</f>
        <v>0</v>
      </c>
      <c r="J42" s="317">
        <f t="shared" si="78"/>
        <v>-20</v>
      </c>
      <c r="K42" s="253">
        <f t="shared" si="79"/>
        <v>1</v>
      </c>
      <c r="L42" s="330">
        <f t="shared" si="80"/>
        <v>-40</v>
      </c>
      <c r="M42" s="400">
        <f>'Pque N Mundo I'!F48</f>
        <v>0</v>
      </c>
      <c r="N42" s="317">
        <f t="shared" si="81"/>
        <v>-20</v>
      </c>
      <c r="O42" s="400">
        <f>'Pque N Mundo I'!G48</f>
        <v>0</v>
      </c>
      <c r="P42" s="317">
        <f t="shared" si="82"/>
        <v>-20</v>
      </c>
      <c r="Q42" s="400">
        <f>'Pque N Mundo I'!H48</f>
        <v>0</v>
      </c>
      <c r="R42" s="317">
        <f t="shared" si="83"/>
        <v>-20</v>
      </c>
      <c r="S42" s="253">
        <f t="shared" si="84"/>
        <v>0</v>
      </c>
      <c r="T42" s="330">
        <f t="shared" si="85"/>
        <v>-60</v>
      </c>
    </row>
    <row r="43" spans="1:20" hidden="1" x14ac:dyDescent="0.25">
      <c r="A43" s="88" t="s">
        <v>22</v>
      </c>
      <c r="B43" s="276">
        <v>20</v>
      </c>
      <c r="C43" s="83">
        <f>'Pque N Mundo I'!B49</f>
        <v>1</v>
      </c>
      <c r="D43" s="297">
        <f t="shared" si="76"/>
        <v>20</v>
      </c>
      <c r="E43" s="400">
        <f>'Pque N Mundo I'!C49</f>
        <v>1</v>
      </c>
      <c r="F43" s="317">
        <f t="shared" si="77"/>
        <v>0</v>
      </c>
      <c r="G43" s="400">
        <f>'Pque N Mundo I'!D49</f>
        <v>0</v>
      </c>
      <c r="H43" s="317">
        <f t="shared" si="77"/>
        <v>-20</v>
      </c>
      <c r="I43" s="400">
        <f>'Pque N Mundo I'!E49</f>
        <v>0</v>
      </c>
      <c r="J43" s="317">
        <f t="shared" si="78"/>
        <v>-20</v>
      </c>
      <c r="K43" s="253">
        <f t="shared" si="79"/>
        <v>1</v>
      </c>
      <c r="L43" s="330">
        <f t="shared" si="80"/>
        <v>-40</v>
      </c>
      <c r="M43" s="400">
        <f>'Pque N Mundo I'!F49</f>
        <v>0</v>
      </c>
      <c r="N43" s="317">
        <f t="shared" si="81"/>
        <v>-20</v>
      </c>
      <c r="O43" s="400">
        <f>'Pque N Mundo I'!G49</f>
        <v>0</v>
      </c>
      <c r="P43" s="317">
        <f t="shared" si="82"/>
        <v>-20</v>
      </c>
      <c r="Q43" s="400">
        <f>'Pque N Mundo I'!H49</f>
        <v>0</v>
      </c>
      <c r="R43" s="317">
        <f t="shared" si="83"/>
        <v>-20</v>
      </c>
      <c r="S43" s="253">
        <f t="shared" si="84"/>
        <v>0</v>
      </c>
      <c r="T43" s="330">
        <f t="shared" si="85"/>
        <v>-60</v>
      </c>
    </row>
    <row r="44" spans="1:20" ht="15.75" hidden="1" thickBot="1" x14ac:dyDescent="0.3">
      <c r="A44" s="88" t="s">
        <v>23</v>
      </c>
      <c r="B44" s="276">
        <v>20</v>
      </c>
      <c r="C44" s="83">
        <f>'Pque N Mundo I'!B50</f>
        <v>2</v>
      </c>
      <c r="D44" s="297">
        <f t="shared" si="76"/>
        <v>40</v>
      </c>
      <c r="E44" s="400">
        <f>'Pque N Mundo I'!C50</f>
        <v>1.5</v>
      </c>
      <c r="F44" s="317">
        <f t="shared" si="77"/>
        <v>-10</v>
      </c>
      <c r="G44" s="400">
        <f>'Pque N Mundo I'!D50</f>
        <v>0</v>
      </c>
      <c r="H44" s="317">
        <f t="shared" si="77"/>
        <v>-40</v>
      </c>
      <c r="I44" s="400">
        <f>'Pque N Mundo I'!E50</f>
        <v>0</v>
      </c>
      <c r="J44" s="317">
        <f t="shared" si="78"/>
        <v>-40</v>
      </c>
      <c r="K44" s="253">
        <f t="shared" si="79"/>
        <v>1.5</v>
      </c>
      <c r="L44" s="330">
        <f t="shared" si="80"/>
        <v>-90</v>
      </c>
      <c r="M44" s="400">
        <f>'Pque N Mundo I'!F50</f>
        <v>0</v>
      </c>
      <c r="N44" s="317">
        <f t="shared" si="81"/>
        <v>-40</v>
      </c>
      <c r="O44" s="400">
        <f>'Pque N Mundo I'!G50</f>
        <v>0</v>
      </c>
      <c r="P44" s="317">
        <f t="shared" si="82"/>
        <v>-40</v>
      </c>
      <c r="Q44" s="400">
        <f>'Pque N Mundo I'!H50</f>
        <v>0</v>
      </c>
      <c r="R44" s="317">
        <f t="shared" si="83"/>
        <v>-40</v>
      </c>
      <c r="S44" s="253">
        <f t="shared" si="84"/>
        <v>0</v>
      </c>
      <c r="T44" s="330">
        <f t="shared" si="85"/>
        <v>-120</v>
      </c>
    </row>
    <row r="45" spans="1:20" ht="15.75" hidden="1" thickBot="1" x14ac:dyDescent="0.3">
      <c r="A45" s="355" t="s">
        <v>7</v>
      </c>
      <c r="B45" s="356">
        <f t="shared" ref="B45:T45" si="86">SUM(B40:B44)</f>
        <v>120</v>
      </c>
      <c r="C45" s="381">
        <f t="shared" si="86"/>
        <v>11</v>
      </c>
      <c r="D45" s="382">
        <f t="shared" si="86"/>
        <v>320</v>
      </c>
      <c r="E45" s="404">
        <f t="shared" si="86"/>
        <v>10.5</v>
      </c>
      <c r="F45" s="358">
        <f t="shared" si="86"/>
        <v>-10</v>
      </c>
      <c r="G45" s="404">
        <f t="shared" si="86"/>
        <v>0</v>
      </c>
      <c r="H45" s="358">
        <f t="shared" si="86"/>
        <v>-320</v>
      </c>
      <c r="I45" s="404">
        <f t="shared" si="86"/>
        <v>0</v>
      </c>
      <c r="J45" s="358">
        <f t="shared" si="86"/>
        <v>-320</v>
      </c>
      <c r="K45" s="359">
        <f t="shared" ref="K45:L45" si="87">SUM(K40:K44)</f>
        <v>10.5</v>
      </c>
      <c r="L45" s="360">
        <f t="shared" si="87"/>
        <v>-650</v>
      </c>
      <c r="M45" s="404">
        <f t="shared" si="86"/>
        <v>0</v>
      </c>
      <c r="N45" s="358">
        <f t="shared" si="86"/>
        <v>-320</v>
      </c>
      <c r="O45" s="404">
        <f t="shared" si="86"/>
        <v>0</v>
      </c>
      <c r="P45" s="358">
        <f t="shared" si="86"/>
        <v>-320</v>
      </c>
      <c r="Q45" s="404">
        <f t="shared" si="86"/>
        <v>0</v>
      </c>
      <c r="R45" s="358">
        <f t="shared" si="86"/>
        <v>-320</v>
      </c>
      <c r="S45" s="359">
        <f t="shared" si="86"/>
        <v>0</v>
      </c>
      <c r="T45" s="360">
        <f t="shared" si="86"/>
        <v>-960</v>
      </c>
    </row>
    <row r="46" spans="1:20" hidden="1" x14ac:dyDescent="0.25"/>
    <row r="47" spans="1:20" ht="15.75" hidden="1" x14ac:dyDescent="0.25">
      <c r="A47" s="1021" t="s">
        <v>233</v>
      </c>
      <c r="B47" s="1022"/>
      <c r="C47" s="1022"/>
      <c r="D47" s="1022"/>
      <c r="E47" s="1022"/>
      <c r="F47" s="1022"/>
      <c r="G47" s="1022"/>
      <c r="H47" s="1022"/>
      <c r="I47" s="1022"/>
      <c r="J47" s="1022"/>
      <c r="K47" s="1022"/>
      <c r="L47" s="1022"/>
      <c r="M47" s="1022"/>
      <c r="N47" s="1022"/>
      <c r="O47" s="1022"/>
      <c r="P47" s="1022"/>
      <c r="Q47" s="1022"/>
      <c r="R47" s="1022"/>
      <c r="S47" s="1022"/>
      <c r="T47" s="1022"/>
    </row>
    <row r="48" spans="1:20" ht="36.75" hidden="1" thickBot="1" x14ac:dyDescent="0.3">
      <c r="A48" s="85" t="s">
        <v>14</v>
      </c>
      <c r="B48" s="274" t="s">
        <v>222</v>
      </c>
      <c r="C48" s="104" t="s">
        <v>165</v>
      </c>
      <c r="D48" s="302" t="s">
        <v>223</v>
      </c>
      <c r="E48" s="399" t="s">
        <v>2</v>
      </c>
      <c r="F48" s="344" t="s">
        <v>225</v>
      </c>
      <c r="G48" s="399" t="s">
        <v>3</v>
      </c>
      <c r="H48" s="344" t="s">
        <v>226</v>
      </c>
      <c r="I48" s="399" t="s">
        <v>4</v>
      </c>
      <c r="J48" s="344" t="s">
        <v>227</v>
      </c>
      <c r="K48" s="251" t="s">
        <v>197</v>
      </c>
      <c r="L48" s="342" t="s">
        <v>224</v>
      </c>
      <c r="M48" s="399" t="s">
        <v>5</v>
      </c>
      <c r="N48" s="344" t="s">
        <v>228</v>
      </c>
      <c r="O48" s="418" t="s">
        <v>194</v>
      </c>
      <c r="P48" s="344" t="s">
        <v>229</v>
      </c>
      <c r="Q48" s="418" t="s">
        <v>195</v>
      </c>
      <c r="R48" s="344" t="s">
        <v>230</v>
      </c>
      <c r="S48" s="251" t="s">
        <v>197</v>
      </c>
      <c r="T48" s="342" t="s">
        <v>224</v>
      </c>
    </row>
    <row r="49" spans="1:20" ht="15.75" hidden="1" thickTop="1" x14ac:dyDescent="0.25">
      <c r="A49" s="88" t="s">
        <v>17</v>
      </c>
      <c r="B49" s="276">
        <v>40</v>
      </c>
      <c r="C49" s="83">
        <f>'Pque N Mundo II'!B52</f>
        <v>4</v>
      </c>
      <c r="D49" s="297">
        <f t="shared" ref="D49:D52" si="88">C49*B49</f>
        <v>160</v>
      </c>
      <c r="E49" s="400">
        <f>'Pque N Mundo II'!C52</f>
        <v>4</v>
      </c>
      <c r="F49" s="317">
        <f t="shared" ref="F49:F52" si="89">(E49*$B49)-$D49</f>
        <v>0</v>
      </c>
      <c r="G49" s="400">
        <f>'Pque N Mundo II'!D52</f>
        <v>0</v>
      </c>
      <c r="H49" s="317">
        <f t="shared" ref="H49:H52" si="90">(G49*$B49)-$D49</f>
        <v>-160</v>
      </c>
      <c r="I49" s="400">
        <f>'Pque N Mundo II'!E52</f>
        <v>0</v>
      </c>
      <c r="J49" s="317">
        <f t="shared" ref="J49:J52" si="91">(I49*$B49)-$D49</f>
        <v>-160</v>
      </c>
      <c r="K49" s="253">
        <f t="shared" ref="K49:K52" si="92">SUM(E49,G49,I49)</f>
        <v>4</v>
      </c>
      <c r="L49" s="330">
        <f t="shared" ref="L49:L52" si="93">(K49*$B49)-$D49*3</f>
        <v>-320</v>
      </c>
      <c r="M49" s="400">
        <f>'Pque N Mundo II'!F52</f>
        <v>0</v>
      </c>
      <c r="N49" s="317">
        <f t="shared" ref="N49:N52" si="94">(M49*$B49)-$D49</f>
        <v>-160</v>
      </c>
      <c r="O49" s="400">
        <f>'Pque N Mundo II'!G52</f>
        <v>0</v>
      </c>
      <c r="P49" s="317">
        <f t="shared" ref="P49:P52" si="95">(O49*$B49)-$D49</f>
        <v>-160</v>
      </c>
      <c r="Q49" s="400">
        <f>'Pque N Mundo II'!H52</f>
        <v>0</v>
      </c>
      <c r="R49" s="317">
        <f t="shared" ref="R49:R52" si="96">(Q49*$B49)-$D49</f>
        <v>-160</v>
      </c>
      <c r="S49" s="253">
        <f t="shared" ref="S49:S52" si="97">SUM(M49,O49,Q49)</f>
        <v>0</v>
      </c>
      <c r="T49" s="330">
        <f t="shared" ref="T49:T52" si="98">(S49*$B49)-$D49*3</f>
        <v>-480</v>
      </c>
    </row>
    <row r="50" spans="1:20" hidden="1" x14ac:dyDescent="0.25">
      <c r="A50" s="88" t="s">
        <v>20</v>
      </c>
      <c r="B50" s="276">
        <v>20</v>
      </c>
      <c r="C50" s="83">
        <f>'Pque N Mundo II'!B56</f>
        <v>2</v>
      </c>
      <c r="D50" s="297">
        <f t="shared" si="88"/>
        <v>40</v>
      </c>
      <c r="E50" s="400">
        <f>'Pque N Mundo II'!C56</f>
        <v>2</v>
      </c>
      <c r="F50" s="317">
        <f t="shared" si="89"/>
        <v>0</v>
      </c>
      <c r="G50" s="400">
        <f>'Pque N Mundo II'!D56</f>
        <v>0</v>
      </c>
      <c r="H50" s="317">
        <f t="shared" si="90"/>
        <v>-40</v>
      </c>
      <c r="I50" s="400">
        <f>'Pque N Mundo II'!E56</f>
        <v>0</v>
      </c>
      <c r="J50" s="317">
        <f t="shared" si="91"/>
        <v>-40</v>
      </c>
      <c r="K50" s="253">
        <f t="shared" si="92"/>
        <v>2</v>
      </c>
      <c r="L50" s="330">
        <f t="shared" si="93"/>
        <v>-80</v>
      </c>
      <c r="M50" s="400">
        <f>'Pque N Mundo II'!F56</f>
        <v>0</v>
      </c>
      <c r="N50" s="317">
        <f t="shared" si="94"/>
        <v>-40</v>
      </c>
      <c r="O50" s="400">
        <f>'Pque N Mundo II'!G56</f>
        <v>0</v>
      </c>
      <c r="P50" s="317">
        <f t="shared" si="95"/>
        <v>-40</v>
      </c>
      <c r="Q50" s="400">
        <f>'Pque N Mundo II'!H56</f>
        <v>0</v>
      </c>
      <c r="R50" s="317">
        <f t="shared" si="96"/>
        <v>-40</v>
      </c>
      <c r="S50" s="253">
        <f t="shared" si="97"/>
        <v>0</v>
      </c>
      <c r="T50" s="330">
        <f t="shared" si="98"/>
        <v>-120</v>
      </c>
    </row>
    <row r="51" spans="1:20" hidden="1" x14ac:dyDescent="0.25">
      <c r="A51" s="88" t="s">
        <v>43</v>
      </c>
      <c r="B51" s="276">
        <v>20</v>
      </c>
      <c r="C51" s="83">
        <f>'Pque N Mundo II'!B57</f>
        <v>2</v>
      </c>
      <c r="D51" s="297">
        <f t="shared" si="88"/>
        <v>40</v>
      </c>
      <c r="E51" s="400">
        <f>'Pque N Mundo II'!C57</f>
        <v>1.9</v>
      </c>
      <c r="F51" s="317">
        <f t="shared" si="89"/>
        <v>-2</v>
      </c>
      <c r="G51" s="400">
        <f>'Pque N Mundo II'!D57</f>
        <v>0</v>
      </c>
      <c r="H51" s="317">
        <f t="shared" si="90"/>
        <v>-40</v>
      </c>
      <c r="I51" s="400">
        <f>'Pque N Mundo II'!E57</f>
        <v>0</v>
      </c>
      <c r="J51" s="317">
        <f t="shared" si="91"/>
        <v>-40</v>
      </c>
      <c r="K51" s="253">
        <f t="shared" si="92"/>
        <v>1.9</v>
      </c>
      <c r="L51" s="330">
        <f t="shared" si="93"/>
        <v>-82</v>
      </c>
      <c r="M51" s="400">
        <f>'Pque N Mundo II'!F57</f>
        <v>0</v>
      </c>
      <c r="N51" s="317">
        <f t="shared" si="94"/>
        <v>-40</v>
      </c>
      <c r="O51" s="400">
        <f>'Pque N Mundo II'!G57</f>
        <v>0</v>
      </c>
      <c r="P51" s="317">
        <f t="shared" si="95"/>
        <v>-40</v>
      </c>
      <c r="Q51" s="400">
        <f>'Pque N Mundo II'!H57</f>
        <v>0</v>
      </c>
      <c r="R51" s="317">
        <f t="shared" si="96"/>
        <v>-40</v>
      </c>
      <c r="S51" s="253">
        <f t="shared" si="97"/>
        <v>0</v>
      </c>
      <c r="T51" s="330">
        <f t="shared" si="98"/>
        <v>-120</v>
      </c>
    </row>
    <row r="52" spans="1:20" ht="15.75" hidden="1" thickBot="1" x14ac:dyDescent="0.3">
      <c r="A52" s="88" t="s">
        <v>23</v>
      </c>
      <c r="B52" s="276">
        <v>20</v>
      </c>
      <c r="C52" s="83">
        <f>'Pque N Mundo II'!B58</f>
        <v>2</v>
      </c>
      <c r="D52" s="297">
        <f t="shared" si="88"/>
        <v>40</v>
      </c>
      <c r="E52" s="400">
        <f>'Pque N Mundo II'!C58</f>
        <v>2</v>
      </c>
      <c r="F52" s="317">
        <f t="shared" si="89"/>
        <v>0</v>
      </c>
      <c r="G52" s="400">
        <f>'Pque N Mundo II'!D58</f>
        <v>0</v>
      </c>
      <c r="H52" s="317">
        <f t="shared" si="90"/>
        <v>-40</v>
      </c>
      <c r="I52" s="400">
        <f>'Pque N Mundo II'!E58</f>
        <v>0</v>
      </c>
      <c r="J52" s="317">
        <f t="shared" si="91"/>
        <v>-40</v>
      </c>
      <c r="K52" s="253">
        <f t="shared" si="92"/>
        <v>2</v>
      </c>
      <c r="L52" s="330">
        <f t="shared" si="93"/>
        <v>-80</v>
      </c>
      <c r="M52" s="400">
        <f>'Pque N Mundo II'!F58</f>
        <v>0</v>
      </c>
      <c r="N52" s="317">
        <f t="shared" si="94"/>
        <v>-40</v>
      </c>
      <c r="O52" s="400">
        <f>'Pque N Mundo II'!G58</f>
        <v>0</v>
      </c>
      <c r="P52" s="317">
        <f t="shared" si="95"/>
        <v>-40</v>
      </c>
      <c r="Q52" s="400">
        <f>'Pque N Mundo II'!H58</f>
        <v>0</v>
      </c>
      <c r="R52" s="317">
        <f t="shared" si="96"/>
        <v>-40</v>
      </c>
      <c r="S52" s="253">
        <f t="shared" si="97"/>
        <v>0</v>
      </c>
      <c r="T52" s="330">
        <f t="shared" si="98"/>
        <v>-120</v>
      </c>
    </row>
    <row r="53" spans="1:20" ht="15.75" hidden="1" thickBot="1" x14ac:dyDescent="0.3">
      <c r="A53" s="347" t="s">
        <v>7</v>
      </c>
      <c r="B53" s="348">
        <f t="shared" ref="B53:T53" si="99">SUM(B49:B52)</f>
        <v>100</v>
      </c>
      <c r="C53" s="349">
        <f t="shared" si="99"/>
        <v>10</v>
      </c>
      <c r="D53" s="350">
        <f t="shared" si="99"/>
        <v>280</v>
      </c>
      <c r="E53" s="405">
        <f t="shared" si="99"/>
        <v>9.9</v>
      </c>
      <c r="F53" s="352">
        <f t="shared" si="99"/>
        <v>-2</v>
      </c>
      <c r="G53" s="405">
        <f t="shared" si="99"/>
        <v>0</v>
      </c>
      <c r="H53" s="352">
        <f t="shared" si="99"/>
        <v>-280</v>
      </c>
      <c r="I53" s="405">
        <f t="shared" si="99"/>
        <v>0</v>
      </c>
      <c r="J53" s="352">
        <f t="shared" si="99"/>
        <v>-280</v>
      </c>
      <c r="K53" s="353">
        <f t="shared" ref="K53:L53" si="100">SUM(K49:K52)</f>
        <v>9.9</v>
      </c>
      <c r="L53" s="332">
        <f t="shared" si="100"/>
        <v>-562</v>
      </c>
      <c r="M53" s="405">
        <f t="shared" si="99"/>
        <v>0</v>
      </c>
      <c r="N53" s="352">
        <f t="shared" si="99"/>
        <v>-280</v>
      </c>
      <c r="O53" s="405">
        <f t="shared" si="99"/>
        <v>0</v>
      </c>
      <c r="P53" s="352">
        <f t="shared" si="99"/>
        <v>-280</v>
      </c>
      <c r="Q53" s="405">
        <f t="shared" si="99"/>
        <v>0</v>
      </c>
      <c r="R53" s="352">
        <f t="shared" si="99"/>
        <v>-280</v>
      </c>
      <c r="S53" s="353">
        <f t="shared" si="99"/>
        <v>0</v>
      </c>
      <c r="T53" s="332">
        <f t="shared" si="99"/>
        <v>-840</v>
      </c>
    </row>
    <row r="54" spans="1:20" hidden="1" x14ac:dyDescent="0.25"/>
    <row r="55" spans="1:20" ht="15.75" hidden="1" x14ac:dyDescent="0.25">
      <c r="A55" s="1021" t="s">
        <v>234</v>
      </c>
      <c r="B55" s="1022"/>
      <c r="C55" s="1022"/>
      <c r="D55" s="1022"/>
      <c r="E55" s="1022"/>
      <c r="F55" s="1022"/>
      <c r="G55" s="1022"/>
      <c r="H55" s="1022"/>
      <c r="I55" s="1022"/>
      <c r="J55" s="1022"/>
      <c r="K55" s="1022"/>
      <c r="L55" s="1022"/>
      <c r="M55" s="1022"/>
      <c r="N55" s="1022"/>
      <c r="O55" s="1022"/>
      <c r="P55" s="1022"/>
      <c r="Q55" s="1022"/>
      <c r="R55" s="1022"/>
      <c r="S55" s="1022"/>
      <c r="T55" s="1022"/>
    </row>
    <row r="56" spans="1:20" ht="36.75" hidden="1" thickBot="1" x14ac:dyDescent="0.3">
      <c r="A56" s="14" t="s">
        <v>14</v>
      </c>
      <c r="B56" s="274" t="s">
        <v>222</v>
      </c>
      <c r="C56" s="104" t="s">
        <v>165</v>
      </c>
      <c r="D56" s="302" t="s">
        <v>223</v>
      </c>
      <c r="E56" s="399" t="s">
        <v>2</v>
      </c>
      <c r="F56" s="344" t="s">
        <v>225</v>
      </c>
      <c r="G56" s="399" t="s">
        <v>3</v>
      </c>
      <c r="H56" s="344" t="s">
        <v>226</v>
      </c>
      <c r="I56" s="399" t="s">
        <v>4</v>
      </c>
      <c r="J56" s="344" t="s">
        <v>227</v>
      </c>
      <c r="K56" s="251" t="s">
        <v>197</v>
      </c>
      <c r="L56" s="342" t="s">
        <v>224</v>
      </c>
      <c r="M56" s="399" t="s">
        <v>5</v>
      </c>
      <c r="N56" s="344" t="s">
        <v>228</v>
      </c>
      <c r="O56" s="418" t="s">
        <v>194</v>
      </c>
      <c r="P56" s="344" t="s">
        <v>229</v>
      </c>
      <c r="Q56" s="418" t="s">
        <v>195</v>
      </c>
      <c r="R56" s="344" t="s">
        <v>230</v>
      </c>
      <c r="S56" s="251" t="s">
        <v>197</v>
      </c>
      <c r="T56" s="342" t="s">
        <v>224</v>
      </c>
    </row>
    <row r="57" spans="1:20" ht="16.5" hidden="1" thickTop="1" thickBot="1" x14ac:dyDescent="0.3">
      <c r="A57" s="2" t="s">
        <v>37</v>
      </c>
      <c r="B57" s="276">
        <v>20</v>
      </c>
      <c r="C57" s="5">
        <f>'Pque N Mundo II'!B70</f>
        <v>1</v>
      </c>
      <c r="D57" s="297">
        <f t="shared" ref="D57" si="101">C57*B57</f>
        <v>20</v>
      </c>
      <c r="E57" s="406">
        <f>'Pque N Mundo II'!C70</f>
        <v>1</v>
      </c>
      <c r="F57" s="321">
        <f t="shared" ref="F57" si="102">(E57*$B57)-$D57</f>
        <v>0</v>
      </c>
      <c r="G57" s="400">
        <f>'Pque N Mundo II'!D70</f>
        <v>1</v>
      </c>
      <c r="H57" s="321">
        <f t="shared" ref="H57" si="103">(G57*$B57)-$D57</f>
        <v>0</v>
      </c>
      <c r="I57" s="400">
        <f>'Pque N Mundo II'!E70</f>
        <v>1</v>
      </c>
      <c r="J57" s="321">
        <f t="shared" ref="J57" si="104">(I57*$B57)-$D57</f>
        <v>0</v>
      </c>
      <c r="K57" s="256">
        <f t="shared" ref="K57" si="105">SUM(E57,G57,I57)</f>
        <v>3</v>
      </c>
      <c r="L57" s="334">
        <f t="shared" ref="L57" si="106">(K57*$B57)-$D57*3</f>
        <v>0</v>
      </c>
      <c r="M57" s="406">
        <f>'Pque N Mundo II'!F70</f>
        <v>1</v>
      </c>
      <c r="N57" s="321">
        <f t="shared" ref="N57" si="107">(M57*$B57)-$D57</f>
        <v>0</v>
      </c>
      <c r="O57" s="406">
        <f>'Pque N Mundo II'!G70</f>
        <v>1</v>
      </c>
      <c r="P57" s="321">
        <f t="shared" ref="P57" si="108">(O57*$B57)-$D57</f>
        <v>0</v>
      </c>
      <c r="Q57" s="406">
        <f>'Pque N Mundo II'!H70</f>
        <v>1</v>
      </c>
      <c r="R57" s="321">
        <f t="shared" ref="R57" si="109">(Q57*$B57)-$D57</f>
        <v>0</v>
      </c>
      <c r="S57" s="256">
        <f t="shared" ref="S57" si="110">SUM(M57,O57,Q57)</f>
        <v>3</v>
      </c>
      <c r="T57" s="334">
        <f t="shared" ref="T57" si="111">(S57*$B57)-$D57*3</f>
        <v>0</v>
      </c>
    </row>
    <row r="58" spans="1:20" ht="15.75" hidden="1" thickBot="1" x14ac:dyDescent="0.3">
      <c r="A58" s="6" t="s">
        <v>7</v>
      </c>
      <c r="B58" s="293">
        <f t="shared" ref="B58:T58" si="112">SUM(B57:B57)</f>
        <v>20</v>
      </c>
      <c r="C58" s="7">
        <f t="shared" si="112"/>
        <v>1</v>
      </c>
      <c r="D58" s="300">
        <f t="shared" si="112"/>
        <v>20</v>
      </c>
      <c r="E58" s="407">
        <f t="shared" si="112"/>
        <v>1</v>
      </c>
      <c r="F58" s="319">
        <f t="shared" si="112"/>
        <v>0</v>
      </c>
      <c r="G58" s="405">
        <f t="shared" si="112"/>
        <v>1</v>
      </c>
      <c r="H58" s="352">
        <f t="shared" si="112"/>
        <v>0</v>
      </c>
      <c r="I58" s="405">
        <f t="shared" si="112"/>
        <v>1</v>
      </c>
      <c r="J58" s="352">
        <f t="shared" si="112"/>
        <v>0</v>
      </c>
      <c r="K58" s="80">
        <f t="shared" ref="K58:L58" si="113">SUM(K57:K57)</f>
        <v>3</v>
      </c>
      <c r="L58" s="332">
        <f t="shared" si="113"/>
        <v>0</v>
      </c>
      <c r="M58" s="407">
        <f t="shared" si="112"/>
        <v>1</v>
      </c>
      <c r="N58" s="319">
        <f t="shared" si="112"/>
        <v>0</v>
      </c>
      <c r="O58" s="407">
        <f t="shared" si="112"/>
        <v>1</v>
      </c>
      <c r="P58" s="319">
        <f t="shared" si="112"/>
        <v>0</v>
      </c>
      <c r="Q58" s="407">
        <f t="shared" si="112"/>
        <v>1</v>
      </c>
      <c r="R58" s="319">
        <f t="shared" si="112"/>
        <v>0</v>
      </c>
      <c r="S58" s="80">
        <f t="shared" si="112"/>
        <v>3</v>
      </c>
      <c r="T58" s="332">
        <f t="shared" si="112"/>
        <v>0</v>
      </c>
    </row>
    <row r="59" spans="1:20" hidden="1" x14ac:dyDescent="0.25"/>
    <row r="60" spans="1:20" ht="15.75" hidden="1" x14ac:dyDescent="0.25">
      <c r="A60" s="1021" t="s">
        <v>235</v>
      </c>
      <c r="B60" s="1022"/>
      <c r="C60" s="1022"/>
      <c r="D60" s="1022"/>
      <c r="E60" s="1022"/>
      <c r="F60" s="1022"/>
      <c r="G60" s="1022"/>
      <c r="H60" s="1022"/>
      <c r="I60" s="1022"/>
      <c r="J60" s="1022"/>
      <c r="K60" s="1022"/>
      <c r="L60" s="1022"/>
      <c r="M60" s="1022"/>
      <c r="N60" s="1022"/>
      <c r="O60" s="1022"/>
      <c r="P60" s="1022"/>
      <c r="Q60" s="1022"/>
      <c r="R60" s="1022"/>
      <c r="S60" s="1022"/>
      <c r="T60" s="1022"/>
    </row>
    <row r="61" spans="1:20" ht="36.75" hidden="1" thickBot="1" x14ac:dyDescent="0.3">
      <c r="A61" s="85" t="s">
        <v>14</v>
      </c>
      <c r="B61" s="274" t="s">
        <v>222</v>
      </c>
      <c r="C61" s="104" t="s">
        <v>165</v>
      </c>
      <c r="D61" s="302" t="s">
        <v>223</v>
      </c>
      <c r="E61" s="399" t="s">
        <v>2</v>
      </c>
      <c r="F61" s="344" t="s">
        <v>225</v>
      </c>
      <c r="G61" s="399" t="s">
        <v>3</v>
      </c>
      <c r="H61" s="344" t="s">
        <v>226</v>
      </c>
      <c r="I61" s="399" t="s">
        <v>4</v>
      </c>
      <c r="J61" s="344" t="s">
        <v>227</v>
      </c>
      <c r="K61" s="251" t="s">
        <v>197</v>
      </c>
      <c r="L61" s="342" t="s">
        <v>224</v>
      </c>
      <c r="M61" s="399" t="s">
        <v>5</v>
      </c>
      <c r="N61" s="344" t="s">
        <v>228</v>
      </c>
      <c r="O61" s="418" t="s">
        <v>194</v>
      </c>
      <c r="P61" s="344" t="s">
        <v>229</v>
      </c>
      <c r="Q61" s="418" t="s">
        <v>195</v>
      </c>
      <c r="R61" s="344" t="s">
        <v>230</v>
      </c>
      <c r="S61" s="251" t="s">
        <v>197</v>
      </c>
      <c r="T61" s="342" t="s">
        <v>224</v>
      </c>
    </row>
    <row r="62" spans="1:20" ht="15.75" hidden="1" thickTop="1" x14ac:dyDescent="0.25">
      <c r="A62" s="88" t="s">
        <v>20</v>
      </c>
      <c r="B62" s="276">
        <v>20</v>
      </c>
      <c r="C62" s="89">
        <f>'AMA_UBS J Brasil'!$B$54</f>
        <v>6</v>
      </c>
      <c r="D62" s="304">
        <f t="shared" ref="D62:D65" si="114">C62*B62</f>
        <v>120</v>
      </c>
      <c r="E62" s="400">
        <f>'AMA_UBS J Brasil'!$C$54</f>
        <v>7</v>
      </c>
      <c r="F62" s="317">
        <f t="shared" ref="F62:F65" si="115">(E62*$B62)-$D62</f>
        <v>20</v>
      </c>
      <c r="G62" s="400">
        <f>'AMA_UBS J Brasil'!$D$54</f>
        <v>0</v>
      </c>
      <c r="H62" s="317">
        <f t="shared" ref="H62:H65" si="116">(G62*$B62)-$D62</f>
        <v>-120</v>
      </c>
      <c r="I62" s="400">
        <f>'AMA_UBS J Brasil'!$E$54</f>
        <v>0</v>
      </c>
      <c r="J62" s="317">
        <f t="shared" ref="J62:J65" si="117">(I62*$B62)-$D62</f>
        <v>-120</v>
      </c>
      <c r="K62" s="253">
        <f t="shared" ref="K62:K65" si="118">SUM(E62,G62,I62)</f>
        <v>7</v>
      </c>
      <c r="L62" s="330">
        <f t="shared" ref="L62:L65" si="119">(K62*$B62)-$D62*3</f>
        <v>-220</v>
      </c>
      <c r="M62" s="400">
        <f>'AMA_UBS J Brasil'!$F$54</f>
        <v>0</v>
      </c>
      <c r="N62" s="317">
        <f t="shared" ref="N62:N65" si="120">(M62*$B62)-$D62</f>
        <v>-120</v>
      </c>
      <c r="O62" s="400">
        <f>'AMA_UBS J Brasil'!$G$54</f>
        <v>0</v>
      </c>
      <c r="P62" s="317">
        <f t="shared" ref="P62:P65" si="121">(O62*$B62)-$D62</f>
        <v>-120</v>
      </c>
      <c r="Q62" s="400">
        <f>'AMA_UBS J Brasil'!$H$54</f>
        <v>0</v>
      </c>
      <c r="R62" s="317">
        <f t="shared" ref="R62:R65" si="122">(Q62*$B62)-$D62</f>
        <v>-120</v>
      </c>
      <c r="S62" s="253">
        <f t="shared" ref="S62:S65" si="123">SUM(M62,O62,Q62)</f>
        <v>0</v>
      </c>
      <c r="T62" s="330">
        <f t="shared" ref="T62:T65" si="124">(S62*$B62)-$D62*3</f>
        <v>-360</v>
      </c>
    </row>
    <row r="63" spans="1:20" hidden="1" x14ac:dyDescent="0.25">
      <c r="A63" s="88" t="s">
        <v>43</v>
      </c>
      <c r="B63" s="276">
        <v>20</v>
      </c>
      <c r="C63" s="89">
        <f>'AMA_UBS J Brasil'!B56</f>
        <v>6</v>
      </c>
      <c r="D63" s="304">
        <f t="shared" si="114"/>
        <v>120</v>
      </c>
      <c r="E63" s="400">
        <f>'AMA_UBS J Brasil'!C56</f>
        <v>3</v>
      </c>
      <c r="F63" s="317">
        <f t="shared" si="115"/>
        <v>-60</v>
      </c>
      <c r="G63" s="400">
        <f>'AMA_UBS J Brasil'!D56</f>
        <v>0</v>
      </c>
      <c r="H63" s="317">
        <f t="shared" si="116"/>
        <v>-120</v>
      </c>
      <c r="I63" s="400">
        <f>'AMA_UBS J Brasil'!E56</f>
        <v>0</v>
      </c>
      <c r="J63" s="317">
        <f>(I63*$B63)-$D63</f>
        <v>-120</v>
      </c>
      <c r="K63" s="253">
        <f t="shared" si="118"/>
        <v>3</v>
      </c>
      <c r="L63" s="330">
        <f t="shared" si="119"/>
        <v>-300</v>
      </c>
      <c r="M63" s="400">
        <f>'AMA_UBS J Brasil'!F56</f>
        <v>0</v>
      </c>
      <c r="N63" s="317">
        <f>(M63*$B63)-$D63</f>
        <v>-120</v>
      </c>
      <c r="O63" s="400">
        <f>'AMA_UBS J Brasil'!G56</f>
        <v>0</v>
      </c>
      <c r="P63" s="317">
        <f>(O63*$B63)-$D63</f>
        <v>-120</v>
      </c>
      <c r="Q63" s="400">
        <f>'AMA_UBS J Brasil'!H56</f>
        <v>0</v>
      </c>
      <c r="R63" s="317">
        <f t="shared" si="122"/>
        <v>-120</v>
      </c>
      <c r="S63" s="253">
        <f t="shared" si="123"/>
        <v>0</v>
      </c>
      <c r="T63" s="330">
        <f t="shared" si="124"/>
        <v>-360</v>
      </c>
    </row>
    <row r="64" spans="1:20" hidden="1" x14ac:dyDescent="0.25">
      <c r="A64" s="88" t="s">
        <v>22</v>
      </c>
      <c r="B64" s="276">
        <v>20</v>
      </c>
      <c r="C64" s="89">
        <f>'AMA_UBS J Brasil'!B57</f>
        <v>1</v>
      </c>
      <c r="D64" s="304">
        <f t="shared" si="114"/>
        <v>20</v>
      </c>
      <c r="E64" s="400">
        <f>'AMA_UBS J Brasil'!C57</f>
        <v>1</v>
      </c>
      <c r="F64" s="317">
        <f t="shared" si="115"/>
        <v>0</v>
      </c>
      <c r="G64" s="400">
        <f>'AMA_UBS J Brasil'!D57</f>
        <v>0</v>
      </c>
      <c r="H64" s="317">
        <f t="shared" si="116"/>
        <v>-20</v>
      </c>
      <c r="I64" s="400">
        <f>'AMA_UBS J Brasil'!E57</f>
        <v>0</v>
      </c>
      <c r="J64" s="317">
        <f t="shared" si="117"/>
        <v>-20</v>
      </c>
      <c r="K64" s="253">
        <f t="shared" si="118"/>
        <v>1</v>
      </c>
      <c r="L64" s="330">
        <f t="shared" si="119"/>
        <v>-40</v>
      </c>
      <c r="M64" s="400">
        <f>'AMA_UBS J Brasil'!F57</f>
        <v>0</v>
      </c>
      <c r="N64" s="317">
        <f t="shared" si="120"/>
        <v>-20</v>
      </c>
      <c r="O64" s="400">
        <f>'AMA_UBS J Brasil'!G57</f>
        <v>0</v>
      </c>
      <c r="P64" s="317">
        <f t="shared" si="121"/>
        <v>-20</v>
      </c>
      <c r="Q64" s="400">
        <f>'AMA_UBS J Brasil'!H57</f>
        <v>0</v>
      </c>
      <c r="R64" s="317">
        <f t="shared" si="122"/>
        <v>-20</v>
      </c>
      <c r="S64" s="253">
        <f t="shared" si="123"/>
        <v>0</v>
      </c>
      <c r="T64" s="330">
        <f t="shared" si="124"/>
        <v>-60</v>
      </c>
    </row>
    <row r="65" spans="1:20" ht="15.75" hidden="1" thickBot="1" x14ac:dyDescent="0.3">
      <c r="A65" s="88" t="s">
        <v>23</v>
      </c>
      <c r="B65" s="276">
        <v>20</v>
      </c>
      <c r="C65" s="89">
        <f>'AMA_UBS J Brasil'!B58</f>
        <v>4</v>
      </c>
      <c r="D65" s="304">
        <f t="shared" si="114"/>
        <v>80</v>
      </c>
      <c r="E65" s="400">
        <f>'AMA_UBS J Brasil'!C58</f>
        <v>3</v>
      </c>
      <c r="F65" s="317">
        <f t="shared" si="115"/>
        <v>-20</v>
      </c>
      <c r="G65" s="400">
        <f>'AMA_UBS J Brasil'!D58</f>
        <v>0</v>
      </c>
      <c r="H65" s="317">
        <f t="shared" si="116"/>
        <v>-80</v>
      </c>
      <c r="I65" s="400">
        <f>'AMA_UBS J Brasil'!E58</f>
        <v>0</v>
      </c>
      <c r="J65" s="317">
        <f t="shared" si="117"/>
        <v>-80</v>
      </c>
      <c r="K65" s="253">
        <f t="shared" si="118"/>
        <v>3</v>
      </c>
      <c r="L65" s="330">
        <f t="shared" si="119"/>
        <v>-180</v>
      </c>
      <c r="M65" s="400">
        <f>'AMA_UBS J Brasil'!F58</f>
        <v>0</v>
      </c>
      <c r="N65" s="317">
        <f t="shared" si="120"/>
        <v>-80</v>
      </c>
      <c r="O65" s="400">
        <f>'AMA_UBS J Brasil'!G58</f>
        <v>0</v>
      </c>
      <c r="P65" s="317">
        <f t="shared" si="121"/>
        <v>-80</v>
      </c>
      <c r="Q65" s="400">
        <f>'AMA_UBS J Brasil'!H58</f>
        <v>0</v>
      </c>
      <c r="R65" s="317">
        <f t="shared" si="122"/>
        <v>-80</v>
      </c>
      <c r="S65" s="253">
        <f t="shared" si="123"/>
        <v>0</v>
      </c>
      <c r="T65" s="330">
        <f t="shared" si="124"/>
        <v>-240</v>
      </c>
    </row>
    <row r="66" spans="1:20" ht="15.75" hidden="1" thickBot="1" x14ac:dyDescent="0.3">
      <c r="A66" s="355" t="s">
        <v>7</v>
      </c>
      <c r="B66" s="356">
        <f t="shared" ref="B66:T66" si="125">SUM(B62:B65)</f>
        <v>80</v>
      </c>
      <c r="C66" s="377">
        <f t="shared" si="125"/>
        <v>17</v>
      </c>
      <c r="D66" s="378">
        <f t="shared" si="125"/>
        <v>340</v>
      </c>
      <c r="E66" s="404">
        <f t="shared" si="125"/>
        <v>14</v>
      </c>
      <c r="F66" s="358">
        <f t="shared" si="125"/>
        <v>-60</v>
      </c>
      <c r="G66" s="404">
        <f t="shared" si="125"/>
        <v>0</v>
      </c>
      <c r="H66" s="358">
        <f t="shared" si="125"/>
        <v>-340</v>
      </c>
      <c r="I66" s="404">
        <f t="shared" si="125"/>
        <v>0</v>
      </c>
      <c r="J66" s="358">
        <f t="shared" si="125"/>
        <v>-340</v>
      </c>
      <c r="K66" s="359">
        <f t="shared" ref="K66:L66" si="126">SUM(K62:K65)</f>
        <v>14</v>
      </c>
      <c r="L66" s="360">
        <f t="shared" si="126"/>
        <v>-740</v>
      </c>
      <c r="M66" s="404">
        <f t="shared" si="125"/>
        <v>0</v>
      </c>
      <c r="N66" s="358">
        <f t="shared" si="125"/>
        <v>-340</v>
      </c>
      <c r="O66" s="404">
        <f t="shared" si="125"/>
        <v>0</v>
      </c>
      <c r="P66" s="358">
        <f t="shared" si="125"/>
        <v>-340</v>
      </c>
      <c r="Q66" s="404">
        <f t="shared" si="125"/>
        <v>0</v>
      </c>
      <c r="R66" s="358">
        <f t="shared" si="125"/>
        <v>-340</v>
      </c>
      <c r="S66" s="359">
        <f t="shared" si="125"/>
        <v>0</v>
      </c>
      <c r="T66" s="360">
        <f t="shared" si="125"/>
        <v>-1020</v>
      </c>
    </row>
    <row r="67" spans="1:20" hidden="1" x14ac:dyDescent="0.25"/>
    <row r="68" spans="1:20" ht="15.75" hidden="1" x14ac:dyDescent="0.25">
      <c r="A68" s="1021" t="s">
        <v>236</v>
      </c>
      <c r="B68" s="1022"/>
      <c r="C68" s="1022"/>
      <c r="D68" s="1022"/>
      <c r="E68" s="1022"/>
      <c r="F68" s="1022"/>
      <c r="G68" s="1022"/>
      <c r="H68" s="1022"/>
      <c r="I68" s="1022"/>
      <c r="J68" s="1022"/>
      <c r="K68" s="1022"/>
      <c r="L68" s="1022"/>
      <c r="M68" s="1022"/>
      <c r="N68" s="1022"/>
      <c r="O68" s="1022"/>
      <c r="P68" s="1022"/>
      <c r="Q68" s="1022"/>
      <c r="R68" s="1022"/>
      <c r="S68" s="1022"/>
      <c r="T68" s="1022"/>
    </row>
    <row r="69" spans="1:20" ht="36.75" hidden="1" thickBot="1" x14ac:dyDescent="0.3">
      <c r="A69" s="85" t="s">
        <v>14</v>
      </c>
      <c r="B69" s="274" t="s">
        <v>222</v>
      </c>
      <c r="C69" s="104" t="s">
        <v>165</v>
      </c>
      <c r="D69" s="302" t="s">
        <v>223</v>
      </c>
      <c r="E69" s="399" t="s">
        <v>2</v>
      </c>
      <c r="F69" s="344" t="s">
        <v>225</v>
      </c>
      <c r="G69" s="399" t="s">
        <v>3</v>
      </c>
      <c r="H69" s="344" t="s">
        <v>226</v>
      </c>
      <c r="I69" s="399" t="s">
        <v>4</v>
      </c>
      <c r="J69" s="344" t="s">
        <v>227</v>
      </c>
      <c r="K69" s="251" t="s">
        <v>197</v>
      </c>
      <c r="L69" s="342" t="s">
        <v>224</v>
      </c>
      <c r="M69" s="399" t="s">
        <v>5</v>
      </c>
      <c r="N69" s="344" t="s">
        <v>228</v>
      </c>
      <c r="O69" s="418" t="s">
        <v>194</v>
      </c>
      <c r="P69" s="344" t="s">
        <v>229</v>
      </c>
      <c r="Q69" s="418" t="s">
        <v>195</v>
      </c>
      <c r="R69" s="344" t="s">
        <v>230</v>
      </c>
      <c r="S69" s="251" t="s">
        <v>197</v>
      </c>
      <c r="T69" s="342" t="s">
        <v>224</v>
      </c>
    </row>
    <row r="70" spans="1:20" ht="15.75" hidden="1" thickTop="1" x14ac:dyDescent="0.25">
      <c r="A70" s="88" t="s">
        <v>20</v>
      </c>
      <c r="B70" s="276">
        <v>20</v>
      </c>
      <c r="C70" s="89">
        <f>'UBS V Guilherme'!$B$39</f>
        <v>8</v>
      </c>
      <c r="D70" s="304">
        <f t="shared" ref="D70:D74" si="127">C70*B70</f>
        <v>160</v>
      </c>
      <c r="E70" s="400">
        <f>'UBS V Guilherme'!$C$39</f>
        <v>2</v>
      </c>
      <c r="F70" s="317">
        <f t="shared" ref="F70:F74" si="128">(E70*$B70)-$D70</f>
        <v>-120</v>
      </c>
      <c r="G70" s="400">
        <f>'UBS V Guilherme'!$D$39</f>
        <v>0</v>
      </c>
      <c r="H70" s="317">
        <f t="shared" ref="H70:H74" si="129">(G70*$B70)-$D70</f>
        <v>-160</v>
      </c>
      <c r="I70" s="400">
        <f>'UBS V Guilherme'!$E$39</f>
        <v>0</v>
      </c>
      <c r="J70" s="317">
        <f t="shared" ref="J70:J74" si="130">(I70*$B70)-$D70</f>
        <v>-160</v>
      </c>
      <c r="K70" s="253">
        <f t="shared" ref="K70:K74" si="131">SUM(E70,G70,I70)</f>
        <v>2</v>
      </c>
      <c r="L70" s="330">
        <f t="shared" ref="L70:L74" si="132">(K70*$B70)-$D70*3</f>
        <v>-440</v>
      </c>
      <c r="M70" s="400">
        <f>'UBS V Guilherme'!$F$39</f>
        <v>0</v>
      </c>
      <c r="N70" s="317">
        <f t="shared" ref="N70:N74" si="133">(M70*$B70)-$D70</f>
        <v>-160</v>
      </c>
      <c r="O70" s="400">
        <f>'UBS V Guilherme'!$G$39</f>
        <v>0</v>
      </c>
      <c r="P70" s="317">
        <f t="shared" ref="P70:P74" si="134">(O70*$B70)-$D70</f>
        <v>-160</v>
      </c>
      <c r="Q70" s="400">
        <f>'UBS V Guilherme'!$H$39</f>
        <v>0</v>
      </c>
      <c r="R70" s="317">
        <f t="shared" ref="R70:R74" si="135">(Q70*$B70)-$D70</f>
        <v>-160</v>
      </c>
      <c r="S70" s="253">
        <f t="shared" ref="S70:S74" si="136">SUM(M70,O70,Q70)</f>
        <v>0</v>
      </c>
      <c r="T70" s="330">
        <f t="shared" ref="T70:T74" si="137">(S70*$B70)-$D70*3</f>
        <v>-480</v>
      </c>
    </row>
    <row r="71" spans="1:20" hidden="1" x14ac:dyDescent="0.25">
      <c r="A71" s="88" t="s">
        <v>43</v>
      </c>
      <c r="B71" s="276">
        <v>20</v>
      </c>
      <c r="C71" s="89">
        <f>'UBS V Guilherme'!B41</f>
        <v>3</v>
      </c>
      <c r="D71" s="304">
        <f t="shared" si="127"/>
        <v>60</v>
      </c>
      <c r="E71" s="400">
        <f>'UBS V Guilherme'!C41</f>
        <v>2</v>
      </c>
      <c r="F71" s="317">
        <f t="shared" si="128"/>
        <v>-20</v>
      </c>
      <c r="G71" s="400">
        <f>'UBS V Guilherme'!D41</f>
        <v>0</v>
      </c>
      <c r="H71" s="317">
        <f t="shared" si="129"/>
        <v>-60</v>
      </c>
      <c r="I71" s="400">
        <f>'UBS V Guilherme'!E41</f>
        <v>0</v>
      </c>
      <c r="J71" s="317">
        <f t="shared" si="130"/>
        <v>-60</v>
      </c>
      <c r="K71" s="253">
        <f t="shared" si="131"/>
        <v>2</v>
      </c>
      <c r="L71" s="330">
        <f t="shared" si="132"/>
        <v>-140</v>
      </c>
      <c r="M71" s="400">
        <f>'UBS V Guilherme'!F41</f>
        <v>0</v>
      </c>
      <c r="N71" s="317">
        <f t="shared" si="133"/>
        <v>-60</v>
      </c>
      <c r="O71" s="400">
        <f>'UBS V Guilherme'!G41</f>
        <v>0</v>
      </c>
      <c r="P71" s="317">
        <f t="shared" si="134"/>
        <v>-60</v>
      </c>
      <c r="Q71" s="400">
        <f>'UBS V Guilherme'!H41</f>
        <v>0</v>
      </c>
      <c r="R71" s="317">
        <f t="shared" si="135"/>
        <v>-60</v>
      </c>
      <c r="S71" s="253">
        <f t="shared" si="136"/>
        <v>0</v>
      </c>
      <c r="T71" s="330">
        <f t="shared" si="137"/>
        <v>-180</v>
      </c>
    </row>
    <row r="72" spans="1:20" hidden="1" x14ac:dyDescent="0.25">
      <c r="A72" s="88" t="s">
        <v>22</v>
      </c>
      <c r="B72" s="276">
        <v>20</v>
      </c>
      <c r="C72" s="89">
        <f>'UBS V Guilherme'!B42</f>
        <v>1</v>
      </c>
      <c r="D72" s="304">
        <f t="shared" si="127"/>
        <v>20</v>
      </c>
      <c r="E72" s="400">
        <f>'UBS V Guilherme'!C42</f>
        <v>2.8</v>
      </c>
      <c r="F72" s="317">
        <f t="shared" si="128"/>
        <v>36</v>
      </c>
      <c r="G72" s="400">
        <f>'UBS V Guilherme'!D42</f>
        <v>0</v>
      </c>
      <c r="H72" s="317">
        <f t="shared" si="129"/>
        <v>-20</v>
      </c>
      <c r="I72" s="400">
        <f>'UBS V Guilherme'!E42</f>
        <v>0</v>
      </c>
      <c r="J72" s="317">
        <f t="shared" si="130"/>
        <v>-20</v>
      </c>
      <c r="K72" s="253">
        <f t="shared" si="131"/>
        <v>2.8</v>
      </c>
      <c r="L72" s="330">
        <f t="shared" si="132"/>
        <v>-4</v>
      </c>
      <c r="M72" s="400">
        <f>'UBS V Guilherme'!F42</f>
        <v>0</v>
      </c>
      <c r="N72" s="317">
        <f t="shared" si="133"/>
        <v>-20</v>
      </c>
      <c r="O72" s="400">
        <f>'UBS V Guilherme'!G42</f>
        <v>0</v>
      </c>
      <c r="P72" s="317">
        <f t="shared" si="134"/>
        <v>-20</v>
      </c>
      <c r="Q72" s="400">
        <f>'UBS V Guilherme'!H42</f>
        <v>0</v>
      </c>
      <c r="R72" s="317">
        <f t="shared" si="135"/>
        <v>-20</v>
      </c>
      <c r="S72" s="253">
        <f t="shared" si="136"/>
        <v>0</v>
      </c>
      <c r="T72" s="330">
        <f t="shared" si="137"/>
        <v>-60</v>
      </c>
    </row>
    <row r="73" spans="1:20" hidden="1" x14ac:dyDescent="0.25">
      <c r="A73" s="88" t="s">
        <v>23</v>
      </c>
      <c r="B73" s="276">
        <v>20</v>
      </c>
      <c r="C73" s="89">
        <f>'UBS V Guilherme'!B43</f>
        <v>5</v>
      </c>
      <c r="D73" s="304">
        <f t="shared" si="127"/>
        <v>100</v>
      </c>
      <c r="E73" s="400">
        <f>'UBS V Guilherme'!C43</f>
        <v>2.7</v>
      </c>
      <c r="F73" s="317">
        <f t="shared" si="128"/>
        <v>-46</v>
      </c>
      <c r="G73" s="400">
        <f>'UBS V Guilherme'!D43</f>
        <v>0</v>
      </c>
      <c r="H73" s="317">
        <f t="shared" si="129"/>
        <v>-100</v>
      </c>
      <c r="I73" s="400">
        <f>'UBS V Guilherme'!E43</f>
        <v>0</v>
      </c>
      <c r="J73" s="317">
        <f t="shared" si="130"/>
        <v>-100</v>
      </c>
      <c r="K73" s="253">
        <f t="shared" si="131"/>
        <v>2.7</v>
      </c>
      <c r="L73" s="330">
        <f t="shared" si="132"/>
        <v>-246</v>
      </c>
      <c r="M73" s="400">
        <f>'UBS V Guilherme'!F43</f>
        <v>0</v>
      </c>
      <c r="N73" s="317">
        <f t="shared" si="133"/>
        <v>-100</v>
      </c>
      <c r="O73" s="400">
        <f>'UBS V Guilherme'!G43</f>
        <v>0</v>
      </c>
      <c r="P73" s="317">
        <f t="shared" si="134"/>
        <v>-100</v>
      </c>
      <c r="Q73" s="400">
        <f>'UBS V Guilherme'!H43</f>
        <v>0</v>
      </c>
      <c r="R73" s="317">
        <f t="shared" si="135"/>
        <v>-100</v>
      </c>
      <c r="S73" s="253">
        <f t="shared" si="136"/>
        <v>0</v>
      </c>
      <c r="T73" s="330">
        <f t="shared" si="137"/>
        <v>-300</v>
      </c>
    </row>
    <row r="74" spans="1:20" ht="15.75" hidden="1" thickBot="1" x14ac:dyDescent="0.3">
      <c r="A74" s="75" t="s">
        <v>170</v>
      </c>
      <c r="B74" s="279">
        <v>40</v>
      </c>
      <c r="C74" s="73">
        <f>'UBS V Guilherme'!$B$46</f>
        <v>1</v>
      </c>
      <c r="D74" s="298">
        <f t="shared" si="127"/>
        <v>40</v>
      </c>
      <c r="E74" s="400">
        <f>'UBS V Guilherme'!$C$46</f>
        <v>1</v>
      </c>
      <c r="F74" s="317">
        <f t="shared" si="128"/>
        <v>0</v>
      </c>
      <c r="G74" s="400">
        <f>'UBS V Guilherme'!$D$46</f>
        <v>0</v>
      </c>
      <c r="H74" s="317">
        <f t="shared" si="129"/>
        <v>-40</v>
      </c>
      <c r="I74" s="400">
        <f>'UBS V Guilherme'!$E$46</f>
        <v>0</v>
      </c>
      <c r="J74" s="317">
        <f t="shared" si="130"/>
        <v>-40</v>
      </c>
      <c r="K74" s="253">
        <f t="shared" si="131"/>
        <v>1</v>
      </c>
      <c r="L74" s="330">
        <f t="shared" si="132"/>
        <v>-80</v>
      </c>
      <c r="M74" s="400">
        <f>'UBS V Guilherme'!$F$46</f>
        <v>0</v>
      </c>
      <c r="N74" s="317">
        <f t="shared" si="133"/>
        <v>-40</v>
      </c>
      <c r="O74" s="400">
        <f>'UBS V Guilherme'!$G$46</f>
        <v>0</v>
      </c>
      <c r="P74" s="317">
        <f t="shared" si="134"/>
        <v>-40</v>
      </c>
      <c r="Q74" s="400">
        <f>'UBS V Guilherme'!$H$46</f>
        <v>0</v>
      </c>
      <c r="R74" s="317">
        <f t="shared" si="135"/>
        <v>-40</v>
      </c>
      <c r="S74" s="253">
        <f t="shared" si="136"/>
        <v>0</v>
      </c>
      <c r="T74" s="330">
        <f t="shared" si="137"/>
        <v>-120</v>
      </c>
    </row>
    <row r="75" spans="1:20" ht="15.75" hidden="1" thickBot="1" x14ac:dyDescent="0.3">
      <c r="A75" s="361" t="s">
        <v>7</v>
      </c>
      <c r="B75" s="362">
        <f t="shared" ref="B75:T75" si="138">SUM(B70:B74)</f>
        <v>120</v>
      </c>
      <c r="C75" s="363">
        <f t="shared" si="138"/>
        <v>18</v>
      </c>
      <c r="D75" s="364">
        <f t="shared" si="138"/>
        <v>380</v>
      </c>
      <c r="E75" s="408">
        <f t="shared" si="138"/>
        <v>10.5</v>
      </c>
      <c r="F75" s="366">
        <f t="shared" si="138"/>
        <v>-150</v>
      </c>
      <c r="G75" s="408">
        <f t="shared" si="138"/>
        <v>0</v>
      </c>
      <c r="H75" s="366">
        <f t="shared" si="138"/>
        <v>-380</v>
      </c>
      <c r="I75" s="408">
        <f t="shared" si="138"/>
        <v>0</v>
      </c>
      <c r="J75" s="366">
        <f t="shared" si="138"/>
        <v>-380</v>
      </c>
      <c r="K75" s="367">
        <f t="shared" ref="K75:L75" si="139">SUM(K70:K74)</f>
        <v>10.5</v>
      </c>
      <c r="L75" s="368">
        <f t="shared" si="139"/>
        <v>-910</v>
      </c>
      <c r="M75" s="408">
        <f t="shared" si="138"/>
        <v>0</v>
      </c>
      <c r="N75" s="366">
        <f t="shared" si="138"/>
        <v>-380</v>
      </c>
      <c r="O75" s="408">
        <f t="shared" si="138"/>
        <v>0</v>
      </c>
      <c r="P75" s="366">
        <f t="shared" si="138"/>
        <v>-380</v>
      </c>
      <c r="Q75" s="408">
        <f t="shared" si="138"/>
        <v>0</v>
      </c>
      <c r="R75" s="366">
        <f t="shared" si="138"/>
        <v>-380</v>
      </c>
      <c r="S75" s="367">
        <f t="shared" si="138"/>
        <v>0</v>
      </c>
      <c r="T75" s="368">
        <f t="shared" si="138"/>
        <v>-1140</v>
      </c>
    </row>
    <row r="76" spans="1:20" hidden="1" x14ac:dyDescent="0.25"/>
    <row r="77" spans="1:20" ht="15.75" hidden="1" x14ac:dyDescent="0.25">
      <c r="A77" s="1021" t="s">
        <v>237</v>
      </c>
      <c r="B77" s="1022"/>
      <c r="C77" s="1022"/>
      <c r="D77" s="1022"/>
      <c r="E77" s="1022"/>
      <c r="F77" s="1022"/>
      <c r="G77" s="1022"/>
      <c r="H77" s="1022"/>
      <c r="I77" s="1022"/>
      <c r="J77" s="1022"/>
      <c r="K77" s="1022"/>
      <c r="L77" s="1022"/>
      <c r="M77" s="1022"/>
      <c r="N77" s="1022"/>
      <c r="O77" s="1022"/>
      <c r="P77" s="1022"/>
      <c r="Q77" s="1022"/>
      <c r="R77" s="1022"/>
      <c r="S77" s="1022"/>
      <c r="T77" s="1022"/>
    </row>
    <row r="78" spans="1:20" ht="36.75" hidden="1" thickBot="1" x14ac:dyDescent="0.3">
      <c r="A78" s="85" t="s">
        <v>14</v>
      </c>
      <c r="B78" s="274" t="s">
        <v>222</v>
      </c>
      <c r="C78" s="104" t="s">
        <v>165</v>
      </c>
      <c r="D78" s="302" t="s">
        <v>223</v>
      </c>
      <c r="E78" s="399" t="s">
        <v>2</v>
      </c>
      <c r="F78" s="344" t="s">
        <v>225</v>
      </c>
      <c r="G78" s="399" t="s">
        <v>3</v>
      </c>
      <c r="H78" s="344" t="s">
        <v>226</v>
      </c>
      <c r="I78" s="399" t="s">
        <v>4</v>
      </c>
      <c r="J78" s="344" t="s">
        <v>227</v>
      </c>
      <c r="K78" s="251" t="s">
        <v>197</v>
      </c>
      <c r="L78" s="342" t="s">
        <v>224</v>
      </c>
      <c r="M78" s="399" t="s">
        <v>5</v>
      </c>
      <c r="N78" s="344" t="s">
        <v>228</v>
      </c>
      <c r="O78" s="418" t="s">
        <v>194</v>
      </c>
      <c r="P78" s="344" t="s">
        <v>229</v>
      </c>
      <c r="Q78" s="418" t="s">
        <v>195</v>
      </c>
      <c r="R78" s="344" t="s">
        <v>230</v>
      </c>
      <c r="S78" s="251" t="s">
        <v>197</v>
      </c>
      <c r="T78" s="342" t="s">
        <v>224</v>
      </c>
    </row>
    <row r="79" spans="1:20" ht="15.75" hidden="1" thickTop="1" x14ac:dyDescent="0.25">
      <c r="A79" s="88" t="s">
        <v>20</v>
      </c>
      <c r="B79" s="276">
        <v>20</v>
      </c>
      <c r="C79" s="89">
        <f>'AMA_UBS V Medeiros'!B40</f>
        <v>4</v>
      </c>
      <c r="D79" s="304">
        <f t="shared" ref="D79:D82" si="140">C79*B79</f>
        <v>80</v>
      </c>
      <c r="E79" s="400">
        <f>'AMA_UBS V Medeiros'!C40</f>
        <v>3.5</v>
      </c>
      <c r="F79" s="317">
        <f t="shared" ref="F79:F82" si="141">(E79*$B79)-$D79</f>
        <v>-10</v>
      </c>
      <c r="G79" s="400">
        <f>'AMA_UBS V Medeiros'!D40</f>
        <v>0</v>
      </c>
      <c r="H79" s="317">
        <f t="shared" ref="H79:H82" si="142">(G79*$B79)-$D79</f>
        <v>-80</v>
      </c>
      <c r="I79" s="400">
        <f>'AMA_UBS V Medeiros'!E40</f>
        <v>0</v>
      </c>
      <c r="J79" s="317">
        <f t="shared" ref="J79:J82" si="143">(I79*$B79)-$D79</f>
        <v>-80</v>
      </c>
      <c r="K79" s="253">
        <f>SUM(E79,G79,I79)</f>
        <v>3.5</v>
      </c>
      <c r="L79" s="330">
        <f>(K79*$B79)-$D79*3</f>
        <v>-170</v>
      </c>
      <c r="M79" s="400">
        <f>'AMA_UBS V Medeiros'!F40</f>
        <v>0</v>
      </c>
      <c r="N79" s="317">
        <f t="shared" ref="N79:N82" si="144">(M79*$B79)-$D79</f>
        <v>-80</v>
      </c>
      <c r="O79" s="400">
        <f>'AMA_UBS V Medeiros'!G40</f>
        <v>0</v>
      </c>
      <c r="P79" s="317">
        <f t="shared" ref="P79:P82" si="145">(O79*$B79)-$D79</f>
        <v>-80</v>
      </c>
      <c r="Q79" s="400">
        <f>'AMA_UBS V Medeiros'!H40</f>
        <v>0</v>
      </c>
      <c r="R79" s="317">
        <f t="shared" ref="R79:R82" si="146">(Q79*$B79)-$D79</f>
        <v>-80</v>
      </c>
      <c r="S79" s="253">
        <f t="shared" ref="S79:S82" si="147">SUM(M79,O79,Q79)</f>
        <v>0</v>
      </c>
      <c r="T79" s="330">
        <f t="shared" ref="T79:T82" si="148">(S79*$B79)-$D79*3</f>
        <v>-240</v>
      </c>
    </row>
    <row r="80" spans="1:20" hidden="1" x14ac:dyDescent="0.25">
      <c r="A80" s="88" t="s">
        <v>21</v>
      </c>
      <c r="B80" s="276">
        <v>20</v>
      </c>
      <c r="C80" s="89">
        <f>'AMA_UBS V Medeiros'!B42</f>
        <v>2</v>
      </c>
      <c r="D80" s="304">
        <f t="shared" si="140"/>
        <v>40</v>
      </c>
      <c r="E80" s="400">
        <f>'AMA_UBS V Medeiros'!C42</f>
        <v>2</v>
      </c>
      <c r="F80" s="317">
        <f t="shared" si="141"/>
        <v>0</v>
      </c>
      <c r="G80" s="400">
        <f>'AMA_UBS V Medeiros'!D42</f>
        <v>0</v>
      </c>
      <c r="H80" s="317">
        <f t="shared" si="142"/>
        <v>-40</v>
      </c>
      <c r="I80" s="400">
        <f>'AMA_UBS V Medeiros'!E42</f>
        <v>0</v>
      </c>
      <c r="J80" s="317">
        <f t="shared" si="143"/>
        <v>-40</v>
      </c>
      <c r="K80" s="253">
        <f>SUM(E80,G80,I80)</f>
        <v>2</v>
      </c>
      <c r="L80" s="330">
        <f>(K80*$B80)-$D80*3</f>
        <v>-80</v>
      </c>
      <c r="M80" s="400">
        <f>'AMA_UBS V Medeiros'!F42</f>
        <v>0</v>
      </c>
      <c r="N80" s="317">
        <f t="shared" si="144"/>
        <v>-40</v>
      </c>
      <c r="O80" s="400">
        <f>'AMA_UBS V Medeiros'!G42</f>
        <v>0</v>
      </c>
      <c r="P80" s="317">
        <f t="shared" si="145"/>
        <v>-40</v>
      </c>
      <c r="Q80" s="400">
        <f>'AMA_UBS V Medeiros'!H42</f>
        <v>0</v>
      </c>
      <c r="R80" s="317">
        <f t="shared" si="146"/>
        <v>-40</v>
      </c>
      <c r="S80" s="253">
        <f t="shared" si="147"/>
        <v>0</v>
      </c>
      <c r="T80" s="330">
        <f t="shared" si="148"/>
        <v>-120</v>
      </c>
    </row>
    <row r="81" spans="1:20" hidden="1" x14ac:dyDescent="0.25">
      <c r="A81" s="88" t="s">
        <v>22</v>
      </c>
      <c r="B81" s="276">
        <v>20</v>
      </c>
      <c r="C81" s="83">
        <f>'AMA_UBS V Medeiros'!B43</f>
        <v>2</v>
      </c>
      <c r="D81" s="297">
        <f t="shared" si="140"/>
        <v>40</v>
      </c>
      <c r="E81" s="400">
        <f>'AMA_UBS V Medeiros'!C43</f>
        <v>1.75</v>
      </c>
      <c r="F81" s="317">
        <f t="shared" si="141"/>
        <v>-5</v>
      </c>
      <c r="G81" s="400">
        <f>'AMA_UBS V Medeiros'!D43</f>
        <v>0</v>
      </c>
      <c r="H81" s="317">
        <f t="shared" si="142"/>
        <v>-40</v>
      </c>
      <c r="I81" s="400">
        <f>'AMA_UBS V Medeiros'!E43</f>
        <v>0</v>
      </c>
      <c r="J81" s="317">
        <f t="shared" si="143"/>
        <v>-40</v>
      </c>
      <c r="K81" s="253">
        <f>SUM(E81,G81,I81)</f>
        <v>1.75</v>
      </c>
      <c r="L81" s="330">
        <f>(K81*$B81)-$D81*3</f>
        <v>-85</v>
      </c>
      <c r="M81" s="400">
        <f>'AMA_UBS V Medeiros'!F43</f>
        <v>0</v>
      </c>
      <c r="N81" s="317">
        <f t="shared" si="144"/>
        <v>-40</v>
      </c>
      <c r="O81" s="400">
        <f>'AMA_UBS V Medeiros'!G43</f>
        <v>0</v>
      </c>
      <c r="P81" s="317">
        <f t="shared" si="145"/>
        <v>-40</v>
      </c>
      <c r="Q81" s="400">
        <f>'AMA_UBS V Medeiros'!H43</f>
        <v>0</v>
      </c>
      <c r="R81" s="317">
        <f t="shared" si="146"/>
        <v>-40</v>
      </c>
      <c r="S81" s="253">
        <f t="shared" si="147"/>
        <v>0</v>
      </c>
      <c r="T81" s="330">
        <f t="shared" si="148"/>
        <v>-120</v>
      </c>
    </row>
    <row r="82" spans="1:20" ht="15.75" hidden="1" thickBot="1" x14ac:dyDescent="0.3">
      <c r="A82" s="88" t="s">
        <v>23</v>
      </c>
      <c r="B82" s="276">
        <v>20</v>
      </c>
      <c r="C82" s="89">
        <f>'AMA_UBS V Medeiros'!B44</f>
        <v>3</v>
      </c>
      <c r="D82" s="304">
        <f t="shared" si="140"/>
        <v>60</v>
      </c>
      <c r="E82" s="400">
        <f>'AMA_UBS V Medeiros'!C44</f>
        <v>3</v>
      </c>
      <c r="F82" s="317">
        <f t="shared" si="141"/>
        <v>0</v>
      </c>
      <c r="G82" s="400">
        <f>'AMA_UBS V Medeiros'!D44</f>
        <v>0</v>
      </c>
      <c r="H82" s="317">
        <f t="shared" si="142"/>
        <v>-60</v>
      </c>
      <c r="I82" s="400">
        <f>'AMA_UBS V Medeiros'!E44</f>
        <v>0</v>
      </c>
      <c r="J82" s="317">
        <f t="shared" si="143"/>
        <v>-60</v>
      </c>
      <c r="K82" s="253">
        <f>SUM(E82,G82,I82)</f>
        <v>3</v>
      </c>
      <c r="L82" s="330">
        <f>(K82*$B82)-$D82*3</f>
        <v>-120</v>
      </c>
      <c r="M82" s="400">
        <f>'AMA_UBS V Medeiros'!F44</f>
        <v>0</v>
      </c>
      <c r="N82" s="317">
        <f t="shared" si="144"/>
        <v>-60</v>
      </c>
      <c r="O82" s="400">
        <f>'AMA_UBS V Medeiros'!G44</f>
        <v>0</v>
      </c>
      <c r="P82" s="317">
        <f t="shared" si="145"/>
        <v>-60</v>
      </c>
      <c r="Q82" s="400">
        <f>'AMA_UBS V Medeiros'!H44</f>
        <v>0</v>
      </c>
      <c r="R82" s="317">
        <f t="shared" si="146"/>
        <v>-60</v>
      </c>
      <c r="S82" s="253">
        <f t="shared" si="147"/>
        <v>0</v>
      </c>
      <c r="T82" s="330">
        <f t="shared" si="148"/>
        <v>-180</v>
      </c>
    </row>
    <row r="83" spans="1:20" ht="15.75" hidden="1" thickBot="1" x14ac:dyDescent="0.3">
      <c r="A83" s="369" t="s">
        <v>7</v>
      </c>
      <c r="B83" s="362">
        <f t="shared" ref="B83:T83" si="149">SUM(B79:B82)</f>
        <v>80</v>
      </c>
      <c r="C83" s="363">
        <f t="shared" si="149"/>
        <v>11</v>
      </c>
      <c r="D83" s="364">
        <f t="shared" si="149"/>
        <v>220</v>
      </c>
      <c r="E83" s="408">
        <f t="shared" si="149"/>
        <v>10.25</v>
      </c>
      <c r="F83" s="366">
        <f t="shared" si="149"/>
        <v>-15</v>
      </c>
      <c r="G83" s="408">
        <f t="shared" si="149"/>
        <v>0</v>
      </c>
      <c r="H83" s="366">
        <f t="shared" si="149"/>
        <v>-220</v>
      </c>
      <c r="I83" s="408">
        <f t="shared" si="149"/>
        <v>0</v>
      </c>
      <c r="J83" s="366">
        <f t="shared" si="149"/>
        <v>-220</v>
      </c>
      <c r="K83" s="367">
        <f t="shared" ref="K83:L83" si="150">SUM(K79:K82)</f>
        <v>10.25</v>
      </c>
      <c r="L83" s="368">
        <f t="shared" si="150"/>
        <v>-455</v>
      </c>
      <c r="M83" s="408">
        <f t="shared" si="149"/>
        <v>0</v>
      </c>
      <c r="N83" s="366">
        <f t="shared" si="149"/>
        <v>-220</v>
      </c>
      <c r="O83" s="408">
        <f t="shared" si="149"/>
        <v>0</v>
      </c>
      <c r="P83" s="366">
        <f t="shared" si="149"/>
        <v>-220</v>
      </c>
      <c r="Q83" s="408">
        <f t="shared" si="149"/>
        <v>0</v>
      </c>
      <c r="R83" s="366">
        <f t="shared" si="149"/>
        <v>-220</v>
      </c>
      <c r="S83" s="367">
        <f t="shared" si="149"/>
        <v>0</v>
      </c>
      <c r="T83" s="368">
        <f t="shared" si="149"/>
        <v>-660</v>
      </c>
    </row>
    <row r="84" spans="1:20" hidden="1" x14ac:dyDescent="0.25"/>
    <row r="85" spans="1:20" ht="15.75" hidden="1" x14ac:dyDescent="0.25">
      <c r="A85" s="1021" t="s">
        <v>238</v>
      </c>
      <c r="B85" s="1022"/>
      <c r="C85" s="1022"/>
      <c r="D85" s="1022"/>
      <c r="E85" s="1022"/>
      <c r="F85" s="1022"/>
      <c r="G85" s="1022"/>
      <c r="H85" s="1022"/>
      <c r="I85" s="1022"/>
      <c r="J85" s="1022"/>
      <c r="K85" s="1022"/>
      <c r="L85" s="1022"/>
      <c r="M85" s="1022"/>
      <c r="N85" s="1022"/>
      <c r="O85" s="1022"/>
      <c r="P85" s="1022"/>
      <c r="Q85" s="1022"/>
      <c r="R85" s="1022"/>
      <c r="S85" s="1022"/>
      <c r="T85" s="1022"/>
    </row>
    <row r="86" spans="1:20" ht="36.75" hidden="1" thickBot="1" x14ac:dyDescent="0.3">
      <c r="A86" s="85" t="s">
        <v>14</v>
      </c>
      <c r="B86" s="274" t="s">
        <v>222</v>
      </c>
      <c r="C86" s="104" t="s">
        <v>165</v>
      </c>
      <c r="D86" s="302" t="s">
        <v>223</v>
      </c>
      <c r="E86" s="399" t="s">
        <v>2</v>
      </c>
      <c r="F86" s="344" t="s">
        <v>225</v>
      </c>
      <c r="G86" s="399" t="s">
        <v>3</v>
      </c>
      <c r="H86" s="344" t="s">
        <v>226</v>
      </c>
      <c r="I86" s="399" t="s">
        <v>4</v>
      </c>
      <c r="J86" s="344" t="s">
        <v>227</v>
      </c>
      <c r="K86" s="251" t="s">
        <v>197</v>
      </c>
      <c r="L86" s="342" t="s">
        <v>224</v>
      </c>
      <c r="M86" s="399" t="s">
        <v>5</v>
      </c>
      <c r="N86" s="344" t="s">
        <v>228</v>
      </c>
      <c r="O86" s="418" t="s">
        <v>194</v>
      </c>
      <c r="P86" s="344" t="s">
        <v>229</v>
      </c>
      <c r="Q86" s="418" t="s">
        <v>195</v>
      </c>
      <c r="R86" s="344" t="s">
        <v>230</v>
      </c>
      <c r="S86" s="251" t="s">
        <v>197</v>
      </c>
      <c r="T86" s="342" t="s">
        <v>224</v>
      </c>
    </row>
    <row r="87" spans="1:20" ht="15.75" hidden="1" thickTop="1" x14ac:dyDescent="0.25">
      <c r="A87" s="88" t="s">
        <v>20</v>
      </c>
      <c r="B87" s="276">
        <v>20</v>
      </c>
      <c r="C87" s="83">
        <f>'UBS Izolina Mazzei'!B55</f>
        <v>3</v>
      </c>
      <c r="D87" s="297">
        <f t="shared" ref="D87:D90" si="151">C87*B87</f>
        <v>60</v>
      </c>
      <c r="E87" s="400">
        <f>'UBS Izolina Mazzei'!C55</f>
        <v>3</v>
      </c>
      <c r="F87" s="317">
        <f t="shared" ref="F87:F90" si="152">(E87*$B87)-$D87</f>
        <v>0</v>
      </c>
      <c r="G87" s="400">
        <f>'UBS Izolina Mazzei'!D55</f>
        <v>0</v>
      </c>
      <c r="H87" s="317">
        <f t="shared" ref="H87:H90" si="153">(G87*$B87)-$D87</f>
        <v>-60</v>
      </c>
      <c r="I87" s="400">
        <f>'UBS Izolina Mazzei'!E55</f>
        <v>0</v>
      </c>
      <c r="J87" s="317">
        <f t="shared" ref="J87:J90" si="154">(I87*$B87)-$D87</f>
        <v>-60</v>
      </c>
      <c r="K87" s="253">
        <f t="shared" ref="K87:K90" si="155">SUM(E87,G87,I87)</f>
        <v>3</v>
      </c>
      <c r="L87" s="330">
        <f t="shared" ref="L87:L90" si="156">(K87*$B87)-$D87*3</f>
        <v>-120</v>
      </c>
      <c r="M87" s="400">
        <f>'UBS Izolina Mazzei'!F55</f>
        <v>0</v>
      </c>
      <c r="N87" s="317">
        <f t="shared" ref="N87:N90" si="157">(M87*$B87)-$D87</f>
        <v>-60</v>
      </c>
      <c r="O87" s="400">
        <f>'UBS Izolina Mazzei'!G55</f>
        <v>0</v>
      </c>
      <c r="P87" s="317">
        <f t="shared" ref="P87:P90" si="158">(O87*$B87)-$D87</f>
        <v>-60</v>
      </c>
      <c r="Q87" s="400">
        <f>'UBS Izolina Mazzei'!H55</f>
        <v>0</v>
      </c>
      <c r="R87" s="317">
        <f t="shared" ref="R87:R90" si="159">(Q87*$B87)-$D87</f>
        <v>-60</v>
      </c>
      <c r="S87" s="253">
        <f t="shared" ref="S87:S90" si="160">SUM(M87,O87,Q87)</f>
        <v>0</v>
      </c>
      <c r="T87" s="330">
        <f t="shared" ref="T87:T90" si="161">(S87*$B87)-$D87*3</f>
        <v>-180</v>
      </c>
    </row>
    <row r="88" spans="1:20" hidden="1" x14ac:dyDescent="0.25">
      <c r="A88" s="88" t="s">
        <v>43</v>
      </c>
      <c r="B88" s="276">
        <v>20</v>
      </c>
      <c r="C88" s="83">
        <f>'UBS Izolina Mazzei'!B56</f>
        <v>2</v>
      </c>
      <c r="D88" s="297">
        <f t="shared" si="151"/>
        <v>40</v>
      </c>
      <c r="E88" s="400">
        <f>'UBS Izolina Mazzei'!C56</f>
        <v>2</v>
      </c>
      <c r="F88" s="317">
        <f t="shared" si="152"/>
        <v>0</v>
      </c>
      <c r="G88" s="400">
        <f>'UBS Izolina Mazzei'!D56</f>
        <v>0</v>
      </c>
      <c r="H88" s="317">
        <f t="shared" si="153"/>
        <v>-40</v>
      </c>
      <c r="I88" s="400">
        <f>'UBS Izolina Mazzei'!E56</f>
        <v>0</v>
      </c>
      <c r="J88" s="317">
        <f t="shared" si="154"/>
        <v>-40</v>
      </c>
      <c r="K88" s="253">
        <f t="shared" si="155"/>
        <v>2</v>
      </c>
      <c r="L88" s="330">
        <f t="shared" si="156"/>
        <v>-80</v>
      </c>
      <c r="M88" s="400">
        <f>'UBS Izolina Mazzei'!F56</f>
        <v>0</v>
      </c>
      <c r="N88" s="317">
        <f t="shared" si="157"/>
        <v>-40</v>
      </c>
      <c r="O88" s="400">
        <f>'UBS Izolina Mazzei'!G56</f>
        <v>0</v>
      </c>
      <c r="P88" s="317">
        <f t="shared" si="158"/>
        <v>-40</v>
      </c>
      <c r="Q88" s="400">
        <f>'UBS Izolina Mazzei'!H56</f>
        <v>0</v>
      </c>
      <c r="R88" s="317">
        <f t="shared" si="159"/>
        <v>-40</v>
      </c>
      <c r="S88" s="253">
        <f t="shared" si="160"/>
        <v>0</v>
      </c>
      <c r="T88" s="330">
        <f t="shared" si="161"/>
        <v>-120</v>
      </c>
    </row>
    <row r="89" spans="1:20" hidden="1" x14ac:dyDescent="0.25">
      <c r="A89" s="88" t="s">
        <v>184</v>
      </c>
      <c r="B89" s="276">
        <v>20</v>
      </c>
      <c r="C89" s="83">
        <f>'UBS Izolina Mazzei'!B57</f>
        <v>1</v>
      </c>
      <c r="D89" s="297">
        <f t="shared" si="151"/>
        <v>20</v>
      </c>
      <c r="E89" s="400">
        <f>'UBS Izolina Mazzei'!C57</f>
        <v>1</v>
      </c>
      <c r="F89" s="317">
        <f t="shared" si="152"/>
        <v>0</v>
      </c>
      <c r="G89" s="400">
        <f>'UBS Izolina Mazzei'!D57</f>
        <v>0</v>
      </c>
      <c r="H89" s="317">
        <f t="shared" si="153"/>
        <v>-20</v>
      </c>
      <c r="I89" s="400">
        <f>'UBS Izolina Mazzei'!E57</f>
        <v>0</v>
      </c>
      <c r="J89" s="317">
        <f t="shared" si="154"/>
        <v>-20</v>
      </c>
      <c r="K89" s="253">
        <f t="shared" si="155"/>
        <v>1</v>
      </c>
      <c r="L89" s="330">
        <f t="shared" si="156"/>
        <v>-40</v>
      </c>
      <c r="M89" s="400">
        <f>'UBS Izolina Mazzei'!F57</f>
        <v>0</v>
      </c>
      <c r="N89" s="317">
        <f t="shared" si="157"/>
        <v>-20</v>
      </c>
      <c r="O89" s="400">
        <f>'UBS Izolina Mazzei'!G57</f>
        <v>0</v>
      </c>
      <c r="P89" s="317">
        <f t="shared" si="158"/>
        <v>-20</v>
      </c>
      <c r="Q89" s="400">
        <f>'UBS Izolina Mazzei'!H57</f>
        <v>0</v>
      </c>
      <c r="R89" s="317">
        <f t="shared" si="159"/>
        <v>-20</v>
      </c>
      <c r="S89" s="253">
        <f t="shared" si="160"/>
        <v>0</v>
      </c>
      <c r="T89" s="330">
        <f t="shared" si="161"/>
        <v>-60</v>
      </c>
    </row>
    <row r="90" spans="1:20" ht="15.75" hidden="1" thickBot="1" x14ac:dyDescent="0.3">
      <c r="A90" s="88" t="s">
        <v>23</v>
      </c>
      <c r="B90" s="276">
        <v>20</v>
      </c>
      <c r="C90" s="83">
        <f>'UBS Izolina Mazzei'!B58</f>
        <v>2</v>
      </c>
      <c r="D90" s="297">
        <f t="shared" si="151"/>
        <v>40</v>
      </c>
      <c r="E90" s="400">
        <f>'UBS Izolina Mazzei'!C58</f>
        <v>2</v>
      </c>
      <c r="F90" s="317">
        <f t="shared" si="152"/>
        <v>0</v>
      </c>
      <c r="G90" s="400">
        <f>'UBS Izolina Mazzei'!D58</f>
        <v>0</v>
      </c>
      <c r="H90" s="317">
        <f t="shared" si="153"/>
        <v>-40</v>
      </c>
      <c r="I90" s="400">
        <f>'UBS Izolina Mazzei'!E58</f>
        <v>0</v>
      </c>
      <c r="J90" s="317">
        <f t="shared" si="154"/>
        <v>-40</v>
      </c>
      <c r="K90" s="253">
        <f t="shared" si="155"/>
        <v>2</v>
      </c>
      <c r="L90" s="330">
        <f t="shared" si="156"/>
        <v>-80</v>
      </c>
      <c r="M90" s="400">
        <f>'UBS Izolina Mazzei'!F58</f>
        <v>0</v>
      </c>
      <c r="N90" s="317">
        <f t="shared" si="157"/>
        <v>-40</v>
      </c>
      <c r="O90" s="400">
        <f>'UBS Izolina Mazzei'!G58</f>
        <v>0</v>
      </c>
      <c r="P90" s="317">
        <f t="shared" si="158"/>
        <v>-40</v>
      </c>
      <c r="Q90" s="400">
        <f>'UBS Izolina Mazzei'!H58</f>
        <v>0</v>
      </c>
      <c r="R90" s="317">
        <f t="shared" si="159"/>
        <v>-40</v>
      </c>
      <c r="S90" s="253">
        <f t="shared" si="160"/>
        <v>0</v>
      </c>
      <c r="T90" s="330">
        <f t="shared" si="161"/>
        <v>-120</v>
      </c>
    </row>
    <row r="91" spans="1:20" ht="15.75" hidden="1" thickBot="1" x14ac:dyDescent="0.3">
      <c r="A91" s="355" t="s">
        <v>7</v>
      </c>
      <c r="B91" s="356">
        <f t="shared" ref="B91:T91" si="162">SUM(B87:B90)</f>
        <v>80</v>
      </c>
      <c r="C91" s="381">
        <f t="shared" si="162"/>
        <v>8</v>
      </c>
      <c r="D91" s="382">
        <f t="shared" si="162"/>
        <v>160</v>
      </c>
      <c r="E91" s="404">
        <f t="shared" si="162"/>
        <v>8</v>
      </c>
      <c r="F91" s="358">
        <f t="shared" si="162"/>
        <v>0</v>
      </c>
      <c r="G91" s="404">
        <f t="shared" si="162"/>
        <v>0</v>
      </c>
      <c r="H91" s="358">
        <f t="shared" si="162"/>
        <v>-160</v>
      </c>
      <c r="I91" s="404">
        <f t="shared" si="162"/>
        <v>0</v>
      </c>
      <c r="J91" s="358">
        <f t="shared" si="162"/>
        <v>-160</v>
      </c>
      <c r="K91" s="359">
        <f t="shared" ref="K91:L91" si="163">SUM(K87:K90)</f>
        <v>8</v>
      </c>
      <c r="L91" s="360">
        <f t="shared" si="163"/>
        <v>-320</v>
      </c>
      <c r="M91" s="404">
        <f t="shared" si="162"/>
        <v>0</v>
      </c>
      <c r="N91" s="358">
        <f t="shared" si="162"/>
        <v>-160</v>
      </c>
      <c r="O91" s="404">
        <f t="shared" si="162"/>
        <v>0</v>
      </c>
      <c r="P91" s="358">
        <f t="shared" si="162"/>
        <v>-160</v>
      </c>
      <c r="Q91" s="404">
        <f t="shared" si="162"/>
        <v>0</v>
      </c>
      <c r="R91" s="358">
        <f t="shared" si="162"/>
        <v>-160</v>
      </c>
      <c r="S91" s="359">
        <f t="shared" si="162"/>
        <v>0</v>
      </c>
      <c r="T91" s="360">
        <f t="shared" si="162"/>
        <v>-480</v>
      </c>
    </row>
    <row r="92" spans="1:20" hidden="1" x14ac:dyDescent="0.25"/>
    <row r="93" spans="1:20" ht="15.75" hidden="1" x14ac:dyDescent="0.25">
      <c r="A93" s="1021" t="s">
        <v>239</v>
      </c>
      <c r="B93" s="1022"/>
      <c r="C93" s="1022"/>
      <c r="D93" s="1022"/>
      <c r="E93" s="1022"/>
      <c r="F93" s="1022"/>
      <c r="G93" s="1022"/>
      <c r="H93" s="1022"/>
      <c r="I93" s="1022"/>
      <c r="J93" s="1022"/>
      <c r="K93" s="1022"/>
      <c r="L93" s="1022"/>
      <c r="M93" s="1022"/>
      <c r="N93" s="1022"/>
      <c r="O93" s="1022"/>
      <c r="P93" s="1022"/>
      <c r="Q93" s="1022"/>
      <c r="R93" s="1022"/>
      <c r="S93" s="1022"/>
      <c r="T93" s="1022"/>
    </row>
    <row r="94" spans="1:20" ht="36.75" hidden="1" thickBot="1" x14ac:dyDescent="0.3">
      <c r="A94" s="85" t="s">
        <v>14</v>
      </c>
      <c r="B94" s="274" t="s">
        <v>222</v>
      </c>
      <c r="C94" s="104" t="s">
        <v>165</v>
      </c>
      <c r="D94" s="302" t="s">
        <v>223</v>
      </c>
      <c r="E94" s="399" t="s">
        <v>2</v>
      </c>
      <c r="F94" s="344" t="s">
        <v>225</v>
      </c>
      <c r="G94" s="399" t="s">
        <v>3</v>
      </c>
      <c r="H94" s="344" t="s">
        <v>226</v>
      </c>
      <c r="I94" s="399" t="s">
        <v>4</v>
      </c>
      <c r="J94" s="344" t="s">
        <v>227</v>
      </c>
      <c r="K94" s="251" t="s">
        <v>197</v>
      </c>
      <c r="L94" s="342" t="s">
        <v>224</v>
      </c>
      <c r="M94" s="399" t="s">
        <v>5</v>
      </c>
      <c r="N94" s="344" t="s">
        <v>228</v>
      </c>
      <c r="O94" s="418" t="s">
        <v>194</v>
      </c>
      <c r="P94" s="344" t="s">
        <v>229</v>
      </c>
      <c r="Q94" s="418" t="s">
        <v>195</v>
      </c>
      <c r="R94" s="344" t="s">
        <v>230</v>
      </c>
      <c r="S94" s="251" t="s">
        <v>197</v>
      </c>
      <c r="T94" s="342" t="s">
        <v>224</v>
      </c>
    </row>
    <row r="95" spans="1:20" ht="15.75" hidden="1" thickTop="1" x14ac:dyDescent="0.25">
      <c r="A95" s="88" t="s">
        <v>20</v>
      </c>
      <c r="B95" s="276">
        <v>20</v>
      </c>
      <c r="C95" s="83">
        <f>'UBS Jardim Japão'!B39</f>
        <v>3</v>
      </c>
      <c r="D95" s="297">
        <f t="shared" ref="D95:D97" si="164">C95*B95</f>
        <v>60</v>
      </c>
      <c r="E95" s="400">
        <f>'UBS Jardim Japão'!C39</f>
        <v>3</v>
      </c>
      <c r="F95" s="317">
        <f t="shared" ref="F95:F97" si="165">(E95*$B95)-$D95</f>
        <v>0</v>
      </c>
      <c r="G95" s="400">
        <f>'UBS Jardim Japão'!D39</f>
        <v>0</v>
      </c>
      <c r="H95" s="317">
        <f t="shared" ref="H95:H97" si="166">(G95*$B95)-$D95</f>
        <v>-60</v>
      </c>
      <c r="I95" s="400">
        <f>'UBS Jardim Japão'!E39</f>
        <v>0</v>
      </c>
      <c r="J95" s="317">
        <f t="shared" ref="J95:J97" si="167">(I95*$B95)-$D95</f>
        <v>-60</v>
      </c>
      <c r="K95" s="253">
        <f t="shared" ref="K95:K97" si="168">SUM(E95,G95,I95)</f>
        <v>3</v>
      </c>
      <c r="L95" s="330">
        <f t="shared" ref="L95:L97" si="169">(K95*$B95)-$D95*3</f>
        <v>-120</v>
      </c>
      <c r="M95" s="400">
        <f>'UBS Jardim Japão'!F39</f>
        <v>0</v>
      </c>
      <c r="N95" s="317">
        <f t="shared" ref="N95:N97" si="170">(M95*$B95)-$D95</f>
        <v>-60</v>
      </c>
      <c r="O95" s="400">
        <f>'UBS Jardim Japão'!G39</f>
        <v>0</v>
      </c>
      <c r="P95" s="317">
        <f t="shared" ref="P95:P97" si="171">(O95*$B95)-$D95</f>
        <v>-60</v>
      </c>
      <c r="Q95" s="400">
        <f>'UBS Jardim Japão'!H39</f>
        <v>0</v>
      </c>
      <c r="R95" s="317">
        <f t="shared" ref="R95:R97" si="172">(Q95*$B95)-$D95</f>
        <v>-60</v>
      </c>
      <c r="S95" s="253">
        <f t="shared" ref="S95:S97" si="173">SUM(M95,O95,Q95)</f>
        <v>0</v>
      </c>
      <c r="T95" s="330">
        <f t="shared" ref="T95:T97" si="174">(S95*$B95)-$D95*3</f>
        <v>-180</v>
      </c>
    </row>
    <row r="96" spans="1:20" hidden="1" x14ac:dyDescent="0.25">
      <c r="A96" s="88" t="s">
        <v>43</v>
      </c>
      <c r="B96" s="276">
        <v>20</v>
      </c>
      <c r="C96" s="83">
        <f>'UBS Jardim Japão'!B40</f>
        <v>3</v>
      </c>
      <c r="D96" s="297">
        <f t="shared" si="164"/>
        <v>60</v>
      </c>
      <c r="E96" s="400">
        <f>'UBS Jardim Japão'!C40</f>
        <v>2.5</v>
      </c>
      <c r="F96" s="317">
        <f t="shared" si="165"/>
        <v>-10</v>
      </c>
      <c r="G96" s="400">
        <f>'UBS Jardim Japão'!D40</f>
        <v>0</v>
      </c>
      <c r="H96" s="317">
        <f t="shared" si="166"/>
        <v>-60</v>
      </c>
      <c r="I96" s="400">
        <f>'UBS Jardim Japão'!E40</f>
        <v>0</v>
      </c>
      <c r="J96" s="317">
        <f t="shared" si="167"/>
        <v>-60</v>
      </c>
      <c r="K96" s="253">
        <f t="shared" si="168"/>
        <v>2.5</v>
      </c>
      <c r="L96" s="330">
        <f t="shared" si="169"/>
        <v>-130</v>
      </c>
      <c r="M96" s="400">
        <f>'UBS Jardim Japão'!F40</f>
        <v>0</v>
      </c>
      <c r="N96" s="317">
        <f t="shared" si="170"/>
        <v>-60</v>
      </c>
      <c r="O96" s="400">
        <f>'UBS Jardim Japão'!G40</f>
        <v>0</v>
      </c>
      <c r="P96" s="317">
        <f t="shared" si="171"/>
        <v>-60</v>
      </c>
      <c r="Q96" s="400">
        <f>'UBS Jardim Japão'!H40</f>
        <v>0</v>
      </c>
      <c r="R96" s="317">
        <f t="shared" si="172"/>
        <v>-60</v>
      </c>
      <c r="S96" s="253">
        <f t="shared" si="173"/>
        <v>0</v>
      </c>
      <c r="T96" s="330">
        <f t="shared" si="174"/>
        <v>-180</v>
      </c>
    </row>
    <row r="97" spans="1:20" ht="15.75" hidden="1" thickBot="1" x14ac:dyDescent="0.3">
      <c r="A97" s="88" t="s">
        <v>23</v>
      </c>
      <c r="B97" s="276">
        <v>20</v>
      </c>
      <c r="C97" s="83">
        <f>'UBS Jardim Japão'!B41</f>
        <v>3</v>
      </c>
      <c r="D97" s="297">
        <f t="shared" si="164"/>
        <v>60</v>
      </c>
      <c r="E97" s="400">
        <f>'UBS Jardim Japão'!C41</f>
        <v>3</v>
      </c>
      <c r="F97" s="317">
        <f t="shared" si="165"/>
        <v>0</v>
      </c>
      <c r="G97" s="400">
        <f>'UBS Jardim Japão'!D41</f>
        <v>0</v>
      </c>
      <c r="H97" s="317">
        <f t="shared" si="166"/>
        <v>-60</v>
      </c>
      <c r="I97" s="400">
        <f>'UBS Jardim Japão'!E41</f>
        <v>0</v>
      </c>
      <c r="J97" s="317">
        <f t="shared" si="167"/>
        <v>-60</v>
      </c>
      <c r="K97" s="253">
        <f t="shared" si="168"/>
        <v>3</v>
      </c>
      <c r="L97" s="330">
        <f t="shared" si="169"/>
        <v>-120</v>
      </c>
      <c r="M97" s="400">
        <f>'UBS Jardim Japão'!F41</f>
        <v>0</v>
      </c>
      <c r="N97" s="317">
        <f t="shared" si="170"/>
        <v>-60</v>
      </c>
      <c r="O97" s="400">
        <f>'UBS Jardim Japão'!G41</f>
        <v>0</v>
      </c>
      <c r="P97" s="317">
        <f t="shared" si="171"/>
        <v>-60</v>
      </c>
      <c r="Q97" s="400">
        <f>'UBS Jardim Japão'!H41</f>
        <v>0</v>
      </c>
      <c r="R97" s="317">
        <f t="shared" si="172"/>
        <v>-60</v>
      </c>
      <c r="S97" s="253">
        <f t="shared" si="173"/>
        <v>0</v>
      </c>
      <c r="T97" s="330">
        <f t="shared" si="174"/>
        <v>-180</v>
      </c>
    </row>
    <row r="98" spans="1:20" ht="15.75" hidden="1" thickBot="1" x14ac:dyDescent="0.3">
      <c r="A98" s="355" t="s">
        <v>7</v>
      </c>
      <c r="B98" s="356">
        <f t="shared" ref="B98:T98" si="175">SUM(B95:B97)</f>
        <v>60</v>
      </c>
      <c r="C98" s="381">
        <f t="shared" si="175"/>
        <v>9</v>
      </c>
      <c r="D98" s="382">
        <f t="shared" si="175"/>
        <v>180</v>
      </c>
      <c r="E98" s="404">
        <f t="shared" si="175"/>
        <v>8.5</v>
      </c>
      <c r="F98" s="358">
        <f t="shared" si="175"/>
        <v>-10</v>
      </c>
      <c r="G98" s="404">
        <f t="shared" si="175"/>
        <v>0</v>
      </c>
      <c r="H98" s="358">
        <f t="shared" si="175"/>
        <v>-180</v>
      </c>
      <c r="I98" s="404">
        <f t="shared" si="175"/>
        <v>0</v>
      </c>
      <c r="J98" s="358">
        <f t="shared" si="175"/>
        <v>-180</v>
      </c>
      <c r="K98" s="359">
        <f t="shared" ref="K98:L98" si="176">SUM(K95:K97)</f>
        <v>8.5</v>
      </c>
      <c r="L98" s="360">
        <f t="shared" si="176"/>
        <v>-370</v>
      </c>
      <c r="M98" s="404">
        <f t="shared" si="175"/>
        <v>0</v>
      </c>
      <c r="N98" s="358">
        <f t="shared" si="175"/>
        <v>-180</v>
      </c>
      <c r="O98" s="404">
        <f t="shared" si="175"/>
        <v>0</v>
      </c>
      <c r="P98" s="358">
        <f t="shared" si="175"/>
        <v>-180</v>
      </c>
      <c r="Q98" s="404">
        <f t="shared" si="175"/>
        <v>0</v>
      </c>
      <c r="R98" s="358">
        <f t="shared" si="175"/>
        <v>-180</v>
      </c>
      <c r="S98" s="359">
        <f t="shared" si="175"/>
        <v>0</v>
      </c>
      <c r="T98" s="360">
        <f t="shared" si="175"/>
        <v>-540</v>
      </c>
    </row>
    <row r="99" spans="1:20" hidden="1" x14ac:dyDescent="0.25"/>
    <row r="100" spans="1:20" ht="15.75" hidden="1" x14ac:dyDescent="0.25">
      <c r="A100" s="1021" t="s">
        <v>240</v>
      </c>
      <c r="B100" s="1022"/>
      <c r="C100" s="1022"/>
      <c r="D100" s="1022"/>
      <c r="E100" s="1022"/>
      <c r="F100" s="1022"/>
      <c r="G100" s="1022"/>
      <c r="H100" s="1022"/>
      <c r="I100" s="1022"/>
      <c r="J100" s="1022"/>
      <c r="K100" s="1022"/>
      <c r="L100" s="1022"/>
      <c r="M100" s="1022"/>
      <c r="N100" s="1022"/>
      <c r="O100" s="1022"/>
      <c r="P100" s="1022"/>
      <c r="Q100" s="1022"/>
      <c r="R100" s="1022"/>
      <c r="S100" s="1022"/>
      <c r="T100" s="1022"/>
    </row>
    <row r="101" spans="1:20" ht="36.75" hidden="1" thickBot="1" x14ac:dyDescent="0.3">
      <c r="A101" s="85" t="s">
        <v>14</v>
      </c>
      <c r="B101" s="274" t="s">
        <v>222</v>
      </c>
      <c r="C101" s="104" t="s">
        <v>165</v>
      </c>
      <c r="D101" s="302" t="s">
        <v>223</v>
      </c>
      <c r="E101" s="399" t="s">
        <v>2</v>
      </c>
      <c r="F101" s="344" t="s">
        <v>225</v>
      </c>
      <c r="G101" s="399" t="s">
        <v>3</v>
      </c>
      <c r="H101" s="344" t="s">
        <v>226</v>
      </c>
      <c r="I101" s="399" t="s">
        <v>4</v>
      </c>
      <c r="J101" s="344" t="s">
        <v>227</v>
      </c>
      <c r="K101" s="251" t="s">
        <v>197</v>
      </c>
      <c r="L101" s="342" t="s">
        <v>224</v>
      </c>
      <c r="M101" s="399" t="s">
        <v>5</v>
      </c>
      <c r="N101" s="344" t="s">
        <v>228</v>
      </c>
      <c r="O101" s="418" t="s">
        <v>194</v>
      </c>
      <c r="P101" s="344" t="s">
        <v>229</v>
      </c>
      <c r="Q101" s="418" t="s">
        <v>195</v>
      </c>
      <c r="R101" s="344" t="s">
        <v>230</v>
      </c>
      <c r="S101" s="251" t="s">
        <v>197</v>
      </c>
      <c r="T101" s="342" t="s">
        <v>224</v>
      </c>
    </row>
    <row r="102" spans="1:20" ht="16.5" hidden="1" thickTop="1" thickBot="1" x14ac:dyDescent="0.3">
      <c r="A102" s="9" t="s">
        <v>153</v>
      </c>
      <c r="B102" s="275">
        <v>20</v>
      </c>
      <c r="C102" s="89">
        <f>'EMAD na UBS JD JAPÃO'!B24</f>
        <v>1</v>
      </c>
      <c r="D102" s="304">
        <f t="shared" ref="D102" si="177">C102*B102</f>
        <v>20</v>
      </c>
      <c r="E102" s="400">
        <f>'EMAD na UBS JD JAPÃO'!C24</f>
        <v>2</v>
      </c>
      <c r="F102" s="317">
        <f t="shared" ref="F102" si="178">(E102*$B102)-$D102</f>
        <v>20</v>
      </c>
      <c r="G102" s="400">
        <f>'EMAD na UBS JD JAPÃO'!D24</f>
        <v>0</v>
      </c>
      <c r="H102" s="317">
        <f t="shared" ref="H102" si="179">(G102*$B102)-$D102</f>
        <v>-20</v>
      </c>
      <c r="I102" s="400">
        <f>'EMAD na UBS JD JAPÃO'!E24</f>
        <v>0</v>
      </c>
      <c r="J102" s="317">
        <f t="shared" ref="J102" si="180">(I102*$B102)-$D102</f>
        <v>-20</v>
      </c>
      <c r="K102" s="253">
        <f t="shared" ref="K102" si="181">SUM(E102,G102,I102)</f>
        <v>2</v>
      </c>
      <c r="L102" s="330">
        <f t="shared" ref="L102" si="182">(K102*$B102)-$D102*3</f>
        <v>-20</v>
      </c>
      <c r="M102" s="400">
        <f>'EMAD na UBS JD JAPÃO'!F24</f>
        <v>0</v>
      </c>
      <c r="N102" s="317">
        <f t="shared" ref="N102" si="183">(M102*$B102)-$D102</f>
        <v>-20</v>
      </c>
      <c r="O102" s="400">
        <f>'EMAD na UBS JD JAPÃO'!G24</f>
        <v>0</v>
      </c>
      <c r="P102" s="317">
        <f t="shared" ref="P102" si="184">(O102*$B102)-$D102</f>
        <v>-20</v>
      </c>
      <c r="Q102" s="400">
        <f>'EMAD na UBS JD JAPÃO'!H24</f>
        <v>0</v>
      </c>
      <c r="R102" s="317">
        <f t="shared" ref="R102" si="185">(Q102*$B102)-$D102</f>
        <v>-20</v>
      </c>
      <c r="S102" s="253">
        <f t="shared" ref="S102" si="186">SUM(M102,O102,Q102)</f>
        <v>0</v>
      </c>
      <c r="T102" s="330">
        <f t="shared" ref="T102" si="187">(S102*$B102)-$D102*3</f>
        <v>-60</v>
      </c>
    </row>
    <row r="103" spans="1:20" ht="15.75" hidden="1" thickBot="1" x14ac:dyDescent="0.3">
      <c r="A103" s="355" t="s">
        <v>7</v>
      </c>
      <c r="B103" s="356">
        <f t="shared" ref="B103:T103" si="188">SUM(B102:B102)</f>
        <v>20</v>
      </c>
      <c r="C103" s="381">
        <f t="shared" si="188"/>
        <v>1</v>
      </c>
      <c r="D103" s="382">
        <f t="shared" si="188"/>
        <v>20</v>
      </c>
      <c r="E103" s="404">
        <f t="shared" si="188"/>
        <v>2</v>
      </c>
      <c r="F103" s="358">
        <f t="shared" si="188"/>
        <v>20</v>
      </c>
      <c r="G103" s="404">
        <f t="shared" si="188"/>
        <v>0</v>
      </c>
      <c r="H103" s="358">
        <f t="shared" si="188"/>
        <v>-20</v>
      </c>
      <c r="I103" s="404">
        <f t="shared" si="188"/>
        <v>0</v>
      </c>
      <c r="J103" s="358">
        <f t="shared" si="188"/>
        <v>-20</v>
      </c>
      <c r="K103" s="359">
        <f t="shared" ref="K103:L103" si="189">SUM(K102:K102)</f>
        <v>2</v>
      </c>
      <c r="L103" s="360">
        <f t="shared" si="189"/>
        <v>-20</v>
      </c>
      <c r="M103" s="404">
        <f t="shared" si="188"/>
        <v>0</v>
      </c>
      <c r="N103" s="358">
        <f t="shared" si="188"/>
        <v>-20</v>
      </c>
      <c r="O103" s="404">
        <f t="shared" si="188"/>
        <v>0</v>
      </c>
      <c r="P103" s="358">
        <f t="shared" si="188"/>
        <v>-20</v>
      </c>
      <c r="Q103" s="404">
        <f t="shared" si="188"/>
        <v>0</v>
      </c>
      <c r="R103" s="358">
        <f t="shared" si="188"/>
        <v>-20</v>
      </c>
      <c r="S103" s="359">
        <f t="shared" si="188"/>
        <v>0</v>
      </c>
      <c r="T103" s="360">
        <f t="shared" si="188"/>
        <v>-60</v>
      </c>
    </row>
    <row r="104" spans="1:20" hidden="1" x14ac:dyDescent="0.25"/>
    <row r="105" spans="1:20" ht="15.75" hidden="1" x14ac:dyDescent="0.25">
      <c r="A105" s="1021" t="s">
        <v>241</v>
      </c>
      <c r="B105" s="1022"/>
      <c r="C105" s="1022"/>
      <c r="D105" s="1022"/>
      <c r="E105" s="1022"/>
      <c r="F105" s="1022"/>
      <c r="G105" s="1022"/>
      <c r="H105" s="1022"/>
      <c r="I105" s="1022"/>
      <c r="J105" s="1022"/>
      <c r="K105" s="1022"/>
      <c r="L105" s="1022"/>
      <c r="M105" s="1022"/>
      <c r="N105" s="1022"/>
      <c r="O105" s="1022"/>
      <c r="P105" s="1022"/>
      <c r="Q105" s="1022"/>
      <c r="R105" s="1022"/>
      <c r="S105" s="1022"/>
      <c r="T105" s="1022"/>
    </row>
    <row r="106" spans="1:20" ht="36.75" hidden="1" thickBot="1" x14ac:dyDescent="0.3">
      <c r="A106" s="85" t="s">
        <v>14</v>
      </c>
      <c r="B106" s="274" t="s">
        <v>222</v>
      </c>
      <c r="C106" s="104" t="s">
        <v>165</v>
      </c>
      <c r="D106" s="302" t="s">
        <v>223</v>
      </c>
      <c r="E106" s="399" t="s">
        <v>2</v>
      </c>
      <c r="F106" s="344" t="s">
        <v>225</v>
      </c>
      <c r="G106" s="399" t="s">
        <v>3</v>
      </c>
      <c r="H106" s="344" t="s">
        <v>226</v>
      </c>
      <c r="I106" s="399" t="s">
        <v>4</v>
      </c>
      <c r="J106" s="344" t="s">
        <v>227</v>
      </c>
      <c r="K106" s="251" t="s">
        <v>197</v>
      </c>
      <c r="L106" s="342" t="s">
        <v>224</v>
      </c>
      <c r="M106" s="399" t="s">
        <v>5</v>
      </c>
      <c r="N106" s="344" t="s">
        <v>228</v>
      </c>
      <c r="O106" s="418" t="s">
        <v>194</v>
      </c>
      <c r="P106" s="344" t="s">
        <v>229</v>
      </c>
      <c r="Q106" s="418" t="s">
        <v>195</v>
      </c>
      <c r="R106" s="344" t="s">
        <v>230</v>
      </c>
      <c r="S106" s="251" t="s">
        <v>197</v>
      </c>
      <c r="T106" s="342" t="s">
        <v>224</v>
      </c>
    </row>
    <row r="107" spans="1:20" ht="15.75" hidden="1" thickTop="1" x14ac:dyDescent="0.25">
      <c r="A107" s="88" t="s">
        <v>20</v>
      </c>
      <c r="B107" s="276">
        <v>20</v>
      </c>
      <c r="C107" s="83">
        <f>'UBS Vila Ede'!B35</f>
        <v>3</v>
      </c>
      <c r="D107" s="297">
        <f t="shared" ref="D107:D109" si="190">C107*B107</f>
        <v>60</v>
      </c>
      <c r="E107" s="400">
        <f>'UBS Vila Ede'!C35</f>
        <v>3</v>
      </c>
      <c r="F107" s="317">
        <f t="shared" ref="F107:F109" si="191">(E107*$B107)-$D107</f>
        <v>0</v>
      </c>
      <c r="G107" s="400">
        <f>'UBS Vila Ede'!D35</f>
        <v>0</v>
      </c>
      <c r="H107" s="317">
        <f t="shared" ref="H107:H109" si="192">(G107*$B107)-$D107</f>
        <v>-60</v>
      </c>
      <c r="I107" s="400">
        <f>'UBS Vila Ede'!E35</f>
        <v>0</v>
      </c>
      <c r="J107" s="317">
        <f t="shared" ref="J107:J109" si="193">(I107*$B107)-$D107</f>
        <v>-60</v>
      </c>
      <c r="K107" s="253">
        <f t="shared" ref="K107:K109" si="194">SUM(E107,G107,I107)</f>
        <v>3</v>
      </c>
      <c r="L107" s="330">
        <f t="shared" ref="L107:L109" si="195">(K107*$B107)-$D107*3</f>
        <v>-120</v>
      </c>
      <c r="M107" s="400">
        <f>'UBS Vila Ede'!F35</f>
        <v>0</v>
      </c>
      <c r="N107" s="317">
        <f t="shared" ref="N107:N109" si="196">(M107*$B107)-$D107</f>
        <v>-60</v>
      </c>
      <c r="O107" s="400">
        <f>'UBS Vila Ede'!G35</f>
        <v>0</v>
      </c>
      <c r="P107" s="317">
        <f t="shared" ref="P107:P109" si="197">(O107*$B107)-$D107</f>
        <v>-60</v>
      </c>
      <c r="Q107" s="400">
        <f>'UBS Vila Ede'!H35</f>
        <v>0</v>
      </c>
      <c r="R107" s="317">
        <f t="shared" ref="R107:R109" si="198">(Q107*$B107)-$D107</f>
        <v>-60</v>
      </c>
      <c r="S107" s="253">
        <f t="shared" ref="S107:S109" si="199">SUM(M107,O107,Q107)</f>
        <v>0</v>
      </c>
      <c r="T107" s="330">
        <f t="shared" ref="T107:T109" si="200">(S107*$B107)-$D107*3</f>
        <v>-180</v>
      </c>
    </row>
    <row r="108" spans="1:20" hidden="1" x14ac:dyDescent="0.25">
      <c r="A108" s="88" t="s">
        <v>43</v>
      </c>
      <c r="B108" s="276">
        <v>20</v>
      </c>
      <c r="C108" s="83">
        <f>'UBS Vila Ede'!B36</f>
        <v>2</v>
      </c>
      <c r="D108" s="297">
        <f t="shared" si="190"/>
        <v>40</v>
      </c>
      <c r="E108" s="400">
        <f>'UBS Vila Ede'!C36</f>
        <v>2</v>
      </c>
      <c r="F108" s="317">
        <f t="shared" si="191"/>
        <v>0</v>
      </c>
      <c r="G108" s="400">
        <f>'UBS Vila Ede'!D36</f>
        <v>0</v>
      </c>
      <c r="H108" s="317">
        <f t="shared" si="192"/>
        <v>-40</v>
      </c>
      <c r="I108" s="400">
        <f>'UBS Vila Ede'!E36</f>
        <v>0</v>
      </c>
      <c r="J108" s="317">
        <f t="shared" si="193"/>
        <v>-40</v>
      </c>
      <c r="K108" s="253">
        <f t="shared" si="194"/>
        <v>2</v>
      </c>
      <c r="L108" s="330">
        <f t="shared" si="195"/>
        <v>-80</v>
      </c>
      <c r="M108" s="400">
        <f>'UBS Vila Ede'!F36</f>
        <v>0</v>
      </c>
      <c r="N108" s="317">
        <f t="shared" si="196"/>
        <v>-40</v>
      </c>
      <c r="O108" s="400">
        <f>'UBS Vila Ede'!G36</f>
        <v>0</v>
      </c>
      <c r="P108" s="317">
        <f t="shared" si="197"/>
        <v>-40</v>
      </c>
      <c r="Q108" s="400">
        <f>'UBS Vila Ede'!H36</f>
        <v>0</v>
      </c>
      <c r="R108" s="317">
        <f t="shared" si="198"/>
        <v>-40</v>
      </c>
      <c r="S108" s="253">
        <f t="shared" si="199"/>
        <v>0</v>
      </c>
      <c r="T108" s="330">
        <f t="shared" si="200"/>
        <v>-120</v>
      </c>
    </row>
    <row r="109" spans="1:20" ht="15.75" hidden="1" thickBot="1" x14ac:dyDescent="0.3">
      <c r="A109" s="88" t="s">
        <v>23</v>
      </c>
      <c r="B109" s="276">
        <v>20</v>
      </c>
      <c r="C109" s="83">
        <f>'UBS Vila Ede'!B37</f>
        <v>2</v>
      </c>
      <c r="D109" s="297">
        <f t="shared" si="190"/>
        <v>40</v>
      </c>
      <c r="E109" s="400">
        <f>'UBS Vila Ede'!C37</f>
        <v>2</v>
      </c>
      <c r="F109" s="317">
        <f t="shared" si="191"/>
        <v>0</v>
      </c>
      <c r="G109" s="400">
        <f>'UBS Vila Ede'!D37</f>
        <v>0</v>
      </c>
      <c r="H109" s="317">
        <f t="shared" si="192"/>
        <v>-40</v>
      </c>
      <c r="I109" s="400">
        <f>'UBS Vila Ede'!E37</f>
        <v>0</v>
      </c>
      <c r="J109" s="317">
        <f t="shared" si="193"/>
        <v>-40</v>
      </c>
      <c r="K109" s="253">
        <f t="shared" si="194"/>
        <v>2</v>
      </c>
      <c r="L109" s="330">
        <f t="shared" si="195"/>
        <v>-80</v>
      </c>
      <c r="M109" s="400">
        <f>'UBS Vila Ede'!F37</f>
        <v>0</v>
      </c>
      <c r="N109" s="317">
        <f t="shared" si="196"/>
        <v>-40</v>
      </c>
      <c r="O109" s="400">
        <f>'UBS Vila Ede'!G37</f>
        <v>0</v>
      </c>
      <c r="P109" s="317">
        <f t="shared" si="197"/>
        <v>-40</v>
      </c>
      <c r="Q109" s="400">
        <f>'UBS Vila Ede'!H37</f>
        <v>0</v>
      </c>
      <c r="R109" s="317">
        <f t="shared" si="198"/>
        <v>-40</v>
      </c>
      <c r="S109" s="253">
        <f t="shared" si="199"/>
        <v>0</v>
      </c>
      <c r="T109" s="330">
        <f t="shared" si="200"/>
        <v>-120</v>
      </c>
    </row>
    <row r="110" spans="1:20" ht="15.75" hidden="1" thickBot="1" x14ac:dyDescent="0.3">
      <c r="A110" s="369" t="s">
        <v>7</v>
      </c>
      <c r="B110" s="362">
        <f t="shared" ref="B110:T110" si="201">SUM(B107:B109)</f>
        <v>60</v>
      </c>
      <c r="C110" s="363">
        <f t="shared" si="201"/>
        <v>7</v>
      </c>
      <c r="D110" s="364">
        <f t="shared" si="201"/>
        <v>140</v>
      </c>
      <c r="E110" s="408">
        <f t="shared" si="201"/>
        <v>7</v>
      </c>
      <c r="F110" s="366">
        <f t="shared" si="201"/>
        <v>0</v>
      </c>
      <c r="G110" s="408">
        <f t="shared" si="201"/>
        <v>0</v>
      </c>
      <c r="H110" s="366">
        <f t="shared" si="201"/>
        <v>-140</v>
      </c>
      <c r="I110" s="408">
        <f t="shared" si="201"/>
        <v>0</v>
      </c>
      <c r="J110" s="366">
        <f t="shared" si="201"/>
        <v>-140</v>
      </c>
      <c r="K110" s="367">
        <f t="shared" ref="K110:L110" si="202">SUM(K107:K109)</f>
        <v>7</v>
      </c>
      <c r="L110" s="368">
        <f t="shared" si="202"/>
        <v>-280</v>
      </c>
      <c r="M110" s="408">
        <f t="shared" si="201"/>
        <v>0</v>
      </c>
      <c r="N110" s="366">
        <f t="shared" si="201"/>
        <v>-140</v>
      </c>
      <c r="O110" s="408">
        <f t="shared" si="201"/>
        <v>0</v>
      </c>
      <c r="P110" s="366">
        <f t="shared" si="201"/>
        <v>-140</v>
      </c>
      <c r="Q110" s="408">
        <f t="shared" si="201"/>
        <v>0</v>
      </c>
      <c r="R110" s="366">
        <f t="shared" si="201"/>
        <v>-140</v>
      </c>
      <c r="S110" s="367">
        <f t="shared" si="201"/>
        <v>0</v>
      </c>
      <c r="T110" s="368">
        <f t="shared" si="201"/>
        <v>-420</v>
      </c>
    </row>
    <row r="111" spans="1:20" hidden="1" x14ac:dyDescent="0.25"/>
    <row r="112" spans="1:20" ht="15.75" hidden="1" x14ac:dyDescent="0.25">
      <c r="A112" s="1021" t="s">
        <v>242</v>
      </c>
      <c r="B112" s="1022"/>
      <c r="C112" s="1022"/>
      <c r="D112" s="1022"/>
      <c r="E112" s="1022"/>
      <c r="F112" s="1022"/>
      <c r="G112" s="1022"/>
      <c r="H112" s="1022"/>
      <c r="I112" s="1022"/>
      <c r="J112" s="1022"/>
      <c r="K112" s="1022"/>
      <c r="L112" s="1022"/>
      <c r="M112" s="1022"/>
      <c r="N112" s="1022"/>
      <c r="O112" s="1022"/>
      <c r="P112" s="1022"/>
      <c r="Q112" s="1022"/>
      <c r="R112" s="1022"/>
      <c r="S112" s="1022"/>
      <c r="T112" s="1022"/>
    </row>
    <row r="113" spans="1:20" ht="36.75" hidden="1" thickBot="1" x14ac:dyDescent="0.3">
      <c r="A113" s="85" t="s">
        <v>14</v>
      </c>
      <c r="B113" s="274" t="s">
        <v>222</v>
      </c>
      <c r="C113" s="104" t="s">
        <v>165</v>
      </c>
      <c r="D113" s="302" t="s">
        <v>223</v>
      </c>
      <c r="E113" s="399" t="s">
        <v>2</v>
      </c>
      <c r="F113" s="344" t="s">
        <v>225</v>
      </c>
      <c r="G113" s="399" t="s">
        <v>3</v>
      </c>
      <c r="H113" s="344" t="s">
        <v>226</v>
      </c>
      <c r="I113" s="399" t="s">
        <v>4</v>
      </c>
      <c r="J113" s="344" t="s">
        <v>227</v>
      </c>
      <c r="K113" s="251" t="s">
        <v>197</v>
      </c>
      <c r="L113" s="342" t="s">
        <v>224</v>
      </c>
      <c r="M113" s="399" t="s">
        <v>5</v>
      </c>
      <c r="N113" s="344" t="s">
        <v>228</v>
      </c>
      <c r="O113" s="418" t="s">
        <v>194</v>
      </c>
      <c r="P113" s="344" t="s">
        <v>229</v>
      </c>
      <c r="Q113" s="418" t="s">
        <v>195</v>
      </c>
      <c r="R113" s="344" t="s">
        <v>230</v>
      </c>
      <c r="S113" s="251" t="s">
        <v>197</v>
      </c>
      <c r="T113" s="342" t="s">
        <v>224</v>
      </c>
    </row>
    <row r="114" spans="1:20" ht="15.75" hidden="1" thickTop="1" x14ac:dyDescent="0.25">
      <c r="A114" s="88" t="s">
        <v>20</v>
      </c>
      <c r="B114" s="276">
        <v>20</v>
      </c>
      <c r="C114" s="83">
        <f>'UBS Vila Leonor'!B37</f>
        <v>2</v>
      </c>
      <c r="D114" s="297">
        <f t="shared" ref="D114:D116" si="203">C114*B114</f>
        <v>40</v>
      </c>
      <c r="E114" s="400">
        <f>'UBS Vila Leonor'!C37</f>
        <v>2</v>
      </c>
      <c r="F114" s="317">
        <f t="shared" ref="F114:F116" si="204">(E114*$B114)-$D114</f>
        <v>0</v>
      </c>
      <c r="G114" s="400">
        <f>'UBS Vila Leonor'!D37</f>
        <v>0</v>
      </c>
      <c r="H114" s="317">
        <f t="shared" ref="H114:H116" si="205">(G114*$B114)-$D114</f>
        <v>-40</v>
      </c>
      <c r="I114" s="400">
        <f>'UBS Vila Leonor'!E37</f>
        <v>0</v>
      </c>
      <c r="J114" s="317">
        <f t="shared" ref="J114:J116" si="206">(I114*$B114)-$D114</f>
        <v>-40</v>
      </c>
      <c r="K114" s="253">
        <f t="shared" ref="K114:K116" si="207">SUM(E114,G114,I114)</f>
        <v>2</v>
      </c>
      <c r="L114" s="330">
        <f t="shared" ref="L114:L116" si="208">(K114*$B114)-$D114*3</f>
        <v>-80</v>
      </c>
      <c r="M114" s="406">
        <f>'UBS Vila Leonor'!F37</f>
        <v>0</v>
      </c>
      <c r="N114" s="317">
        <f t="shared" ref="N114:N116" si="209">(M114*$B114)-$D114</f>
        <v>-40</v>
      </c>
      <c r="O114" s="400">
        <f>'UBS Vila Leonor'!G37</f>
        <v>0</v>
      </c>
      <c r="P114" s="317">
        <f t="shared" ref="P114:P116" si="210">(O114*$B114)-$D114</f>
        <v>-40</v>
      </c>
      <c r="Q114" s="400">
        <f>'UBS Vila Leonor'!H37</f>
        <v>0</v>
      </c>
      <c r="R114" s="317">
        <f t="shared" ref="R114:R116" si="211">(Q114*$B114)-$D114</f>
        <v>-40</v>
      </c>
      <c r="S114" s="253">
        <f t="shared" ref="S114:S116" si="212">SUM(M114,O114,Q114)</f>
        <v>0</v>
      </c>
      <c r="T114" s="330">
        <f t="shared" ref="T114:T116" si="213">(S114*$B114)-$D114*3</f>
        <v>-120</v>
      </c>
    </row>
    <row r="115" spans="1:20" hidden="1" x14ac:dyDescent="0.25">
      <c r="A115" s="88" t="s">
        <v>43</v>
      </c>
      <c r="B115" s="276">
        <v>20</v>
      </c>
      <c r="C115" s="83">
        <f>'UBS Vila Leonor'!B38</f>
        <v>2</v>
      </c>
      <c r="D115" s="297">
        <f t="shared" si="203"/>
        <v>40</v>
      </c>
      <c r="E115" s="400">
        <f>'UBS Vila Leonor'!C38</f>
        <v>1.9</v>
      </c>
      <c r="F115" s="317">
        <f t="shared" si="204"/>
        <v>-2</v>
      </c>
      <c r="G115" s="400">
        <f>'UBS Vila Leonor'!D38</f>
        <v>0</v>
      </c>
      <c r="H115" s="317">
        <f t="shared" si="205"/>
        <v>-40</v>
      </c>
      <c r="I115" s="400">
        <f>'UBS Vila Leonor'!E38</f>
        <v>0</v>
      </c>
      <c r="J115" s="317">
        <f t="shared" si="206"/>
        <v>-40</v>
      </c>
      <c r="K115" s="253">
        <f t="shared" si="207"/>
        <v>1.9</v>
      </c>
      <c r="L115" s="330">
        <f t="shared" si="208"/>
        <v>-82</v>
      </c>
      <c r="M115" s="406">
        <f>'UBS Vila Leonor'!F38</f>
        <v>0</v>
      </c>
      <c r="N115" s="317">
        <f t="shared" si="209"/>
        <v>-40</v>
      </c>
      <c r="O115" s="400">
        <f>'UBS Vila Leonor'!G38</f>
        <v>0</v>
      </c>
      <c r="P115" s="317">
        <f t="shared" si="210"/>
        <v>-40</v>
      </c>
      <c r="Q115" s="400">
        <f>'UBS Vila Leonor'!H38</f>
        <v>0</v>
      </c>
      <c r="R115" s="317">
        <f t="shared" si="211"/>
        <v>-40</v>
      </c>
      <c r="S115" s="253">
        <f t="shared" si="212"/>
        <v>0</v>
      </c>
      <c r="T115" s="330">
        <f t="shared" si="213"/>
        <v>-120</v>
      </c>
    </row>
    <row r="116" spans="1:20" ht="15.75" hidden="1" thickBot="1" x14ac:dyDescent="0.3">
      <c r="A116" s="88" t="s">
        <v>23</v>
      </c>
      <c r="B116" s="276">
        <v>20</v>
      </c>
      <c r="C116" s="83">
        <f>'UBS Vila Leonor'!B39</f>
        <v>2</v>
      </c>
      <c r="D116" s="297">
        <f t="shared" si="203"/>
        <v>40</v>
      </c>
      <c r="E116" s="400">
        <f>'UBS Vila Leonor'!C39</f>
        <v>2</v>
      </c>
      <c r="F116" s="317">
        <f t="shared" si="204"/>
        <v>0</v>
      </c>
      <c r="G116" s="400">
        <f>'UBS Vila Leonor'!D39</f>
        <v>0</v>
      </c>
      <c r="H116" s="317">
        <f t="shared" si="205"/>
        <v>-40</v>
      </c>
      <c r="I116" s="400">
        <f>'UBS Vila Leonor'!E39</f>
        <v>0</v>
      </c>
      <c r="J116" s="317">
        <f t="shared" si="206"/>
        <v>-40</v>
      </c>
      <c r="K116" s="253">
        <f t="shared" si="207"/>
        <v>2</v>
      </c>
      <c r="L116" s="330">
        <f t="shared" si="208"/>
        <v>-80</v>
      </c>
      <c r="M116" s="406">
        <f>'UBS Vila Leonor'!F39</f>
        <v>0</v>
      </c>
      <c r="N116" s="317">
        <f t="shared" si="209"/>
        <v>-40</v>
      </c>
      <c r="O116" s="400">
        <f>'UBS Vila Leonor'!G39</f>
        <v>0</v>
      </c>
      <c r="P116" s="317">
        <f t="shared" si="210"/>
        <v>-40</v>
      </c>
      <c r="Q116" s="400">
        <f>'UBS Vila Leonor'!H39</f>
        <v>0</v>
      </c>
      <c r="R116" s="317">
        <f t="shared" si="211"/>
        <v>-40</v>
      </c>
      <c r="S116" s="253">
        <f t="shared" si="212"/>
        <v>0</v>
      </c>
      <c r="T116" s="330">
        <f t="shared" si="213"/>
        <v>-120</v>
      </c>
    </row>
    <row r="117" spans="1:20" ht="15.75" hidden="1" thickBot="1" x14ac:dyDescent="0.3">
      <c r="A117" s="369" t="s">
        <v>7</v>
      </c>
      <c r="B117" s="362">
        <f t="shared" ref="B117:T117" si="214">SUM(B114:B116)</f>
        <v>60</v>
      </c>
      <c r="C117" s="363">
        <f t="shared" si="214"/>
        <v>6</v>
      </c>
      <c r="D117" s="364">
        <f t="shared" si="214"/>
        <v>120</v>
      </c>
      <c r="E117" s="408">
        <f t="shared" si="214"/>
        <v>5.9</v>
      </c>
      <c r="F117" s="366">
        <f t="shared" si="214"/>
        <v>-2</v>
      </c>
      <c r="G117" s="408">
        <f t="shared" si="214"/>
        <v>0</v>
      </c>
      <c r="H117" s="366">
        <f t="shared" si="214"/>
        <v>-120</v>
      </c>
      <c r="I117" s="408">
        <f t="shared" si="214"/>
        <v>0</v>
      </c>
      <c r="J117" s="366">
        <f t="shared" si="214"/>
        <v>-120</v>
      </c>
      <c r="K117" s="367">
        <f t="shared" ref="K117:L117" si="215">SUM(K114:K116)</f>
        <v>5.9</v>
      </c>
      <c r="L117" s="368">
        <f t="shared" si="215"/>
        <v>-242</v>
      </c>
      <c r="M117" s="408">
        <f t="shared" si="214"/>
        <v>0</v>
      </c>
      <c r="N117" s="366">
        <f t="shared" si="214"/>
        <v>-120</v>
      </c>
      <c r="O117" s="408">
        <f t="shared" si="214"/>
        <v>0</v>
      </c>
      <c r="P117" s="366">
        <f t="shared" si="214"/>
        <v>-120</v>
      </c>
      <c r="Q117" s="408">
        <f t="shared" si="214"/>
        <v>0</v>
      </c>
      <c r="R117" s="366">
        <f t="shared" si="214"/>
        <v>-120</v>
      </c>
      <c r="S117" s="367">
        <f t="shared" si="214"/>
        <v>0</v>
      </c>
      <c r="T117" s="368">
        <f t="shared" si="214"/>
        <v>-360</v>
      </c>
    </row>
    <row r="118" spans="1:20" hidden="1" x14ac:dyDescent="0.25"/>
    <row r="119" spans="1:20" ht="15.75" hidden="1" x14ac:dyDescent="0.25">
      <c r="A119" s="1021" t="s">
        <v>243</v>
      </c>
      <c r="B119" s="1022"/>
      <c r="C119" s="1022"/>
      <c r="D119" s="1022"/>
      <c r="E119" s="1022"/>
      <c r="F119" s="1022"/>
      <c r="G119" s="1022"/>
      <c r="H119" s="1022"/>
      <c r="I119" s="1022"/>
      <c r="J119" s="1022"/>
      <c r="K119" s="1022"/>
      <c r="L119" s="1022"/>
      <c r="M119" s="1022"/>
      <c r="N119" s="1022"/>
      <c r="O119" s="1022"/>
      <c r="P119" s="1022"/>
      <c r="Q119" s="1022"/>
      <c r="R119" s="1022"/>
      <c r="S119" s="1022"/>
      <c r="T119" s="1022"/>
    </row>
    <row r="120" spans="1:20" ht="36.75" hidden="1" thickBot="1" x14ac:dyDescent="0.3">
      <c r="A120" s="85" t="s">
        <v>14</v>
      </c>
      <c r="B120" s="274" t="s">
        <v>222</v>
      </c>
      <c r="C120" s="104" t="s">
        <v>165</v>
      </c>
      <c r="D120" s="302" t="s">
        <v>223</v>
      </c>
      <c r="E120" s="399" t="s">
        <v>2</v>
      </c>
      <c r="F120" s="344" t="s">
        <v>225</v>
      </c>
      <c r="G120" s="399" t="s">
        <v>3</v>
      </c>
      <c r="H120" s="344" t="s">
        <v>226</v>
      </c>
      <c r="I120" s="399" t="s">
        <v>4</v>
      </c>
      <c r="J120" s="344" t="s">
        <v>227</v>
      </c>
      <c r="K120" s="251" t="s">
        <v>197</v>
      </c>
      <c r="L120" s="342" t="s">
        <v>224</v>
      </c>
      <c r="M120" s="399" t="s">
        <v>5</v>
      </c>
      <c r="N120" s="344" t="s">
        <v>228</v>
      </c>
      <c r="O120" s="418" t="s">
        <v>194</v>
      </c>
      <c r="P120" s="344" t="s">
        <v>229</v>
      </c>
      <c r="Q120" s="418" t="s">
        <v>195</v>
      </c>
      <c r="R120" s="344" t="s">
        <v>230</v>
      </c>
      <c r="S120" s="251" t="s">
        <v>197</v>
      </c>
      <c r="T120" s="342" t="s">
        <v>224</v>
      </c>
    </row>
    <row r="121" spans="1:20" ht="15.75" hidden="1" thickTop="1" x14ac:dyDescent="0.25">
      <c r="A121" s="88" t="s">
        <v>20</v>
      </c>
      <c r="B121" s="276">
        <v>20</v>
      </c>
      <c r="C121" s="83">
        <f>'UBS Vila Sabrina'!B32</f>
        <v>3</v>
      </c>
      <c r="D121" s="297">
        <f t="shared" ref="D121:D123" si="216">C121*B121</f>
        <v>60</v>
      </c>
      <c r="E121" s="400">
        <f>'UBS Vila Sabrina'!C32</f>
        <v>2</v>
      </c>
      <c r="F121" s="317">
        <f t="shared" ref="F121:F123" si="217">(E121*$B121)-$D121</f>
        <v>-20</v>
      </c>
      <c r="G121" s="400">
        <f>'UBS Vila Sabrina'!D32</f>
        <v>0</v>
      </c>
      <c r="H121" s="317">
        <f t="shared" ref="H121:H123" si="218">(G121*$B121)-$D121</f>
        <v>-60</v>
      </c>
      <c r="I121" s="400">
        <f>'UBS Vila Sabrina'!E32</f>
        <v>0</v>
      </c>
      <c r="J121" s="317">
        <f t="shared" ref="J121:J123" si="219">(I121*$B121)-$D121</f>
        <v>-60</v>
      </c>
      <c r="K121" s="253">
        <f t="shared" ref="K121:K123" si="220">SUM(E121,G121,I121)</f>
        <v>2</v>
      </c>
      <c r="L121" s="330">
        <f t="shared" ref="L121:L123" si="221">(K121*$B121)-$D121*3</f>
        <v>-140</v>
      </c>
      <c r="M121" s="400">
        <f>'UBS Vila Sabrina'!F32</f>
        <v>0</v>
      </c>
      <c r="N121" s="317">
        <f t="shared" ref="N121:N123" si="222">(M121*$B121)-$D121</f>
        <v>-60</v>
      </c>
      <c r="O121" s="400">
        <f>'UBS Vila Sabrina'!G32</f>
        <v>0</v>
      </c>
      <c r="P121" s="317">
        <f t="shared" ref="P121:P123" si="223">(O121*$B121)-$D121</f>
        <v>-60</v>
      </c>
      <c r="Q121" s="400">
        <f>'UBS Vila Sabrina'!H32</f>
        <v>0</v>
      </c>
      <c r="R121" s="317">
        <f t="shared" ref="R121:R123" si="224">(Q121*$B121)-$D121</f>
        <v>-60</v>
      </c>
      <c r="S121" s="253">
        <f t="shared" ref="S121:S123" si="225">SUM(M121,O121,Q121)</f>
        <v>0</v>
      </c>
      <c r="T121" s="330">
        <f t="shared" ref="T121:T123" si="226">(S121*$B121)-$D121*3</f>
        <v>-180</v>
      </c>
    </row>
    <row r="122" spans="1:20" hidden="1" x14ac:dyDescent="0.25">
      <c r="A122" s="88" t="s">
        <v>43</v>
      </c>
      <c r="B122" s="276">
        <v>20</v>
      </c>
      <c r="C122" s="83">
        <f>'UBS Vila Sabrina'!B33</f>
        <v>2</v>
      </c>
      <c r="D122" s="297">
        <f t="shared" si="216"/>
        <v>40</v>
      </c>
      <c r="E122" s="400">
        <f>'UBS Vila Sabrina'!C33</f>
        <v>2</v>
      </c>
      <c r="F122" s="317">
        <f t="shared" si="217"/>
        <v>0</v>
      </c>
      <c r="G122" s="400">
        <f>'UBS Vila Sabrina'!D33</f>
        <v>0</v>
      </c>
      <c r="H122" s="317">
        <f t="shared" si="218"/>
        <v>-40</v>
      </c>
      <c r="I122" s="400">
        <f>'UBS Vila Sabrina'!E33</f>
        <v>0</v>
      </c>
      <c r="J122" s="317">
        <f t="shared" si="219"/>
        <v>-40</v>
      </c>
      <c r="K122" s="253">
        <f t="shared" si="220"/>
        <v>2</v>
      </c>
      <c r="L122" s="330">
        <f t="shared" si="221"/>
        <v>-80</v>
      </c>
      <c r="M122" s="400">
        <f>'UBS Vila Sabrina'!F33</f>
        <v>0</v>
      </c>
      <c r="N122" s="317">
        <f t="shared" si="222"/>
        <v>-40</v>
      </c>
      <c r="O122" s="400">
        <f>'UBS Vila Sabrina'!G33</f>
        <v>0</v>
      </c>
      <c r="P122" s="317">
        <f t="shared" si="223"/>
        <v>-40</v>
      </c>
      <c r="Q122" s="400">
        <f>'UBS Vila Sabrina'!H33</f>
        <v>0</v>
      </c>
      <c r="R122" s="317">
        <f t="shared" si="224"/>
        <v>-40</v>
      </c>
      <c r="S122" s="253">
        <f t="shared" si="225"/>
        <v>0</v>
      </c>
      <c r="T122" s="330">
        <f t="shared" si="226"/>
        <v>-120</v>
      </c>
    </row>
    <row r="123" spans="1:20" ht="15.75" hidden="1" thickBot="1" x14ac:dyDescent="0.3">
      <c r="A123" s="88" t="s">
        <v>23</v>
      </c>
      <c r="B123" s="276">
        <v>20</v>
      </c>
      <c r="C123" s="83">
        <f>'UBS Vila Sabrina'!B34</f>
        <v>2</v>
      </c>
      <c r="D123" s="297">
        <f t="shared" si="216"/>
        <v>40</v>
      </c>
      <c r="E123" s="400">
        <f>'UBS Vila Sabrina'!C34</f>
        <v>2</v>
      </c>
      <c r="F123" s="317">
        <f t="shared" si="217"/>
        <v>0</v>
      </c>
      <c r="G123" s="400">
        <f>'UBS Vila Sabrina'!D34</f>
        <v>0</v>
      </c>
      <c r="H123" s="317">
        <f t="shared" si="218"/>
        <v>-40</v>
      </c>
      <c r="I123" s="400">
        <f>'UBS Vila Sabrina'!E34</f>
        <v>0</v>
      </c>
      <c r="J123" s="317">
        <f t="shared" si="219"/>
        <v>-40</v>
      </c>
      <c r="K123" s="253">
        <f t="shared" si="220"/>
        <v>2</v>
      </c>
      <c r="L123" s="330">
        <f t="shared" si="221"/>
        <v>-80</v>
      </c>
      <c r="M123" s="400">
        <f>'UBS Vila Sabrina'!F34</f>
        <v>0</v>
      </c>
      <c r="N123" s="317">
        <f t="shared" si="222"/>
        <v>-40</v>
      </c>
      <c r="O123" s="400">
        <f>'UBS Vila Sabrina'!G34</f>
        <v>0</v>
      </c>
      <c r="P123" s="317">
        <f t="shared" si="223"/>
        <v>-40</v>
      </c>
      <c r="Q123" s="400">
        <f>'UBS Vila Sabrina'!H34</f>
        <v>0</v>
      </c>
      <c r="R123" s="317">
        <f t="shared" si="224"/>
        <v>-40</v>
      </c>
      <c r="S123" s="253">
        <f t="shared" si="225"/>
        <v>0</v>
      </c>
      <c r="T123" s="330">
        <f t="shared" si="226"/>
        <v>-120</v>
      </c>
    </row>
    <row r="124" spans="1:20" ht="15.75" hidden="1" thickBot="1" x14ac:dyDescent="0.3">
      <c r="A124" s="355" t="s">
        <v>7</v>
      </c>
      <c r="B124" s="356">
        <f t="shared" ref="B124:T124" si="227">SUM(B121:B123)</f>
        <v>60</v>
      </c>
      <c r="C124" s="381">
        <f t="shared" si="227"/>
        <v>7</v>
      </c>
      <c r="D124" s="382">
        <f t="shared" si="227"/>
        <v>140</v>
      </c>
      <c r="E124" s="404">
        <f t="shared" si="227"/>
        <v>6</v>
      </c>
      <c r="F124" s="358">
        <f t="shared" si="227"/>
        <v>-20</v>
      </c>
      <c r="G124" s="404">
        <f t="shared" si="227"/>
        <v>0</v>
      </c>
      <c r="H124" s="358">
        <f t="shared" si="227"/>
        <v>-140</v>
      </c>
      <c r="I124" s="404">
        <f t="shared" si="227"/>
        <v>0</v>
      </c>
      <c r="J124" s="358">
        <f t="shared" si="227"/>
        <v>-140</v>
      </c>
      <c r="K124" s="359">
        <f t="shared" ref="K124:L124" si="228">SUM(K121:K123)</f>
        <v>6</v>
      </c>
      <c r="L124" s="360">
        <f t="shared" si="228"/>
        <v>-300</v>
      </c>
      <c r="M124" s="404">
        <f t="shared" si="227"/>
        <v>0</v>
      </c>
      <c r="N124" s="358">
        <f t="shared" si="227"/>
        <v>-140</v>
      </c>
      <c r="O124" s="404">
        <f t="shared" si="227"/>
        <v>0</v>
      </c>
      <c r="P124" s="358">
        <f t="shared" si="227"/>
        <v>-140</v>
      </c>
      <c r="Q124" s="404">
        <f t="shared" si="227"/>
        <v>0</v>
      </c>
      <c r="R124" s="358">
        <f t="shared" si="227"/>
        <v>-140</v>
      </c>
      <c r="S124" s="359">
        <f t="shared" si="227"/>
        <v>0</v>
      </c>
      <c r="T124" s="360">
        <f t="shared" si="227"/>
        <v>-420</v>
      </c>
    </row>
    <row r="125" spans="1:20" hidden="1" x14ac:dyDescent="0.25"/>
    <row r="126" spans="1:20" ht="15.75" hidden="1" x14ac:dyDescent="0.25">
      <c r="A126" s="1021" t="s">
        <v>244</v>
      </c>
      <c r="B126" s="1022"/>
      <c r="C126" s="1022"/>
      <c r="D126" s="1022"/>
      <c r="E126" s="1022"/>
      <c r="F126" s="1022"/>
      <c r="G126" s="1022"/>
      <c r="H126" s="1022"/>
      <c r="I126" s="1022"/>
      <c r="J126" s="1022"/>
      <c r="K126" s="1022"/>
      <c r="L126" s="1022"/>
      <c r="M126" s="1022"/>
      <c r="N126" s="1022"/>
      <c r="O126" s="1022"/>
      <c r="P126" s="1022"/>
      <c r="Q126" s="1022"/>
      <c r="R126" s="1022"/>
      <c r="S126" s="1022"/>
      <c r="T126" s="1022"/>
    </row>
    <row r="127" spans="1:20" ht="36.75" hidden="1" thickBot="1" x14ac:dyDescent="0.3">
      <c r="A127" s="85" t="s">
        <v>14</v>
      </c>
      <c r="B127" s="274" t="s">
        <v>222</v>
      </c>
      <c r="C127" s="104" t="s">
        <v>165</v>
      </c>
      <c r="D127" s="302" t="s">
        <v>223</v>
      </c>
      <c r="E127" s="399" t="s">
        <v>2</v>
      </c>
      <c r="F127" s="344" t="s">
        <v>225</v>
      </c>
      <c r="G127" s="399" t="s">
        <v>3</v>
      </c>
      <c r="H127" s="344" t="s">
        <v>226</v>
      </c>
      <c r="I127" s="399" t="s">
        <v>4</v>
      </c>
      <c r="J127" s="344" t="s">
        <v>227</v>
      </c>
      <c r="K127" s="251" t="s">
        <v>197</v>
      </c>
      <c r="L127" s="342" t="s">
        <v>224</v>
      </c>
      <c r="M127" s="399" t="s">
        <v>5</v>
      </c>
      <c r="N127" s="344" t="s">
        <v>228</v>
      </c>
      <c r="O127" s="418" t="s">
        <v>194</v>
      </c>
      <c r="P127" s="344" t="s">
        <v>229</v>
      </c>
      <c r="Q127" s="418" t="s">
        <v>195</v>
      </c>
      <c r="R127" s="344" t="s">
        <v>230</v>
      </c>
      <c r="S127" s="251" t="s">
        <v>197</v>
      </c>
      <c r="T127" s="342" t="s">
        <v>224</v>
      </c>
    </row>
    <row r="128" spans="1:20" ht="15.75" hidden="1" thickTop="1" x14ac:dyDescent="0.25">
      <c r="A128" s="88" t="s">
        <v>20</v>
      </c>
      <c r="B128" s="276">
        <v>20</v>
      </c>
      <c r="C128" s="83">
        <f>'UBS Carandiru'!B35</f>
        <v>4</v>
      </c>
      <c r="D128" s="297">
        <f t="shared" ref="D128:D133" si="229">C128*B128</f>
        <v>80</v>
      </c>
      <c r="E128" s="400">
        <f>'UBS Carandiru'!C35</f>
        <v>3</v>
      </c>
      <c r="F128" s="317">
        <f t="shared" ref="F128:F133" si="230">(E128*$B128)-$D128</f>
        <v>-20</v>
      </c>
      <c r="G128" s="400">
        <f>'UBS Carandiru'!D35</f>
        <v>0</v>
      </c>
      <c r="H128" s="317">
        <f t="shared" ref="H128:H133" si="231">(G128*$B128)-$D128</f>
        <v>-80</v>
      </c>
      <c r="I128" s="400">
        <f>'UBS Carandiru'!E35</f>
        <v>0</v>
      </c>
      <c r="J128" s="317">
        <f t="shared" ref="J128:J133" si="232">(I128*$B128)-$D128</f>
        <v>-80</v>
      </c>
      <c r="K128" s="253">
        <f t="shared" ref="K128:K133" si="233">SUM(E128,G128,I128)</f>
        <v>3</v>
      </c>
      <c r="L128" s="330">
        <f t="shared" ref="L128:L133" si="234">(K128*$B128)-$D128*3</f>
        <v>-180</v>
      </c>
      <c r="M128" s="400">
        <f>'UBS Carandiru'!F35</f>
        <v>0</v>
      </c>
      <c r="N128" s="317">
        <f t="shared" ref="N128:N133" si="235">(M128*$B128)-$D128</f>
        <v>-80</v>
      </c>
      <c r="O128" s="400">
        <f>'UBS Carandiru'!G35</f>
        <v>0</v>
      </c>
      <c r="P128" s="317">
        <f t="shared" ref="P128:P133" si="236">(O128*$B128)-$D128</f>
        <v>-80</v>
      </c>
      <c r="Q128" s="400">
        <f>'UBS Carandiru'!H35</f>
        <v>0</v>
      </c>
      <c r="R128" s="317">
        <f t="shared" ref="R128:R133" si="237">(Q128*$B128)-$D128</f>
        <v>-80</v>
      </c>
      <c r="S128" s="253">
        <f t="shared" ref="S128:S133" si="238">SUM(M128,O128,Q128)</f>
        <v>0</v>
      </c>
      <c r="T128" s="330">
        <f t="shared" ref="T128:T133" si="239">(S128*$B128)-$D128*3</f>
        <v>-240</v>
      </c>
    </row>
    <row r="129" spans="1:20" hidden="1" x14ac:dyDescent="0.25">
      <c r="A129" s="88" t="s">
        <v>43</v>
      </c>
      <c r="B129" s="276">
        <v>20</v>
      </c>
      <c r="C129" s="83">
        <f>'UBS Carandiru'!B36</f>
        <v>3</v>
      </c>
      <c r="D129" s="297">
        <f t="shared" si="229"/>
        <v>60</v>
      </c>
      <c r="E129" s="400">
        <f>'UBS Carandiru'!C36</f>
        <v>2.5</v>
      </c>
      <c r="F129" s="317">
        <f t="shared" si="230"/>
        <v>-10</v>
      </c>
      <c r="G129" s="400">
        <f>'UBS Carandiru'!D36</f>
        <v>0</v>
      </c>
      <c r="H129" s="317">
        <f t="shared" si="231"/>
        <v>-60</v>
      </c>
      <c r="I129" s="400">
        <f>'UBS Carandiru'!E36</f>
        <v>0</v>
      </c>
      <c r="J129" s="317">
        <f t="shared" si="232"/>
        <v>-60</v>
      </c>
      <c r="K129" s="253">
        <f t="shared" si="233"/>
        <v>2.5</v>
      </c>
      <c r="L129" s="330">
        <f t="shared" si="234"/>
        <v>-130</v>
      </c>
      <c r="M129" s="400">
        <f>'UBS Carandiru'!F36</f>
        <v>0</v>
      </c>
      <c r="N129" s="317">
        <f t="shared" si="235"/>
        <v>-60</v>
      </c>
      <c r="O129" s="400">
        <f>'UBS Carandiru'!G36</f>
        <v>0</v>
      </c>
      <c r="P129" s="317">
        <f t="shared" si="236"/>
        <v>-60</v>
      </c>
      <c r="Q129" s="400">
        <f>'UBS Carandiru'!H36</f>
        <v>0</v>
      </c>
      <c r="R129" s="317">
        <f t="shared" si="237"/>
        <v>-60</v>
      </c>
      <c r="S129" s="253">
        <f t="shared" si="238"/>
        <v>0</v>
      </c>
      <c r="T129" s="330">
        <f t="shared" si="239"/>
        <v>-180</v>
      </c>
    </row>
    <row r="130" spans="1:20" hidden="1" x14ac:dyDescent="0.25">
      <c r="A130" s="88" t="s">
        <v>22</v>
      </c>
      <c r="B130" s="276">
        <v>20</v>
      </c>
      <c r="C130" s="83">
        <f>'UBS Carandiru'!B37</f>
        <v>1</v>
      </c>
      <c r="D130" s="297">
        <f t="shared" si="229"/>
        <v>20</v>
      </c>
      <c r="E130" s="400">
        <f>'UBS Carandiru'!C37</f>
        <v>0.5</v>
      </c>
      <c r="F130" s="317">
        <f t="shared" si="230"/>
        <v>-10</v>
      </c>
      <c r="G130" s="400">
        <f>'UBS Carandiru'!D37</f>
        <v>0</v>
      </c>
      <c r="H130" s="317">
        <f t="shared" si="231"/>
        <v>-20</v>
      </c>
      <c r="I130" s="400">
        <f>'UBS Carandiru'!E37</f>
        <v>0</v>
      </c>
      <c r="J130" s="317">
        <f t="shared" si="232"/>
        <v>-20</v>
      </c>
      <c r="K130" s="253">
        <f t="shared" si="233"/>
        <v>0.5</v>
      </c>
      <c r="L130" s="330">
        <f t="shared" si="234"/>
        <v>-50</v>
      </c>
      <c r="M130" s="400">
        <f>'UBS Carandiru'!F37</f>
        <v>0</v>
      </c>
      <c r="N130" s="317">
        <f t="shared" si="235"/>
        <v>-20</v>
      </c>
      <c r="O130" s="400">
        <f>'UBS Carandiru'!G37</f>
        <v>0</v>
      </c>
      <c r="P130" s="317">
        <f t="shared" si="236"/>
        <v>-20</v>
      </c>
      <c r="Q130" s="400">
        <f>'UBS Carandiru'!H37</f>
        <v>0</v>
      </c>
      <c r="R130" s="317">
        <f t="shared" si="237"/>
        <v>-20</v>
      </c>
      <c r="S130" s="253">
        <f t="shared" si="238"/>
        <v>0</v>
      </c>
      <c r="T130" s="330">
        <f t="shared" si="239"/>
        <v>-60</v>
      </c>
    </row>
    <row r="131" spans="1:20" hidden="1" x14ac:dyDescent="0.25">
      <c r="A131" s="88" t="s">
        <v>50</v>
      </c>
      <c r="B131" s="276">
        <v>20</v>
      </c>
      <c r="C131" s="83">
        <f>'UBS Carandiru'!B38</f>
        <v>1</v>
      </c>
      <c r="D131" s="297">
        <f t="shared" si="229"/>
        <v>20</v>
      </c>
      <c r="E131" s="400">
        <f>'UBS Carandiru'!C38</f>
        <v>0</v>
      </c>
      <c r="F131" s="317">
        <f t="shared" si="230"/>
        <v>-20</v>
      </c>
      <c r="G131" s="400">
        <f>'UBS Carandiru'!D38</f>
        <v>0</v>
      </c>
      <c r="H131" s="317">
        <f t="shared" si="231"/>
        <v>-20</v>
      </c>
      <c r="I131" s="400">
        <f>'UBS Carandiru'!E38</f>
        <v>0</v>
      </c>
      <c r="J131" s="317">
        <f t="shared" si="232"/>
        <v>-20</v>
      </c>
      <c r="K131" s="253">
        <f t="shared" si="233"/>
        <v>0</v>
      </c>
      <c r="L131" s="330">
        <f t="shared" si="234"/>
        <v>-60</v>
      </c>
      <c r="M131" s="400">
        <f>'UBS Carandiru'!F38</f>
        <v>0</v>
      </c>
      <c r="N131" s="317">
        <f t="shared" si="235"/>
        <v>-20</v>
      </c>
      <c r="O131" s="400">
        <f>'UBS Carandiru'!G38</f>
        <v>0</v>
      </c>
      <c r="P131" s="317">
        <f t="shared" si="236"/>
        <v>-20</v>
      </c>
      <c r="Q131" s="400">
        <f>'UBS Carandiru'!H38</f>
        <v>0</v>
      </c>
      <c r="R131" s="317">
        <f t="shared" si="237"/>
        <v>-20</v>
      </c>
      <c r="S131" s="253">
        <f t="shared" si="238"/>
        <v>0</v>
      </c>
      <c r="T131" s="330">
        <f t="shared" si="239"/>
        <v>-60</v>
      </c>
    </row>
    <row r="132" spans="1:20" hidden="1" x14ac:dyDescent="0.25">
      <c r="A132" s="88" t="s">
        <v>23</v>
      </c>
      <c r="B132" s="276">
        <v>20</v>
      </c>
      <c r="C132" s="83">
        <f>'UBS Carandiru'!B39</f>
        <v>2</v>
      </c>
      <c r="D132" s="297">
        <f t="shared" si="229"/>
        <v>40</v>
      </c>
      <c r="E132" s="400">
        <f>'UBS Carandiru'!C39</f>
        <v>1</v>
      </c>
      <c r="F132" s="317">
        <f t="shared" si="230"/>
        <v>-20</v>
      </c>
      <c r="G132" s="400">
        <f>'UBS Carandiru'!D39</f>
        <v>0</v>
      </c>
      <c r="H132" s="317">
        <f t="shared" si="231"/>
        <v>-40</v>
      </c>
      <c r="I132" s="400">
        <f>'UBS Carandiru'!E39</f>
        <v>0</v>
      </c>
      <c r="J132" s="317">
        <f t="shared" si="232"/>
        <v>-40</v>
      </c>
      <c r="K132" s="253">
        <f t="shared" si="233"/>
        <v>1</v>
      </c>
      <c r="L132" s="330">
        <f t="shared" si="234"/>
        <v>-100</v>
      </c>
      <c r="M132" s="400">
        <f>'UBS Carandiru'!F39</f>
        <v>0</v>
      </c>
      <c r="N132" s="317">
        <f t="shared" si="235"/>
        <v>-40</v>
      </c>
      <c r="O132" s="400">
        <f>'UBS Carandiru'!G39</f>
        <v>0</v>
      </c>
      <c r="P132" s="317">
        <f t="shared" si="236"/>
        <v>-40</v>
      </c>
      <c r="Q132" s="400">
        <f>'UBS Carandiru'!H39</f>
        <v>0</v>
      </c>
      <c r="R132" s="317">
        <f t="shared" si="237"/>
        <v>-40</v>
      </c>
      <c r="S132" s="253">
        <f t="shared" si="238"/>
        <v>0</v>
      </c>
      <c r="T132" s="330">
        <f t="shared" si="239"/>
        <v>-120</v>
      </c>
    </row>
    <row r="133" spans="1:20" ht="15.75" hidden="1" thickBot="1" x14ac:dyDescent="0.3">
      <c r="A133" s="88" t="s">
        <v>201</v>
      </c>
      <c r="B133" s="276">
        <v>10</v>
      </c>
      <c r="C133" s="83">
        <f>'UBS Carandiru'!B40</f>
        <v>1</v>
      </c>
      <c r="D133" s="297">
        <f t="shared" si="229"/>
        <v>10</v>
      </c>
      <c r="E133" s="400">
        <f>'UBS Carandiru'!C40</f>
        <v>1</v>
      </c>
      <c r="F133" s="317">
        <f t="shared" si="230"/>
        <v>0</v>
      </c>
      <c r="G133" s="400">
        <f>'UBS Carandiru'!D40</f>
        <v>0</v>
      </c>
      <c r="H133" s="317">
        <f t="shared" si="231"/>
        <v>-10</v>
      </c>
      <c r="I133" s="400">
        <f>'UBS Carandiru'!E40</f>
        <v>0</v>
      </c>
      <c r="J133" s="317">
        <f t="shared" si="232"/>
        <v>-10</v>
      </c>
      <c r="K133" s="253">
        <f t="shared" si="233"/>
        <v>1</v>
      </c>
      <c r="L133" s="330">
        <f t="shared" si="234"/>
        <v>-20</v>
      </c>
      <c r="M133" s="400">
        <f>'UBS Carandiru'!F40</f>
        <v>0</v>
      </c>
      <c r="N133" s="317">
        <f t="shared" si="235"/>
        <v>-10</v>
      </c>
      <c r="O133" s="400">
        <f>'UBS Carandiru'!G40</f>
        <v>0</v>
      </c>
      <c r="P133" s="317">
        <f t="shared" si="236"/>
        <v>-10</v>
      </c>
      <c r="Q133" s="400">
        <f>'UBS Carandiru'!H40</f>
        <v>0</v>
      </c>
      <c r="R133" s="317">
        <f t="shared" si="237"/>
        <v>-10</v>
      </c>
      <c r="S133" s="253">
        <f t="shared" si="238"/>
        <v>0</v>
      </c>
      <c r="T133" s="330">
        <f t="shared" si="239"/>
        <v>-30</v>
      </c>
    </row>
    <row r="134" spans="1:20" ht="15.75" hidden="1" thickBot="1" x14ac:dyDescent="0.3">
      <c r="A134" s="355" t="s">
        <v>7</v>
      </c>
      <c r="B134" s="356">
        <f t="shared" ref="B134:T134" si="240">SUM(B128:B133)</f>
        <v>110</v>
      </c>
      <c r="C134" s="381">
        <f t="shared" si="240"/>
        <v>12</v>
      </c>
      <c r="D134" s="382">
        <f t="shared" si="240"/>
        <v>230</v>
      </c>
      <c r="E134" s="404">
        <f t="shared" si="240"/>
        <v>8</v>
      </c>
      <c r="F134" s="358">
        <f t="shared" si="240"/>
        <v>-80</v>
      </c>
      <c r="G134" s="404">
        <f t="shared" si="240"/>
        <v>0</v>
      </c>
      <c r="H134" s="358">
        <f t="shared" si="240"/>
        <v>-230</v>
      </c>
      <c r="I134" s="404">
        <f t="shared" si="240"/>
        <v>0</v>
      </c>
      <c r="J134" s="358">
        <f t="shared" si="240"/>
        <v>-230</v>
      </c>
      <c r="K134" s="359">
        <f t="shared" ref="K134:L134" si="241">SUM(K128:K133)</f>
        <v>8</v>
      </c>
      <c r="L134" s="360">
        <f t="shared" si="241"/>
        <v>-540</v>
      </c>
      <c r="M134" s="404">
        <f t="shared" si="240"/>
        <v>0</v>
      </c>
      <c r="N134" s="358">
        <f t="shared" si="240"/>
        <v>-230</v>
      </c>
      <c r="O134" s="404">
        <f t="shared" si="240"/>
        <v>0</v>
      </c>
      <c r="P134" s="358">
        <f t="shared" si="240"/>
        <v>-230</v>
      </c>
      <c r="Q134" s="404">
        <f t="shared" si="240"/>
        <v>0</v>
      </c>
      <c r="R134" s="358">
        <f t="shared" si="240"/>
        <v>-230</v>
      </c>
      <c r="S134" s="359">
        <f t="shared" si="240"/>
        <v>0</v>
      </c>
      <c r="T134" s="360">
        <f t="shared" si="240"/>
        <v>-690</v>
      </c>
    </row>
    <row r="135" spans="1:20" hidden="1" x14ac:dyDescent="0.25"/>
    <row r="136" spans="1:20" ht="15.75" hidden="1" x14ac:dyDescent="0.25">
      <c r="A136" s="1021" t="s">
        <v>245</v>
      </c>
      <c r="B136" s="1022"/>
      <c r="C136" s="1022"/>
      <c r="D136" s="1022"/>
      <c r="E136" s="1022"/>
      <c r="F136" s="1022"/>
      <c r="G136" s="1022"/>
      <c r="H136" s="1022"/>
      <c r="I136" s="1022"/>
      <c r="J136" s="1022"/>
      <c r="K136" s="1022"/>
      <c r="L136" s="1022"/>
      <c r="M136" s="1022"/>
      <c r="N136" s="1022"/>
      <c r="O136" s="1022"/>
      <c r="P136" s="1022"/>
      <c r="Q136" s="1022"/>
      <c r="R136" s="1022"/>
      <c r="S136" s="1022"/>
      <c r="T136" s="1022"/>
    </row>
    <row r="137" spans="1:20" ht="36.75" hidden="1" thickBot="1" x14ac:dyDescent="0.3">
      <c r="A137" s="85" t="s">
        <v>14</v>
      </c>
      <c r="B137" s="274" t="s">
        <v>222</v>
      </c>
      <c r="C137" s="104" t="s">
        <v>165</v>
      </c>
      <c r="D137" s="302" t="s">
        <v>223</v>
      </c>
      <c r="E137" s="399" t="s">
        <v>2</v>
      </c>
      <c r="F137" s="344" t="s">
        <v>225</v>
      </c>
      <c r="G137" s="399" t="s">
        <v>3</v>
      </c>
      <c r="H137" s="344" t="s">
        <v>226</v>
      </c>
      <c r="I137" s="399" t="s">
        <v>4</v>
      </c>
      <c r="J137" s="344" t="s">
        <v>227</v>
      </c>
      <c r="K137" s="251" t="s">
        <v>197</v>
      </c>
      <c r="L137" s="342" t="s">
        <v>224</v>
      </c>
      <c r="M137" s="399" t="s">
        <v>5</v>
      </c>
      <c r="N137" s="344" t="s">
        <v>228</v>
      </c>
      <c r="O137" s="418" t="s">
        <v>194</v>
      </c>
      <c r="P137" s="344" t="s">
        <v>229</v>
      </c>
      <c r="Q137" s="418" t="s">
        <v>195</v>
      </c>
      <c r="R137" s="344" t="s">
        <v>230</v>
      </c>
      <c r="S137" s="251" t="s">
        <v>197</v>
      </c>
      <c r="T137" s="342" t="s">
        <v>224</v>
      </c>
    </row>
    <row r="138" spans="1:20" ht="15.75" hidden="1" thickTop="1" x14ac:dyDescent="0.25">
      <c r="A138" s="47" t="s">
        <v>138</v>
      </c>
      <c r="B138" s="49">
        <v>20</v>
      </c>
      <c r="C138" s="249">
        <f>'CER Carandiru'!B34</f>
        <v>1</v>
      </c>
      <c r="D138" s="307">
        <f t="shared" ref="D138:D140" si="242">C138*B138</f>
        <v>20</v>
      </c>
      <c r="E138" s="409">
        <f>'CER Carandiru'!C34</f>
        <v>0</v>
      </c>
      <c r="F138" s="323">
        <f t="shared" ref="F138:F140" si="243">(E138*$B138)-$D138</f>
        <v>-20</v>
      </c>
      <c r="G138" s="409">
        <f>'CER Carandiru'!D34</f>
        <v>0</v>
      </c>
      <c r="H138" s="323">
        <f t="shared" ref="H138:H140" si="244">(G138*$B138)-$D138</f>
        <v>-20</v>
      </c>
      <c r="I138" s="409">
        <f>'CER Carandiru'!E34</f>
        <v>0</v>
      </c>
      <c r="J138" s="323">
        <f t="shared" ref="J138:J140" si="245">(I138*$B138)-$D138</f>
        <v>-20</v>
      </c>
      <c r="K138" s="258">
        <f t="shared" ref="K138:K140" si="246">SUM(E138,G138,I138)</f>
        <v>0</v>
      </c>
      <c r="L138" s="336">
        <f t="shared" ref="L138:L140" si="247">(K138*$B138)-$D138*3</f>
        <v>-60</v>
      </c>
      <c r="M138" s="409">
        <f>'CER Carandiru'!F34</f>
        <v>0</v>
      </c>
      <c r="N138" s="323">
        <f t="shared" ref="N138:N140" si="248">(M138*$B138)-$D138</f>
        <v>-20</v>
      </c>
      <c r="O138" s="409">
        <f>'CER Carandiru'!G34</f>
        <v>0</v>
      </c>
      <c r="P138" s="323">
        <f t="shared" ref="P138:P140" si="249">(O138*$B138)-$D138</f>
        <v>-20</v>
      </c>
      <c r="Q138" s="409">
        <f>'CER Carandiru'!H34</f>
        <v>0</v>
      </c>
      <c r="R138" s="323">
        <f t="shared" ref="R138:R140" si="250">(Q138*$B138)-$D138</f>
        <v>-20</v>
      </c>
      <c r="S138" s="258">
        <f t="shared" ref="S138:S140" si="251">SUM(M138,O138,Q138)</f>
        <v>0</v>
      </c>
      <c r="T138" s="336">
        <f t="shared" ref="T138:T140" si="252">(S138*$B138)-$D138*3</f>
        <v>-60</v>
      </c>
    </row>
    <row r="139" spans="1:20" hidden="1" x14ac:dyDescent="0.25">
      <c r="A139" s="125" t="s">
        <v>145</v>
      </c>
      <c r="B139" s="126">
        <v>20</v>
      </c>
      <c r="C139" s="250">
        <f>'CER Carandiru'!B35</f>
        <v>1</v>
      </c>
      <c r="D139" s="308">
        <f t="shared" si="242"/>
        <v>20</v>
      </c>
      <c r="E139" s="410">
        <f>'CER Carandiru'!C35</f>
        <v>1.5</v>
      </c>
      <c r="F139" s="324">
        <f t="shared" si="243"/>
        <v>10</v>
      </c>
      <c r="G139" s="410">
        <f>'CER Carandiru'!D35</f>
        <v>0</v>
      </c>
      <c r="H139" s="324">
        <f t="shared" si="244"/>
        <v>-20</v>
      </c>
      <c r="I139" s="410">
        <f>'CER Carandiru'!E35</f>
        <v>0</v>
      </c>
      <c r="J139" s="324">
        <f t="shared" si="245"/>
        <v>-20</v>
      </c>
      <c r="K139" s="259">
        <f t="shared" si="246"/>
        <v>1.5</v>
      </c>
      <c r="L139" s="337">
        <f t="shared" si="247"/>
        <v>-30</v>
      </c>
      <c r="M139" s="410">
        <f>'CER Carandiru'!F35</f>
        <v>0</v>
      </c>
      <c r="N139" s="324">
        <f t="shared" si="248"/>
        <v>-20</v>
      </c>
      <c r="O139" s="410">
        <f>'CER Carandiru'!G35</f>
        <v>0</v>
      </c>
      <c r="P139" s="324">
        <f t="shared" si="249"/>
        <v>-20</v>
      </c>
      <c r="Q139" s="410">
        <f>'CER Carandiru'!H35</f>
        <v>0</v>
      </c>
      <c r="R139" s="324">
        <f t="shared" si="250"/>
        <v>-20</v>
      </c>
      <c r="S139" s="259">
        <f t="shared" si="251"/>
        <v>0</v>
      </c>
      <c r="T139" s="337">
        <f t="shared" si="252"/>
        <v>-60</v>
      </c>
    </row>
    <row r="140" spans="1:20" ht="15.75" hidden="1" thickBot="1" x14ac:dyDescent="0.3">
      <c r="A140" s="125" t="s">
        <v>146</v>
      </c>
      <c r="B140" s="126">
        <v>20</v>
      </c>
      <c r="C140" s="250">
        <f>'CER Carandiru'!B36</f>
        <v>1</v>
      </c>
      <c r="D140" s="308">
        <f t="shared" si="242"/>
        <v>20</v>
      </c>
      <c r="E140" s="410">
        <f>'CER Carandiru'!C36</f>
        <v>0.6</v>
      </c>
      <c r="F140" s="324">
        <f t="shared" si="243"/>
        <v>-8</v>
      </c>
      <c r="G140" s="410">
        <f>'CER Carandiru'!D36</f>
        <v>0</v>
      </c>
      <c r="H140" s="324">
        <f t="shared" si="244"/>
        <v>-20</v>
      </c>
      <c r="I140" s="410">
        <f>'CER Carandiru'!E36</f>
        <v>0</v>
      </c>
      <c r="J140" s="324">
        <f t="shared" si="245"/>
        <v>-20</v>
      </c>
      <c r="K140" s="259">
        <f t="shared" si="246"/>
        <v>0.6</v>
      </c>
      <c r="L140" s="337">
        <f t="shared" si="247"/>
        <v>-48</v>
      </c>
      <c r="M140" s="410">
        <f>'CER Carandiru'!F36</f>
        <v>0</v>
      </c>
      <c r="N140" s="324">
        <f t="shared" si="248"/>
        <v>-20</v>
      </c>
      <c r="O140" s="410">
        <f>'CER Carandiru'!G36</f>
        <v>0</v>
      </c>
      <c r="P140" s="324">
        <f t="shared" si="249"/>
        <v>-20</v>
      </c>
      <c r="Q140" s="410">
        <f>'CER Carandiru'!H36</f>
        <v>0</v>
      </c>
      <c r="R140" s="324">
        <f t="shared" si="250"/>
        <v>-20</v>
      </c>
      <c r="S140" s="259">
        <f t="shared" si="251"/>
        <v>0</v>
      </c>
      <c r="T140" s="337">
        <f t="shared" si="252"/>
        <v>-60</v>
      </c>
    </row>
    <row r="141" spans="1:20" ht="15.75" hidden="1" thickBot="1" x14ac:dyDescent="0.3">
      <c r="A141" s="355" t="s">
        <v>7</v>
      </c>
      <c r="B141" s="356">
        <f t="shared" ref="B141:T141" si="253">SUM(B138:B140)</f>
        <v>60</v>
      </c>
      <c r="C141" s="381">
        <f t="shared" si="253"/>
        <v>3</v>
      </c>
      <c r="D141" s="382">
        <f t="shared" si="253"/>
        <v>60</v>
      </c>
      <c r="E141" s="404">
        <f t="shared" si="253"/>
        <v>2.1</v>
      </c>
      <c r="F141" s="358">
        <f t="shared" si="253"/>
        <v>-18</v>
      </c>
      <c r="G141" s="404">
        <f t="shared" si="253"/>
        <v>0</v>
      </c>
      <c r="H141" s="358">
        <f t="shared" si="253"/>
        <v>-60</v>
      </c>
      <c r="I141" s="404">
        <f t="shared" si="253"/>
        <v>0</v>
      </c>
      <c r="J141" s="358">
        <f t="shared" si="253"/>
        <v>-60</v>
      </c>
      <c r="K141" s="359">
        <f t="shared" ref="K141:L141" si="254">SUM(K138:K140)</f>
        <v>2.1</v>
      </c>
      <c r="L141" s="360">
        <f t="shared" si="254"/>
        <v>-138</v>
      </c>
      <c r="M141" s="404">
        <f t="shared" si="253"/>
        <v>0</v>
      </c>
      <c r="N141" s="358">
        <f t="shared" si="253"/>
        <v>-60</v>
      </c>
      <c r="O141" s="404">
        <f t="shared" si="253"/>
        <v>0</v>
      </c>
      <c r="P141" s="358">
        <f t="shared" si="253"/>
        <v>-60</v>
      </c>
      <c r="Q141" s="404">
        <f t="shared" si="253"/>
        <v>0</v>
      </c>
      <c r="R141" s="358">
        <f t="shared" si="253"/>
        <v>-60</v>
      </c>
      <c r="S141" s="359">
        <f t="shared" si="253"/>
        <v>0</v>
      </c>
      <c r="T141" s="360">
        <f t="shared" si="253"/>
        <v>-180</v>
      </c>
    </row>
    <row r="142" spans="1:20" hidden="1" x14ac:dyDescent="0.25"/>
    <row r="143" spans="1:20" ht="15.75" hidden="1" x14ac:dyDescent="0.25">
      <c r="A143" s="1021" t="s">
        <v>246</v>
      </c>
      <c r="B143" s="1022"/>
      <c r="C143" s="1022"/>
      <c r="D143" s="1022"/>
      <c r="E143" s="1022"/>
      <c r="F143" s="1022"/>
      <c r="G143" s="1022"/>
      <c r="H143" s="1022"/>
      <c r="I143" s="1022"/>
      <c r="J143" s="1022"/>
      <c r="K143" s="1022"/>
      <c r="L143" s="1022"/>
      <c r="M143" s="1022"/>
      <c r="N143" s="1022"/>
      <c r="O143" s="1022"/>
      <c r="P143" s="1022"/>
      <c r="Q143" s="1022"/>
      <c r="R143" s="1022"/>
      <c r="S143" s="1022"/>
      <c r="T143" s="1022"/>
    </row>
    <row r="144" spans="1:20" ht="36.75" hidden="1" thickBot="1" x14ac:dyDescent="0.3">
      <c r="A144" s="85" t="s">
        <v>14</v>
      </c>
      <c r="B144" s="274" t="s">
        <v>222</v>
      </c>
      <c r="C144" s="104" t="s">
        <v>165</v>
      </c>
      <c r="D144" s="302" t="s">
        <v>223</v>
      </c>
      <c r="E144" s="399" t="s">
        <v>2</v>
      </c>
      <c r="F144" s="344" t="s">
        <v>225</v>
      </c>
      <c r="G144" s="399" t="s">
        <v>3</v>
      </c>
      <c r="H144" s="344" t="s">
        <v>226</v>
      </c>
      <c r="I144" s="399" t="s">
        <v>4</v>
      </c>
      <c r="J144" s="344" t="s">
        <v>227</v>
      </c>
      <c r="K144" s="251" t="s">
        <v>197</v>
      </c>
      <c r="L144" s="342" t="s">
        <v>224</v>
      </c>
      <c r="M144" s="399" t="s">
        <v>5</v>
      </c>
      <c r="N144" s="344" t="s">
        <v>228</v>
      </c>
      <c r="O144" s="418" t="s">
        <v>194</v>
      </c>
      <c r="P144" s="344" t="s">
        <v>229</v>
      </c>
      <c r="Q144" s="418" t="s">
        <v>195</v>
      </c>
      <c r="R144" s="344" t="s">
        <v>230</v>
      </c>
      <c r="S144" s="251" t="s">
        <v>197</v>
      </c>
      <c r="T144" s="342" t="s">
        <v>224</v>
      </c>
    </row>
    <row r="145" spans="1:20" ht="16.5" hidden="1" thickTop="1" thickBot="1" x14ac:dyDescent="0.3">
      <c r="A145" s="88" t="s">
        <v>84</v>
      </c>
      <c r="B145" s="275">
        <v>20</v>
      </c>
      <c r="C145" s="10" t="e">
        <f>#REF!</f>
        <v>#REF!</v>
      </c>
      <c r="D145" s="296" t="e">
        <f t="shared" ref="D145" si="255">C145*B145</f>
        <v>#REF!</v>
      </c>
      <c r="E145" s="411" t="e">
        <f>#REF!</f>
        <v>#REF!</v>
      </c>
      <c r="F145" s="316" t="e">
        <f t="shared" ref="F145" si="256">(E145*$B145)-$D145</f>
        <v>#REF!</v>
      </c>
      <c r="G145" s="411" t="e">
        <f>#REF!</f>
        <v>#REF!</v>
      </c>
      <c r="H145" s="316" t="e">
        <f t="shared" ref="H145" si="257">(G145*$B145)-$D145</f>
        <v>#REF!</v>
      </c>
      <c r="I145" s="411" t="e">
        <f>#REF!</f>
        <v>#REF!</v>
      </c>
      <c r="J145" s="316" t="e">
        <f t="shared" ref="J145" si="258">(I145*$B145)-$D145</f>
        <v>#REF!</v>
      </c>
      <c r="K145" s="241" t="e">
        <f t="shared" ref="K145" si="259">SUM(E145,G145,I145)</f>
        <v>#REF!</v>
      </c>
      <c r="L145" s="329" t="e">
        <f t="shared" ref="L145" si="260">(K145*$B145)-$D145*3</f>
        <v>#REF!</v>
      </c>
      <c r="M145" s="411" t="e">
        <f>#REF!</f>
        <v>#REF!</v>
      </c>
      <c r="N145" s="316" t="e">
        <f t="shared" ref="N145" si="261">(M145*$B145)-$D145</f>
        <v>#REF!</v>
      </c>
      <c r="O145" s="411" t="e">
        <f>#REF!</f>
        <v>#REF!</v>
      </c>
      <c r="P145" s="316" t="e">
        <f t="shared" ref="P145" si="262">(O145*$B145)-$D145</f>
        <v>#REF!</v>
      </c>
      <c r="Q145" s="411" t="e">
        <f>#REF!</f>
        <v>#REF!</v>
      </c>
      <c r="R145" s="316" t="e">
        <f t="shared" ref="R145" si="263">(Q145*$B145)-$D145</f>
        <v>#REF!</v>
      </c>
      <c r="S145" s="241" t="e">
        <f t="shared" ref="S145" si="264">SUM(M145,O145,Q145)</f>
        <v>#REF!</v>
      </c>
      <c r="T145" s="329" t="e">
        <f t="shared" ref="T145" si="265">(S145*$B145)-$D145*3</f>
        <v>#REF!</v>
      </c>
    </row>
    <row r="146" spans="1:20" ht="15.75" hidden="1" thickBot="1" x14ac:dyDescent="0.3">
      <c r="A146" s="355" t="s">
        <v>7</v>
      </c>
      <c r="B146" s="356">
        <f t="shared" ref="B146:T146" si="266">SUM(B145:B145)</f>
        <v>20</v>
      </c>
      <c r="C146" s="381" t="e">
        <f t="shared" si="266"/>
        <v>#REF!</v>
      </c>
      <c r="D146" s="382" t="e">
        <f t="shared" si="266"/>
        <v>#REF!</v>
      </c>
      <c r="E146" s="404" t="e">
        <f t="shared" si="266"/>
        <v>#REF!</v>
      </c>
      <c r="F146" s="358" t="e">
        <f t="shared" si="266"/>
        <v>#REF!</v>
      </c>
      <c r="G146" s="404" t="e">
        <f t="shared" si="266"/>
        <v>#REF!</v>
      </c>
      <c r="H146" s="358" t="e">
        <f t="shared" si="266"/>
        <v>#REF!</v>
      </c>
      <c r="I146" s="404" t="e">
        <f t="shared" si="266"/>
        <v>#REF!</v>
      </c>
      <c r="J146" s="358" t="e">
        <f t="shared" si="266"/>
        <v>#REF!</v>
      </c>
      <c r="K146" s="359" t="e">
        <f t="shared" ref="K146:L146" si="267">SUM(K145:K145)</f>
        <v>#REF!</v>
      </c>
      <c r="L146" s="360" t="e">
        <f t="shared" si="267"/>
        <v>#REF!</v>
      </c>
      <c r="M146" s="404" t="e">
        <f t="shared" si="266"/>
        <v>#REF!</v>
      </c>
      <c r="N146" s="358" t="e">
        <f t="shared" si="266"/>
        <v>#REF!</v>
      </c>
      <c r="O146" s="404" t="e">
        <f t="shared" si="266"/>
        <v>#REF!</v>
      </c>
      <c r="P146" s="358" t="e">
        <f t="shared" si="266"/>
        <v>#REF!</v>
      </c>
      <c r="Q146" s="404" t="e">
        <f t="shared" si="266"/>
        <v>#REF!</v>
      </c>
      <c r="R146" s="358" t="e">
        <f t="shared" si="266"/>
        <v>#REF!</v>
      </c>
      <c r="S146" s="359" t="e">
        <f t="shared" si="266"/>
        <v>#REF!</v>
      </c>
      <c r="T146" s="360" t="e">
        <f t="shared" si="266"/>
        <v>#REF!</v>
      </c>
    </row>
    <row r="147" spans="1:20" hidden="1" x14ac:dyDescent="0.25"/>
    <row r="148" spans="1:20" ht="15.75" hidden="1" x14ac:dyDescent="0.25">
      <c r="A148" s="1021" t="s">
        <v>247</v>
      </c>
      <c r="B148" s="1022"/>
      <c r="C148" s="1022"/>
      <c r="D148" s="1022"/>
      <c r="E148" s="1022"/>
      <c r="F148" s="1022"/>
      <c r="G148" s="1022"/>
      <c r="H148" s="1022"/>
      <c r="I148" s="1022"/>
      <c r="J148" s="1022"/>
      <c r="K148" s="1022"/>
      <c r="L148" s="1022"/>
      <c r="M148" s="1022"/>
      <c r="N148" s="1022"/>
      <c r="O148" s="1022"/>
      <c r="P148" s="1022"/>
      <c r="Q148" s="1022"/>
      <c r="R148" s="1022"/>
      <c r="S148" s="1022"/>
      <c r="T148" s="1022"/>
    </row>
    <row r="149" spans="1:20" ht="36.75" hidden="1" thickBot="1" x14ac:dyDescent="0.3">
      <c r="A149" s="85" t="s">
        <v>14</v>
      </c>
      <c r="B149" s="274" t="s">
        <v>222</v>
      </c>
      <c r="C149" s="104" t="s">
        <v>165</v>
      </c>
      <c r="D149" s="302" t="s">
        <v>223</v>
      </c>
      <c r="E149" s="399" t="s">
        <v>2</v>
      </c>
      <c r="F149" s="344" t="s">
        <v>225</v>
      </c>
      <c r="G149" s="399" t="s">
        <v>3</v>
      </c>
      <c r="H149" s="344" t="s">
        <v>226</v>
      </c>
      <c r="I149" s="399" t="s">
        <v>4</v>
      </c>
      <c r="J149" s="344" t="s">
        <v>227</v>
      </c>
      <c r="K149" s="251" t="s">
        <v>197</v>
      </c>
      <c r="L149" s="342" t="s">
        <v>224</v>
      </c>
      <c r="M149" s="399" t="s">
        <v>5</v>
      </c>
      <c r="N149" s="344" t="s">
        <v>228</v>
      </c>
      <c r="O149" s="418" t="s">
        <v>194</v>
      </c>
      <c r="P149" s="344" t="s">
        <v>229</v>
      </c>
      <c r="Q149" s="418" t="s">
        <v>195</v>
      </c>
      <c r="R149" s="344" t="s">
        <v>230</v>
      </c>
      <c r="S149" s="251" t="s">
        <v>197</v>
      </c>
      <c r="T149" s="342" t="s">
        <v>224</v>
      </c>
    </row>
    <row r="150" spans="1:20" ht="15.75" hidden="1" thickTop="1" x14ac:dyDescent="0.25">
      <c r="A150" s="88" t="s">
        <v>20</v>
      </c>
      <c r="B150" s="276">
        <v>20</v>
      </c>
      <c r="C150" s="83">
        <f>'UBS Vila Maria P Gnecco'!B39</f>
        <v>3</v>
      </c>
      <c r="D150" s="297">
        <f t="shared" ref="D150:D152" si="268">C150*B150</f>
        <v>60</v>
      </c>
      <c r="E150" s="400">
        <f>'UBS Vila Maria P Gnecco'!C39</f>
        <v>3</v>
      </c>
      <c r="F150" s="317">
        <f t="shared" ref="F150:F152" si="269">(E150*$B150)-$D150</f>
        <v>0</v>
      </c>
      <c r="G150" s="400">
        <f>'UBS Vila Maria P Gnecco'!D39</f>
        <v>0</v>
      </c>
      <c r="H150" s="317">
        <f t="shared" ref="H150:H152" si="270">(G150*$B150)-$D150</f>
        <v>-60</v>
      </c>
      <c r="I150" s="400">
        <f>'UBS Vila Maria P Gnecco'!E39</f>
        <v>0</v>
      </c>
      <c r="J150" s="317">
        <f t="shared" ref="J150:J152" si="271">(I150*$B150)-$D150</f>
        <v>-60</v>
      </c>
      <c r="K150" s="253">
        <f t="shared" ref="K150:K152" si="272">SUM(E150,G150,I150)</f>
        <v>3</v>
      </c>
      <c r="L150" s="330">
        <f t="shared" ref="L150:L152" si="273">(K150*$B150)-$D150*3</f>
        <v>-120</v>
      </c>
      <c r="M150" s="400">
        <f>'UBS Vila Maria P Gnecco'!F39</f>
        <v>0</v>
      </c>
      <c r="N150" s="317">
        <f t="shared" ref="N150:N152" si="274">(M150*$B150)-$D150</f>
        <v>-60</v>
      </c>
      <c r="O150" s="400">
        <f>'UBS Vila Maria P Gnecco'!G39</f>
        <v>0</v>
      </c>
      <c r="P150" s="317">
        <f t="shared" ref="P150:P152" si="275">(O150*$B150)-$D150</f>
        <v>-60</v>
      </c>
      <c r="Q150" s="400">
        <f>'UBS Vila Maria P Gnecco'!H39</f>
        <v>0</v>
      </c>
      <c r="R150" s="317">
        <f t="shared" ref="R150:R152" si="276">(Q150*$B150)-$D150</f>
        <v>-60</v>
      </c>
      <c r="S150" s="253">
        <f t="shared" ref="S150:S152" si="277">SUM(M150,O150,Q150)</f>
        <v>0</v>
      </c>
      <c r="T150" s="330">
        <f t="shared" ref="T150:T152" si="278">(S150*$B150)-$D150*3</f>
        <v>-180</v>
      </c>
    </row>
    <row r="151" spans="1:20" hidden="1" x14ac:dyDescent="0.25">
      <c r="A151" s="88" t="s">
        <v>43</v>
      </c>
      <c r="B151" s="276">
        <v>20</v>
      </c>
      <c r="C151" s="83">
        <f>'UBS Vila Maria P Gnecco'!B40</f>
        <v>3</v>
      </c>
      <c r="D151" s="297">
        <f t="shared" si="268"/>
        <v>60</v>
      </c>
      <c r="E151" s="400">
        <f>'UBS Vila Maria P Gnecco'!C40</f>
        <v>3</v>
      </c>
      <c r="F151" s="317">
        <f t="shared" si="269"/>
        <v>0</v>
      </c>
      <c r="G151" s="400">
        <f>'UBS Vila Maria P Gnecco'!D40</f>
        <v>0</v>
      </c>
      <c r="H151" s="317">
        <f t="shared" si="270"/>
        <v>-60</v>
      </c>
      <c r="I151" s="400">
        <f>'UBS Vila Maria P Gnecco'!E40</f>
        <v>0</v>
      </c>
      <c r="J151" s="317">
        <f t="shared" si="271"/>
        <v>-60</v>
      </c>
      <c r="K151" s="253">
        <f t="shared" si="272"/>
        <v>3</v>
      </c>
      <c r="L151" s="330">
        <f t="shared" si="273"/>
        <v>-120</v>
      </c>
      <c r="M151" s="400">
        <f>'UBS Vila Maria P Gnecco'!F40</f>
        <v>0</v>
      </c>
      <c r="N151" s="317">
        <f t="shared" si="274"/>
        <v>-60</v>
      </c>
      <c r="O151" s="400">
        <f>'UBS Vila Maria P Gnecco'!G40</f>
        <v>0</v>
      </c>
      <c r="P151" s="317">
        <f t="shared" si="275"/>
        <v>-60</v>
      </c>
      <c r="Q151" s="400">
        <f>'UBS Vila Maria P Gnecco'!H40</f>
        <v>0</v>
      </c>
      <c r="R151" s="317">
        <f t="shared" si="276"/>
        <v>-60</v>
      </c>
      <c r="S151" s="253">
        <f t="shared" si="277"/>
        <v>0</v>
      </c>
      <c r="T151" s="330">
        <f t="shared" si="278"/>
        <v>-180</v>
      </c>
    </row>
    <row r="152" spans="1:20" ht="15.75" hidden="1" thickBot="1" x14ac:dyDescent="0.3">
      <c r="A152" s="88" t="s">
        <v>23</v>
      </c>
      <c r="B152" s="276">
        <v>20</v>
      </c>
      <c r="C152" s="83">
        <f>'UBS Vila Maria P Gnecco'!B41</f>
        <v>3</v>
      </c>
      <c r="D152" s="297">
        <f t="shared" si="268"/>
        <v>60</v>
      </c>
      <c r="E152" s="400">
        <f>'UBS Vila Maria P Gnecco'!C41</f>
        <v>3</v>
      </c>
      <c r="F152" s="317">
        <f t="shared" si="269"/>
        <v>0</v>
      </c>
      <c r="G152" s="400">
        <f>'UBS Vila Maria P Gnecco'!D41</f>
        <v>0</v>
      </c>
      <c r="H152" s="317">
        <f t="shared" si="270"/>
        <v>-60</v>
      </c>
      <c r="I152" s="400">
        <f>'UBS Vila Maria P Gnecco'!E41</f>
        <v>0</v>
      </c>
      <c r="J152" s="317">
        <f t="shared" si="271"/>
        <v>-60</v>
      </c>
      <c r="K152" s="253">
        <f t="shared" si="272"/>
        <v>3</v>
      </c>
      <c r="L152" s="330">
        <f t="shared" si="273"/>
        <v>-120</v>
      </c>
      <c r="M152" s="400">
        <f>'UBS Vila Maria P Gnecco'!F41</f>
        <v>0</v>
      </c>
      <c r="N152" s="317">
        <f t="shared" si="274"/>
        <v>-60</v>
      </c>
      <c r="O152" s="400">
        <f>'UBS Vila Maria P Gnecco'!G41</f>
        <v>0</v>
      </c>
      <c r="P152" s="317">
        <f t="shared" si="275"/>
        <v>-60</v>
      </c>
      <c r="Q152" s="400">
        <f>'UBS Vila Maria P Gnecco'!H41</f>
        <v>0</v>
      </c>
      <c r="R152" s="317">
        <f t="shared" si="276"/>
        <v>-60</v>
      </c>
      <c r="S152" s="253">
        <f t="shared" si="277"/>
        <v>0</v>
      </c>
      <c r="T152" s="330">
        <f t="shared" si="278"/>
        <v>-180</v>
      </c>
    </row>
    <row r="153" spans="1:20" ht="15.75" hidden="1" thickBot="1" x14ac:dyDescent="0.3">
      <c r="A153" s="369" t="s">
        <v>7</v>
      </c>
      <c r="B153" s="362">
        <f t="shared" ref="B153:T153" si="279">SUM(B150:B152)</f>
        <v>60</v>
      </c>
      <c r="C153" s="363">
        <f t="shared" si="279"/>
        <v>9</v>
      </c>
      <c r="D153" s="364">
        <f t="shared" si="279"/>
        <v>180</v>
      </c>
      <c r="E153" s="408">
        <f t="shared" si="279"/>
        <v>9</v>
      </c>
      <c r="F153" s="366">
        <f t="shared" si="279"/>
        <v>0</v>
      </c>
      <c r="G153" s="408">
        <f t="shared" si="279"/>
        <v>0</v>
      </c>
      <c r="H153" s="366">
        <f t="shared" si="279"/>
        <v>-180</v>
      </c>
      <c r="I153" s="408">
        <f t="shared" si="279"/>
        <v>0</v>
      </c>
      <c r="J153" s="366">
        <f t="shared" si="279"/>
        <v>-180</v>
      </c>
      <c r="K153" s="367">
        <f t="shared" ref="K153:L153" si="280">SUM(K150:K152)</f>
        <v>9</v>
      </c>
      <c r="L153" s="368">
        <f t="shared" si="280"/>
        <v>-360</v>
      </c>
      <c r="M153" s="408">
        <f t="shared" si="279"/>
        <v>0</v>
      </c>
      <c r="N153" s="366">
        <f t="shared" si="279"/>
        <v>-180</v>
      </c>
      <c r="O153" s="408">
        <f t="shared" si="279"/>
        <v>0</v>
      </c>
      <c r="P153" s="366">
        <f t="shared" si="279"/>
        <v>-180</v>
      </c>
      <c r="Q153" s="408">
        <f t="shared" si="279"/>
        <v>0</v>
      </c>
      <c r="R153" s="366">
        <f t="shared" si="279"/>
        <v>-180</v>
      </c>
      <c r="S153" s="367">
        <f t="shared" si="279"/>
        <v>0</v>
      </c>
      <c r="T153" s="368">
        <f t="shared" si="279"/>
        <v>-540</v>
      </c>
    </row>
    <row r="154" spans="1:20" hidden="1" x14ac:dyDescent="0.25"/>
    <row r="155" spans="1:20" ht="15.75" hidden="1" x14ac:dyDescent="0.25">
      <c r="A155" s="1021" t="s">
        <v>248</v>
      </c>
      <c r="B155" s="1022"/>
      <c r="C155" s="1022"/>
      <c r="D155" s="1022"/>
      <c r="E155" s="1022"/>
      <c r="F155" s="1022"/>
      <c r="G155" s="1022"/>
      <c r="H155" s="1022"/>
      <c r="I155" s="1022"/>
      <c r="J155" s="1022"/>
      <c r="K155" s="1022"/>
      <c r="L155" s="1022"/>
      <c r="M155" s="1022"/>
      <c r="N155" s="1022"/>
      <c r="O155" s="1022"/>
      <c r="P155" s="1022"/>
      <c r="Q155" s="1022"/>
      <c r="R155" s="1022"/>
      <c r="S155" s="1022"/>
      <c r="T155" s="1022"/>
    </row>
    <row r="156" spans="1:20" ht="36.75" hidden="1" thickBot="1" x14ac:dyDescent="0.3">
      <c r="A156" s="85" t="s">
        <v>14</v>
      </c>
      <c r="B156" s="274" t="s">
        <v>222</v>
      </c>
      <c r="C156" s="104" t="s">
        <v>165</v>
      </c>
      <c r="D156" s="302" t="s">
        <v>223</v>
      </c>
      <c r="E156" s="399" t="s">
        <v>2</v>
      </c>
      <c r="F156" s="344" t="s">
        <v>225</v>
      </c>
      <c r="G156" s="399" t="s">
        <v>3</v>
      </c>
      <c r="H156" s="344" t="s">
        <v>226</v>
      </c>
      <c r="I156" s="399" t="s">
        <v>4</v>
      </c>
      <c r="J156" s="344" t="s">
        <v>227</v>
      </c>
      <c r="K156" s="251" t="s">
        <v>197</v>
      </c>
      <c r="L156" s="342" t="s">
        <v>224</v>
      </c>
      <c r="M156" s="399" t="s">
        <v>5</v>
      </c>
      <c r="N156" s="344" t="s">
        <v>228</v>
      </c>
      <c r="O156" s="418" t="s">
        <v>194</v>
      </c>
      <c r="P156" s="344" t="s">
        <v>229</v>
      </c>
      <c r="Q156" s="418" t="s">
        <v>195</v>
      </c>
      <c r="R156" s="344" t="s">
        <v>230</v>
      </c>
      <c r="S156" s="251" t="s">
        <v>197</v>
      </c>
      <c r="T156" s="342" t="s">
        <v>224</v>
      </c>
    </row>
    <row r="157" spans="1:20" ht="15.75" hidden="1" thickTop="1" x14ac:dyDescent="0.25">
      <c r="A157" s="88" t="s">
        <v>20</v>
      </c>
      <c r="B157" s="276">
        <v>20</v>
      </c>
      <c r="C157" s="89" t="e">
        <f>'UBS Jardim Julieta'!#REF!</f>
        <v>#REF!</v>
      </c>
      <c r="D157" s="304" t="e">
        <f t="shared" ref="D157:D159" si="281">C157*B157</f>
        <v>#REF!</v>
      </c>
      <c r="E157" s="400" t="e">
        <f>'UBS Jardim Julieta'!#REF!</f>
        <v>#REF!</v>
      </c>
      <c r="F157" s="317" t="e">
        <f t="shared" ref="F157:F159" si="282">(E157*$B157)-$D157</f>
        <v>#REF!</v>
      </c>
      <c r="G157" s="400" t="e">
        <f>'UBS Jardim Julieta'!#REF!</f>
        <v>#REF!</v>
      </c>
      <c r="H157" s="317" t="e">
        <f t="shared" ref="H157:H159" si="283">(G157*$B157)-$D157</f>
        <v>#REF!</v>
      </c>
      <c r="I157" s="400" t="e">
        <f>'UBS Jardim Julieta'!#REF!</f>
        <v>#REF!</v>
      </c>
      <c r="J157" s="317" t="e">
        <f t="shared" ref="J157:J159" si="284">(I157*$B157)-$D157</f>
        <v>#REF!</v>
      </c>
      <c r="K157" s="253" t="e">
        <f t="shared" ref="K157:K159" si="285">SUM(E157,G157,I157)</f>
        <v>#REF!</v>
      </c>
      <c r="L157" s="330" t="e">
        <f t="shared" ref="L157:L159" si="286">(K157*$B157)-$D157*3</f>
        <v>#REF!</v>
      </c>
      <c r="M157" s="400" t="e">
        <f>'UBS Jardim Julieta'!#REF!</f>
        <v>#REF!</v>
      </c>
      <c r="N157" s="317" t="e">
        <f t="shared" ref="N157:N159" si="287">(M157*$B157)-$D157</f>
        <v>#REF!</v>
      </c>
      <c r="O157" s="400" t="e">
        <f>'UBS Jardim Julieta'!#REF!</f>
        <v>#REF!</v>
      </c>
      <c r="P157" s="317" t="e">
        <f t="shared" ref="P157:P159" si="288">(O157*$B157)-$D157</f>
        <v>#REF!</v>
      </c>
      <c r="Q157" s="400" t="e">
        <f>'UBS Jardim Julieta'!#REF!</f>
        <v>#REF!</v>
      </c>
      <c r="R157" s="317" t="e">
        <f t="shared" ref="R157:R159" si="289">(Q157*$B157)-$D157</f>
        <v>#REF!</v>
      </c>
      <c r="S157" s="253" t="e">
        <f t="shared" ref="S157:S159" si="290">SUM(M157,O157,Q157)</f>
        <v>#REF!</v>
      </c>
      <c r="T157" s="330" t="e">
        <f t="shared" ref="T157:T159" si="291">(S157*$B157)-$D157*3</f>
        <v>#REF!</v>
      </c>
    </row>
    <row r="158" spans="1:20" hidden="1" x14ac:dyDescent="0.25">
      <c r="A158" s="88" t="s">
        <v>43</v>
      </c>
      <c r="B158" s="276">
        <v>20</v>
      </c>
      <c r="C158" s="89" t="e">
        <f>'UBS Jardim Julieta'!#REF!</f>
        <v>#REF!</v>
      </c>
      <c r="D158" s="304" t="e">
        <f t="shared" si="281"/>
        <v>#REF!</v>
      </c>
      <c r="E158" s="400" t="e">
        <f>'UBS Jardim Julieta'!#REF!</f>
        <v>#REF!</v>
      </c>
      <c r="F158" s="317" t="e">
        <f t="shared" si="282"/>
        <v>#REF!</v>
      </c>
      <c r="G158" s="400" t="e">
        <f>'UBS Jardim Julieta'!#REF!</f>
        <v>#REF!</v>
      </c>
      <c r="H158" s="317" t="e">
        <f t="shared" si="283"/>
        <v>#REF!</v>
      </c>
      <c r="I158" s="400" t="e">
        <f>'UBS Jardim Julieta'!#REF!</f>
        <v>#REF!</v>
      </c>
      <c r="J158" s="317" t="e">
        <f t="shared" si="284"/>
        <v>#REF!</v>
      </c>
      <c r="K158" s="253" t="e">
        <f t="shared" si="285"/>
        <v>#REF!</v>
      </c>
      <c r="L158" s="330" t="e">
        <f t="shared" si="286"/>
        <v>#REF!</v>
      </c>
      <c r="M158" s="400" t="e">
        <f>'UBS Jardim Julieta'!#REF!</f>
        <v>#REF!</v>
      </c>
      <c r="N158" s="317" t="e">
        <f t="shared" si="287"/>
        <v>#REF!</v>
      </c>
      <c r="O158" s="400" t="e">
        <f>'UBS Jardim Julieta'!#REF!</f>
        <v>#REF!</v>
      </c>
      <c r="P158" s="317" t="e">
        <f t="shared" si="288"/>
        <v>#REF!</v>
      </c>
      <c r="Q158" s="400" t="e">
        <f>'UBS Jardim Julieta'!#REF!</f>
        <v>#REF!</v>
      </c>
      <c r="R158" s="317" t="e">
        <f t="shared" si="289"/>
        <v>#REF!</v>
      </c>
      <c r="S158" s="253" t="e">
        <f t="shared" si="290"/>
        <v>#REF!</v>
      </c>
      <c r="T158" s="330" t="e">
        <f t="shared" si="291"/>
        <v>#REF!</v>
      </c>
    </row>
    <row r="159" spans="1:20" ht="15.75" hidden="1" thickBot="1" x14ac:dyDescent="0.3">
      <c r="A159" s="88" t="s">
        <v>23</v>
      </c>
      <c r="B159" s="276">
        <v>20</v>
      </c>
      <c r="C159" s="89" t="e">
        <f>'UBS Jardim Julieta'!#REF!</f>
        <v>#REF!</v>
      </c>
      <c r="D159" s="304" t="e">
        <f t="shared" si="281"/>
        <v>#REF!</v>
      </c>
      <c r="E159" s="400" t="e">
        <f>'UBS Jardim Julieta'!#REF!</f>
        <v>#REF!</v>
      </c>
      <c r="F159" s="317" t="e">
        <f t="shared" si="282"/>
        <v>#REF!</v>
      </c>
      <c r="G159" s="400" t="e">
        <f>'UBS Jardim Julieta'!#REF!</f>
        <v>#REF!</v>
      </c>
      <c r="H159" s="317" t="e">
        <f t="shared" si="283"/>
        <v>#REF!</v>
      </c>
      <c r="I159" s="400" t="e">
        <f>'UBS Jardim Julieta'!#REF!</f>
        <v>#REF!</v>
      </c>
      <c r="J159" s="317" t="e">
        <f t="shared" si="284"/>
        <v>#REF!</v>
      </c>
      <c r="K159" s="253" t="e">
        <f t="shared" si="285"/>
        <v>#REF!</v>
      </c>
      <c r="L159" s="330" t="e">
        <f t="shared" si="286"/>
        <v>#REF!</v>
      </c>
      <c r="M159" s="400" t="e">
        <f>'UBS Jardim Julieta'!#REF!</f>
        <v>#REF!</v>
      </c>
      <c r="N159" s="317" t="e">
        <f t="shared" si="287"/>
        <v>#REF!</v>
      </c>
      <c r="O159" s="400" t="e">
        <f>'UBS Jardim Julieta'!#REF!</f>
        <v>#REF!</v>
      </c>
      <c r="P159" s="317" t="e">
        <f t="shared" si="288"/>
        <v>#REF!</v>
      </c>
      <c r="Q159" s="400" t="e">
        <f>'UBS Jardim Julieta'!#REF!</f>
        <v>#REF!</v>
      </c>
      <c r="R159" s="317" t="e">
        <f t="shared" si="289"/>
        <v>#REF!</v>
      </c>
      <c r="S159" s="253" t="e">
        <f t="shared" si="290"/>
        <v>#REF!</v>
      </c>
      <c r="T159" s="330" t="e">
        <f t="shared" si="291"/>
        <v>#REF!</v>
      </c>
    </row>
    <row r="160" spans="1:20" ht="15.75" hidden="1" thickBot="1" x14ac:dyDescent="0.3">
      <c r="A160" s="355" t="s">
        <v>7</v>
      </c>
      <c r="B160" s="356">
        <f t="shared" ref="B160:T160" si="292">SUM(B157:B159)</f>
        <v>60</v>
      </c>
      <c r="C160" s="381" t="e">
        <f t="shared" si="292"/>
        <v>#REF!</v>
      </c>
      <c r="D160" s="382" t="e">
        <f t="shared" si="292"/>
        <v>#REF!</v>
      </c>
      <c r="E160" s="404" t="e">
        <f t="shared" si="292"/>
        <v>#REF!</v>
      </c>
      <c r="F160" s="358" t="e">
        <f t="shared" si="292"/>
        <v>#REF!</v>
      </c>
      <c r="G160" s="404" t="e">
        <f t="shared" si="292"/>
        <v>#REF!</v>
      </c>
      <c r="H160" s="358" t="e">
        <f t="shared" si="292"/>
        <v>#REF!</v>
      </c>
      <c r="I160" s="404" t="e">
        <f t="shared" si="292"/>
        <v>#REF!</v>
      </c>
      <c r="J160" s="358" t="e">
        <f t="shared" si="292"/>
        <v>#REF!</v>
      </c>
      <c r="K160" s="359" t="e">
        <f t="shared" ref="K160:L160" si="293">SUM(K157:K159)</f>
        <v>#REF!</v>
      </c>
      <c r="L160" s="360" t="e">
        <f t="shared" si="293"/>
        <v>#REF!</v>
      </c>
      <c r="M160" s="404" t="e">
        <f t="shared" si="292"/>
        <v>#REF!</v>
      </c>
      <c r="N160" s="358" t="e">
        <f t="shared" si="292"/>
        <v>#REF!</v>
      </c>
      <c r="O160" s="404" t="e">
        <f t="shared" si="292"/>
        <v>#REF!</v>
      </c>
      <c r="P160" s="358" t="e">
        <f t="shared" si="292"/>
        <v>#REF!</v>
      </c>
      <c r="Q160" s="404" t="e">
        <f t="shared" si="292"/>
        <v>#REF!</v>
      </c>
      <c r="R160" s="358" t="e">
        <f t="shared" si="292"/>
        <v>#REF!</v>
      </c>
      <c r="S160" s="359" t="e">
        <f t="shared" si="292"/>
        <v>#REF!</v>
      </c>
      <c r="T160" s="360" t="e">
        <f t="shared" si="292"/>
        <v>#REF!</v>
      </c>
    </row>
    <row r="161" spans="1:20" hidden="1" x14ac:dyDescent="0.25"/>
    <row r="162" spans="1:20" ht="15.75" hidden="1" x14ac:dyDescent="0.25">
      <c r="A162" s="1021" t="s">
        <v>249</v>
      </c>
      <c r="B162" s="1022"/>
      <c r="C162" s="1022"/>
      <c r="D162" s="1022"/>
      <c r="E162" s="1022"/>
      <c r="F162" s="1022"/>
      <c r="G162" s="1022"/>
      <c r="H162" s="1022"/>
      <c r="I162" s="1022"/>
      <c r="J162" s="1022"/>
      <c r="K162" s="1022"/>
      <c r="L162" s="1022"/>
      <c r="M162" s="1022"/>
      <c r="N162" s="1022"/>
      <c r="O162" s="1022"/>
      <c r="P162" s="1022"/>
      <c r="Q162" s="1022"/>
      <c r="R162" s="1022"/>
      <c r="S162" s="1022"/>
      <c r="T162" s="1022"/>
    </row>
    <row r="163" spans="1:20" ht="36.75" hidden="1" thickBot="1" x14ac:dyDescent="0.3">
      <c r="A163" s="85" t="s">
        <v>14</v>
      </c>
      <c r="B163" s="274" t="s">
        <v>222</v>
      </c>
      <c r="C163" s="104" t="s">
        <v>165</v>
      </c>
      <c r="D163" s="302" t="s">
        <v>223</v>
      </c>
      <c r="E163" s="399" t="s">
        <v>2</v>
      </c>
      <c r="F163" s="344" t="s">
        <v>225</v>
      </c>
      <c r="G163" s="399" t="s">
        <v>3</v>
      </c>
      <c r="H163" s="344" t="s">
        <v>226</v>
      </c>
      <c r="I163" s="399" t="s">
        <v>4</v>
      </c>
      <c r="J163" s="344" t="s">
        <v>227</v>
      </c>
      <c r="K163" s="251" t="s">
        <v>197</v>
      </c>
      <c r="L163" s="342" t="s">
        <v>224</v>
      </c>
      <c r="M163" s="399" t="s">
        <v>5</v>
      </c>
      <c r="N163" s="344" t="s">
        <v>228</v>
      </c>
      <c r="O163" s="418" t="s">
        <v>194</v>
      </c>
      <c r="P163" s="344" t="s">
        <v>229</v>
      </c>
      <c r="Q163" s="418" t="s">
        <v>195</v>
      </c>
      <c r="R163" s="344" t="s">
        <v>230</v>
      </c>
      <c r="S163" s="251" t="s">
        <v>197</v>
      </c>
      <c r="T163" s="342" t="s">
        <v>224</v>
      </c>
    </row>
    <row r="164" spans="1:20" ht="16.5" hidden="1" thickTop="1" thickBot="1" x14ac:dyDescent="0.3">
      <c r="A164" s="46" t="s">
        <v>119</v>
      </c>
      <c r="B164" s="285">
        <v>20</v>
      </c>
      <c r="C164" s="98">
        <f>'CAPS INF II VM-VG'!B18</f>
        <v>5</v>
      </c>
      <c r="D164" s="311">
        <f t="shared" ref="D164" si="294">C164*B164</f>
        <v>100</v>
      </c>
      <c r="E164" s="412">
        <f>'CAPS INF II VM-VG'!C18</f>
        <v>5</v>
      </c>
      <c r="F164" s="323">
        <f t="shared" ref="F164" si="295">(E164*$B164)-$D164</f>
        <v>0</v>
      </c>
      <c r="G164" s="412">
        <f>'CAPS INF II VM-VG'!D18</f>
        <v>0</v>
      </c>
      <c r="H164" s="323">
        <f t="shared" ref="H164" si="296">(G164*$B164)-$D164</f>
        <v>-100</v>
      </c>
      <c r="I164" s="412">
        <f>'CAPS INF II VM-VG'!E18</f>
        <v>0</v>
      </c>
      <c r="J164" s="323">
        <f t="shared" ref="J164" si="297">(I164*$B164)-$D164</f>
        <v>-100</v>
      </c>
      <c r="K164" s="262">
        <f t="shared" ref="K164" si="298">SUM(E164,G164,I164)</f>
        <v>5</v>
      </c>
      <c r="L164" s="336">
        <f t="shared" ref="L164" si="299">(K164*$B164)-$D164*3</f>
        <v>-200</v>
      </c>
      <c r="M164" s="412">
        <f>'CAPS INF II VM-VG'!F18</f>
        <v>0</v>
      </c>
      <c r="N164" s="323">
        <f t="shared" ref="N164" si="300">(M164*$B164)-$D164</f>
        <v>-100</v>
      </c>
      <c r="O164" s="412">
        <f>'CAPS INF II VM-VG'!G18</f>
        <v>0</v>
      </c>
      <c r="P164" s="323">
        <f t="shared" ref="P164" si="301">(O164*$B164)-$D164</f>
        <v>-100</v>
      </c>
      <c r="Q164" s="412">
        <f>'CAPS INF II VM-VG'!H18</f>
        <v>0</v>
      </c>
      <c r="R164" s="323">
        <f t="shared" ref="R164" si="302">(Q164*$B164)-$D164</f>
        <v>-100</v>
      </c>
      <c r="S164" s="262">
        <f t="shared" ref="S164" si="303">SUM(M164,O164,Q164)</f>
        <v>0</v>
      </c>
      <c r="T164" s="336">
        <f t="shared" ref="T164" si="304">(S164*$B164)-$D164*3</f>
        <v>-300</v>
      </c>
    </row>
    <row r="165" spans="1:20" ht="15.75" hidden="1" thickBot="1" x14ac:dyDescent="0.3">
      <c r="A165" s="355" t="s">
        <v>7</v>
      </c>
      <c r="B165" s="356">
        <f t="shared" ref="B165:T165" si="305">SUM(B164:B164)</f>
        <v>20</v>
      </c>
      <c r="C165" s="381">
        <f t="shared" si="305"/>
        <v>5</v>
      </c>
      <c r="D165" s="382">
        <f t="shared" si="305"/>
        <v>100</v>
      </c>
      <c r="E165" s="404">
        <f t="shared" si="305"/>
        <v>5</v>
      </c>
      <c r="F165" s="358">
        <f t="shared" si="305"/>
        <v>0</v>
      </c>
      <c r="G165" s="404">
        <f t="shared" si="305"/>
        <v>0</v>
      </c>
      <c r="H165" s="358">
        <f t="shared" si="305"/>
        <v>-100</v>
      </c>
      <c r="I165" s="404">
        <f t="shared" si="305"/>
        <v>0</v>
      </c>
      <c r="J165" s="358">
        <f t="shared" si="305"/>
        <v>-100</v>
      </c>
      <c r="K165" s="359">
        <f t="shared" ref="K165:L165" si="306">SUM(K164:K164)</f>
        <v>5</v>
      </c>
      <c r="L165" s="360">
        <f t="shared" si="306"/>
        <v>-200</v>
      </c>
      <c r="M165" s="404">
        <f t="shared" si="305"/>
        <v>0</v>
      </c>
      <c r="N165" s="358">
        <f t="shared" si="305"/>
        <v>-100</v>
      </c>
      <c r="O165" s="404">
        <f t="shared" si="305"/>
        <v>0</v>
      </c>
      <c r="P165" s="358">
        <f t="shared" si="305"/>
        <v>-100</v>
      </c>
      <c r="Q165" s="404">
        <f t="shared" si="305"/>
        <v>0</v>
      </c>
      <c r="R165" s="358">
        <f t="shared" si="305"/>
        <v>-100</v>
      </c>
      <c r="S165" s="359">
        <f t="shared" si="305"/>
        <v>0</v>
      </c>
      <c r="T165" s="360">
        <f t="shared" si="305"/>
        <v>-300</v>
      </c>
    </row>
    <row r="166" spans="1:20" hidden="1" x14ac:dyDescent="0.25"/>
    <row r="167" spans="1:20" ht="15.75" hidden="1" x14ac:dyDescent="0.25">
      <c r="A167" s="1021" t="s">
        <v>250</v>
      </c>
      <c r="B167" s="1022"/>
      <c r="C167" s="1022"/>
      <c r="D167" s="1022"/>
      <c r="E167" s="1022"/>
      <c r="F167" s="1022"/>
      <c r="G167" s="1022"/>
      <c r="H167" s="1022"/>
      <c r="I167" s="1022"/>
      <c r="J167" s="1022"/>
      <c r="K167" s="1022"/>
      <c r="L167" s="1022"/>
      <c r="M167" s="1022"/>
      <c r="N167" s="1022"/>
      <c r="O167" s="1022"/>
      <c r="P167" s="1022"/>
      <c r="Q167" s="1022"/>
      <c r="R167" s="1022"/>
      <c r="S167" s="1022"/>
      <c r="T167" s="1022"/>
    </row>
    <row r="168" spans="1:20" ht="36.75" hidden="1" thickBot="1" x14ac:dyDescent="0.3">
      <c r="A168" s="85" t="s">
        <v>14</v>
      </c>
      <c r="B168" s="274" t="s">
        <v>222</v>
      </c>
      <c r="C168" s="104" t="s">
        <v>165</v>
      </c>
      <c r="D168" s="302" t="s">
        <v>223</v>
      </c>
      <c r="E168" s="399" t="s">
        <v>2</v>
      </c>
      <c r="F168" s="344" t="s">
        <v>225</v>
      </c>
      <c r="G168" s="399" t="s">
        <v>3</v>
      </c>
      <c r="H168" s="344" t="s">
        <v>226</v>
      </c>
      <c r="I168" s="399" t="s">
        <v>4</v>
      </c>
      <c r="J168" s="344" t="s">
        <v>227</v>
      </c>
      <c r="K168" s="251" t="s">
        <v>197</v>
      </c>
      <c r="L168" s="342" t="s">
        <v>224</v>
      </c>
      <c r="M168" s="399" t="s">
        <v>5</v>
      </c>
      <c r="N168" s="344" t="s">
        <v>228</v>
      </c>
      <c r="O168" s="418" t="s">
        <v>194</v>
      </c>
      <c r="P168" s="344" t="s">
        <v>229</v>
      </c>
      <c r="Q168" s="418" t="s">
        <v>195</v>
      </c>
      <c r="R168" s="344" t="s">
        <v>230</v>
      </c>
      <c r="S168" s="251" t="s">
        <v>197</v>
      </c>
      <c r="T168" s="342" t="s">
        <v>224</v>
      </c>
    </row>
    <row r="169" spans="1:20" ht="15.75" hidden="1" thickTop="1" x14ac:dyDescent="0.25">
      <c r="A169" s="42" t="s">
        <v>108</v>
      </c>
      <c r="B169" s="288">
        <v>12</v>
      </c>
      <c r="C169" s="98" t="e">
        <f>'HORA CERTA'!#REF!</f>
        <v>#REF!</v>
      </c>
      <c r="D169" s="311" t="e">
        <f t="shared" ref="D169:D180" si="307">C169*B169</f>
        <v>#REF!</v>
      </c>
      <c r="E169" s="412" t="e">
        <f>'HORA CERTA'!#REF!</f>
        <v>#REF!</v>
      </c>
      <c r="F169" s="323" t="e">
        <f t="shared" ref="F169:F180" si="308">(E169*$B169)-$D169</f>
        <v>#REF!</v>
      </c>
      <c r="G169" s="412" t="e">
        <f>'HORA CERTA'!#REF!</f>
        <v>#REF!</v>
      </c>
      <c r="H169" s="323" t="e">
        <f t="shared" ref="H169:H180" si="309">(G169*$B169)-$D169</f>
        <v>#REF!</v>
      </c>
      <c r="I169" s="412" t="e">
        <f>'HORA CERTA'!#REF!</f>
        <v>#REF!</v>
      </c>
      <c r="J169" s="323" t="e">
        <f t="shared" ref="J169:J180" si="310">(I169*$B169)-$D169</f>
        <v>#REF!</v>
      </c>
      <c r="K169" s="262" t="e">
        <f t="shared" ref="K169:K180" si="311">SUM(E169,G169,I169)</f>
        <v>#REF!</v>
      </c>
      <c r="L169" s="336" t="e">
        <f t="shared" ref="L169:L180" si="312">(K169*$B169)-$D169*3</f>
        <v>#REF!</v>
      </c>
      <c r="M169" s="412" t="e">
        <f>'HORA CERTA'!#REF!</f>
        <v>#REF!</v>
      </c>
      <c r="N169" s="323" t="e">
        <f t="shared" ref="N169:N180" si="313">(M169*$B169)-$D169</f>
        <v>#REF!</v>
      </c>
      <c r="O169" s="412" t="e">
        <f>'HORA CERTA'!#REF!</f>
        <v>#REF!</v>
      </c>
      <c r="P169" s="323" t="e">
        <f t="shared" ref="P169:P180" si="314">(O169*$B169)-$D169</f>
        <v>#REF!</v>
      </c>
      <c r="Q169" s="412" t="e">
        <f>'HORA CERTA'!#REF!</f>
        <v>#REF!</v>
      </c>
      <c r="R169" s="323" t="e">
        <f t="shared" ref="R169:R180" si="315">(Q169*$B169)-$D169</f>
        <v>#REF!</v>
      </c>
      <c r="S169" s="262" t="e">
        <f t="shared" ref="S169:S180" si="316">SUM(M169,O169,Q169)</f>
        <v>#REF!</v>
      </c>
      <c r="T169" s="336" t="e">
        <f t="shared" ref="T169:T180" si="317">(S169*$B169)-$D169*3</f>
        <v>#REF!</v>
      </c>
    </row>
    <row r="170" spans="1:20" hidden="1" x14ac:dyDescent="0.25">
      <c r="A170" s="141" t="s">
        <v>109</v>
      </c>
      <c r="B170" s="289">
        <v>12</v>
      </c>
      <c r="C170" s="204" t="e">
        <f>'HORA CERTA'!#REF!</f>
        <v>#REF!</v>
      </c>
      <c r="D170" s="312" t="e">
        <f t="shared" si="307"/>
        <v>#REF!</v>
      </c>
      <c r="E170" s="413" t="e">
        <f>'HORA CERTA'!#REF!</f>
        <v>#REF!</v>
      </c>
      <c r="F170" s="371" t="e">
        <f t="shared" si="308"/>
        <v>#REF!</v>
      </c>
      <c r="G170" s="413" t="e">
        <f>'HORA CERTA'!#REF!</f>
        <v>#REF!</v>
      </c>
      <c r="H170" s="371" t="e">
        <f t="shared" si="309"/>
        <v>#REF!</v>
      </c>
      <c r="I170" s="413" t="e">
        <f>'HORA CERTA'!#REF!</f>
        <v>#REF!</v>
      </c>
      <c r="J170" s="371" t="e">
        <f t="shared" si="310"/>
        <v>#REF!</v>
      </c>
      <c r="K170" s="264" t="e">
        <f t="shared" si="311"/>
        <v>#REF!</v>
      </c>
      <c r="L170" s="340" t="e">
        <f t="shared" si="312"/>
        <v>#REF!</v>
      </c>
      <c r="M170" s="413" t="e">
        <f>'HORA CERTA'!#REF!</f>
        <v>#REF!</v>
      </c>
      <c r="N170" s="371" t="e">
        <f t="shared" si="313"/>
        <v>#REF!</v>
      </c>
      <c r="O170" s="413" t="e">
        <f>'HORA CERTA'!#REF!</f>
        <v>#REF!</v>
      </c>
      <c r="P170" s="371" t="e">
        <f t="shared" si="314"/>
        <v>#REF!</v>
      </c>
      <c r="Q170" s="413" t="e">
        <f>'HORA CERTA'!#REF!</f>
        <v>#REF!</v>
      </c>
      <c r="R170" s="371" t="e">
        <f t="shared" si="315"/>
        <v>#REF!</v>
      </c>
      <c r="S170" s="264" t="e">
        <f t="shared" si="316"/>
        <v>#REF!</v>
      </c>
      <c r="T170" s="340" t="e">
        <f t="shared" si="317"/>
        <v>#REF!</v>
      </c>
    </row>
    <row r="171" spans="1:20" hidden="1" x14ac:dyDescent="0.25">
      <c r="A171" s="141" t="s">
        <v>110</v>
      </c>
      <c r="B171" s="289">
        <v>12</v>
      </c>
      <c r="C171" s="204" t="e">
        <f>'HORA CERTA'!#REF!</f>
        <v>#REF!</v>
      </c>
      <c r="D171" s="312" t="e">
        <f t="shared" si="307"/>
        <v>#REF!</v>
      </c>
      <c r="E171" s="413" t="e">
        <f>'HORA CERTA'!#REF!</f>
        <v>#REF!</v>
      </c>
      <c r="F171" s="371" t="e">
        <f t="shared" si="308"/>
        <v>#REF!</v>
      </c>
      <c r="G171" s="413" t="e">
        <f>'HORA CERTA'!#REF!</f>
        <v>#REF!</v>
      </c>
      <c r="H171" s="371" t="e">
        <f t="shared" si="309"/>
        <v>#REF!</v>
      </c>
      <c r="I171" s="413" t="e">
        <f>'HORA CERTA'!#REF!</f>
        <v>#REF!</v>
      </c>
      <c r="J171" s="371" t="e">
        <f t="shared" si="310"/>
        <v>#REF!</v>
      </c>
      <c r="K171" s="264" t="e">
        <f t="shared" si="311"/>
        <v>#REF!</v>
      </c>
      <c r="L171" s="340" t="e">
        <f t="shared" si="312"/>
        <v>#REF!</v>
      </c>
      <c r="M171" s="413" t="e">
        <f>'HORA CERTA'!#REF!</f>
        <v>#REF!</v>
      </c>
      <c r="N171" s="371" t="e">
        <f t="shared" si="313"/>
        <v>#REF!</v>
      </c>
      <c r="O171" s="413" t="e">
        <f>'HORA CERTA'!#REF!</f>
        <v>#REF!</v>
      </c>
      <c r="P171" s="371" t="e">
        <f t="shared" si="314"/>
        <v>#REF!</v>
      </c>
      <c r="Q171" s="413" t="e">
        <f>'HORA CERTA'!#REF!</f>
        <v>#REF!</v>
      </c>
      <c r="R171" s="371" t="e">
        <f t="shared" si="315"/>
        <v>#REF!</v>
      </c>
      <c r="S171" s="264" t="e">
        <f t="shared" si="316"/>
        <v>#REF!</v>
      </c>
      <c r="T171" s="340" t="e">
        <f t="shared" si="317"/>
        <v>#REF!</v>
      </c>
    </row>
    <row r="172" spans="1:20" hidden="1" x14ac:dyDescent="0.25">
      <c r="A172" s="141" t="s">
        <v>111</v>
      </c>
      <c r="B172" s="289">
        <v>12</v>
      </c>
      <c r="C172" s="204" t="e">
        <f>'HORA CERTA'!#REF!</f>
        <v>#REF!</v>
      </c>
      <c r="D172" s="312" t="e">
        <f t="shared" si="307"/>
        <v>#REF!</v>
      </c>
      <c r="E172" s="413" t="e">
        <f>'HORA CERTA'!#REF!</f>
        <v>#REF!</v>
      </c>
      <c r="F172" s="371" t="e">
        <f t="shared" si="308"/>
        <v>#REF!</v>
      </c>
      <c r="G172" s="413" t="e">
        <f>'HORA CERTA'!#REF!</f>
        <v>#REF!</v>
      </c>
      <c r="H172" s="371" t="e">
        <f t="shared" si="309"/>
        <v>#REF!</v>
      </c>
      <c r="I172" s="413" t="e">
        <f>'HORA CERTA'!#REF!</f>
        <v>#REF!</v>
      </c>
      <c r="J172" s="371" t="e">
        <f t="shared" si="310"/>
        <v>#REF!</v>
      </c>
      <c r="K172" s="264" t="e">
        <f t="shared" si="311"/>
        <v>#REF!</v>
      </c>
      <c r="L172" s="340" t="e">
        <f t="shared" si="312"/>
        <v>#REF!</v>
      </c>
      <c r="M172" s="413" t="e">
        <f>'HORA CERTA'!#REF!</f>
        <v>#REF!</v>
      </c>
      <c r="N172" s="371" t="e">
        <f t="shared" si="313"/>
        <v>#REF!</v>
      </c>
      <c r="O172" s="413" t="e">
        <f>'HORA CERTA'!#REF!</f>
        <v>#REF!</v>
      </c>
      <c r="P172" s="371" t="e">
        <f t="shared" si="314"/>
        <v>#REF!</v>
      </c>
      <c r="Q172" s="413" t="e">
        <f>'HORA CERTA'!#REF!</f>
        <v>#REF!</v>
      </c>
      <c r="R172" s="371" t="e">
        <f t="shared" si="315"/>
        <v>#REF!</v>
      </c>
      <c r="S172" s="264" t="e">
        <f t="shared" si="316"/>
        <v>#REF!</v>
      </c>
      <c r="T172" s="340" t="e">
        <f t="shared" si="317"/>
        <v>#REF!</v>
      </c>
    </row>
    <row r="173" spans="1:20" hidden="1" x14ac:dyDescent="0.25">
      <c r="A173" s="141" t="s">
        <v>112</v>
      </c>
      <c r="B173" s="289">
        <v>12</v>
      </c>
      <c r="C173" s="204" t="e">
        <f>'HORA CERTA'!#REF!</f>
        <v>#REF!</v>
      </c>
      <c r="D173" s="312" t="e">
        <f t="shared" si="307"/>
        <v>#REF!</v>
      </c>
      <c r="E173" s="413" t="e">
        <f>'HORA CERTA'!#REF!</f>
        <v>#REF!</v>
      </c>
      <c r="F173" s="371" t="e">
        <f t="shared" si="308"/>
        <v>#REF!</v>
      </c>
      <c r="G173" s="413" t="e">
        <f>'HORA CERTA'!#REF!</f>
        <v>#REF!</v>
      </c>
      <c r="H173" s="371" t="e">
        <f t="shared" si="309"/>
        <v>#REF!</v>
      </c>
      <c r="I173" s="413" t="e">
        <f>'HORA CERTA'!#REF!</f>
        <v>#REF!</v>
      </c>
      <c r="J173" s="371" t="e">
        <f t="shared" si="310"/>
        <v>#REF!</v>
      </c>
      <c r="K173" s="264" t="e">
        <f t="shared" si="311"/>
        <v>#REF!</v>
      </c>
      <c r="L173" s="340" t="e">
        <f t="shared" si="312"/>
        <v>#REF!</v>
      </c>
      <c r="M173" s="413" t="e">
        <f>'HORA CERTA'!#REF!</f>
        <v>#REF!</v>
      </c>
      <c r="N173" s="371" t="e">
        <f t="shared" si="313"/>
        <v>#REF!</v>
      </c>
      <c r="O173" s="413" t="e">
        <f>'HORA CERTA'!#REF!</f>
        <v>#REF!</v>
      </c>
      <c r="P173" s="371" t="e">
        <f t="shared" si="314"/>
        <v>#REF!</v>
      </c>
      <c r="Q173" s="413" t="e">
        <f>'HORA CERTA'!#REF!</f>
        <v>#REF!</v>
      </c>
      <c r="R173" s="371" t="e">
        <f t="shared" si="315"/>
        <v>#REF!</v>
      </c>
      <c r="S173" s="264" t="e">
        <f t="shared" si="316"/>
        <v>#REF!</v>
      </c>
      <c r="T173" s="340" t="e">
        <f t="shared" si="317"/>
        <v>#REF!</v>
      </c>
    </row>
    <row r="174" spans="1:20" hidden="1" x14ac:dyDescent="0.25">
      <c r="A174" s="141" t="s">
        <v>183</v>
      </c>
      <c r="B174" s="289">
        <v>12</v>
      </c>
      <c r="C174" s="204" t="e">
        <f>'HORA CERTA'!#REF!</f>
        <v>#REF!</v>
      </c>
      <c r="D174" s="312" t="e">
        <f t="shared" si="307"/>
        <v>#REF!</v>
      </c>
      <c r="E174" s="413" t="e">
        <f>'HORA CERTA'!#REF!</f>
        <v>#REF!</v>
      </c>
      <c r="F174" s="371" t="e">
        <f t="shared" si="308"/>
        <v>#REF!</v>
      </c>
      <c r="G174" s="413" t="e">
        <f>'HORA CERTA'!#REF!</f>
        <v>#REF!</v>
      </c>
      <c r="H174" s="371" t="e">
        <f t="shared" si="309"/>
        <v>#REF!</v>
      </c>
      <c r="I174" s="413" t="e">
        <f>'HORA CERTA'!#REF!</f>
        <v>#REF!</v>
      </c>
      <c r="J174" s="371" t="e">
        <f t="shared" si="310"/>
        <v>#REF!</v>
      </c>
      <c r="K174" s="264" t="e">
        <f t="shared" si="311"/>
        <v>#REF!</v>
      </c>
      <c r="L174" s="340" t="e">
        <f t="shared" si="312"/>
        <v>#REF!</v>
      </c>
      <c r="M174" s="413" t="e">
        <f>'HORA CERTA'!#REF!</f>
        <v>#REF!</v>
      </c>
      <c r="N174" s="371" t="e">
        <f t="shared" si="313"/>
        <v>#REF!</v>
      </c>
      <c r="O174" s="413" t="e">
        <f>'HORA CERTA'!#REF!</f>
        <v>#REF!</v>
      </c>
      <c r="P174" s="371" t="e">
        <f t="shared" si="314"/>
        <v>#REF!</v>
      </c>
      <c r="Q174" s="413" t="e">
        <f>'HORA CERTA'!#REF!</f>
        <v>#REF!</v>
      </c>
      <c r="R174" s="371" t="e">
        <f t="shared" si="315"/>
        <v>#REF!</v>
      </c>
      <c r="S174" s="264" t="e">
        <f t="shared" si="316"/>
        <v>#REF!</v>
      </c>
      <c r="T174" s="340" t="e">
        <f t="shared" si="317"/>
        <v>#REF!</v>
      </c>
    </row>
    <row r="175" spans="1:20" hidden="1" x14ac:dyDescent="0.25">
      <c r="A175" s="141" t="s">
        <v>113</v>
      </c>
      <c r="B175" s="289">
        <v>12</v>
      </c>
      <c r="C175" s="204" t="e">
        <f>'HORA CERTA'!#REF!</f>
        <v>#REF!</v>
      </c>
      <c r="D175" s="312" t="e">
        <f t="shared" si="307"/>
        <v>#REF!</v>
      </c>
      <c r="E175" s="413" t="e">
        <f>'HORA CERTA'!#REF!</f>
        <v>#REF!</v>
      </c>
      <c r="F175" s="371" t="e">
        <f t="shared" si="308"/>
        <v>#REF!</v>
      </c>
      <c r="G175" s="413" t="e">
        <f>'HORA CERTA'!#REF!</f>
        <v>#REF!</v>
      </c>
      <c r="H175" s="371" t="e">
        <f t="shared" si="309"/>
        <v>#REF!</v>
      </c>
      <c r="I175" s="413" t="e">
        <f>'HORA CERTA'!#REF!</f>
        <v>#REF!</v>
      </c>
      <c r="J175" s="371" t="e">
        <f t="shared" si="310"/>
        <v>#REF!</v>
      </c>
      <c r="K175" s="264" t="e">
        <f t="shared" si="311"/>
        <v>#REF!</v>
      </c>
      <c r="L175" s="340" t="e">
        <f t="shared" si="312"/>
        <v>#REF!</v>
      </c>
      <c r="M175" s="413" t="e">
        <f>'HORA CERTA'!#REF!</f>
        <v>#REF!</v>
      </c>
      <c r="N175" s="371" t="e">
        <f t="shared" si="313"/>
        <v>#REF!</v>
      </c>
      <c r="O175" s="413" t="e">
        <f>'HORA CERTA'!#REF!</f>
        <v>#REF!</v>
      </c>
      <c r="P175" s="371" t="e">
        <f t="shared" si="314"/>
        <v>#REF!</v>
      </c>
      <c r="Q175" s="413" t="e">
        <f>'HORA CERTA'!#REF!</f>
        <v>#REF!</v>
      </c>
      <c r="R175" s="371" t="e">
        <f t="shared" si="315"/>
        <v>#REF!</v>
      </c>
      <c r="S175" s="264" t="e">
        <f t="shared" si="316"/>
        <v>#REF!</v>
      </c>
      <c r="T175" s="340" t="e">
        <f t="shared" si="317"/>
        <v>#REF!</v>
      </c>
    </row>
    <row r="176" spans="1:20" hidden="1" x14ac:dyDescent="0.25">
      <c r="A176" s="141" t="s">
        <v>114</v>
      </c>
      <c r="B176" s="289">
        <v>12</v>
      </c>
      <c r="C176" s="204" t="e">
        <f>'HORA CERTA'!#REF!</f>
        <v>#REF!</v>
      </c>
      <c r="D176" s="312" t="e">
        <f t="shared" si="307"/>
        <v>#REF!</v>
      </c>
      <c r="E176" s="414" t="e">
        <f>'HORA CERTA'!#REF!</f>
        <v>#REF!</v>
      </c>
      <c r="F176" s="371" t="e">
        <f t="shared" si="308"/>
        <v>#REF!</v>
      </c>
      <c r="G176" s="414" t="e">
        <f>'HORA CERTA'!#REF!</f>
        <v>#REF!</v>
      </c>
      <c r="H176" s="371" t="e">
        <f t="shared" si="309"/>
        <v>#REF!</v>
      </c>
      <c r="I176" s="414" t="e">
        <f>'HORA CERTA'!#REF!</f>
        <v>#REF!</v>
      </c>
      <c r="J176" s="371" t="e">
        <f t="shared" si="310"/>
        <v>#REF!</v>
      </c>
      <c r="K176" s="146" t="e">
        <f t="shared" si="311"/>
        <v>#REF!</v>
      </c>
      <c r="L176" s="340" t="e">
        <f t="shared" si="312"/>
        <v>#REF!</v>
      </c>
      <c r="M176" s="414" t="e">
        <f>'HORA CERTA'!#REF!</f>
        <v>#REF!</v>
      </c>
      <c r="N176" s="371" t="e">
        <f t="shared" si="313"/>
        <v>#REF!</v>
      </c>
      <c r="O176" s="414" t="e">
        <f>'HORA CERTA'!#REF!</f>
        <v>#REF!</v>
      </c>
      <c r="P176" s="371" t="e">
        <f t="shared" si="314"/>
        <v>#REF!</v>
      </c>
      <c r="Q176" s="414" t="e">
        <f>'HORA CERTA'!#REF!</f>
        <v>#REF!</v>
      </c>
      <c r="R176" s="371" t="e">
        <f t="shared" si="315"/>
        <v>#REF!</v>
      </c>
      <c r="S176" s="146" t="e">
        <f t="shared" si="316"/>
        <v>#REF!</v>
      </c>
      <c r="T176" s="340" t="e">
        <f t="shared" si="317"/>
        <v>#REF!</v>
      </c>
    </row>
    <row r="177" spans="1:20" hidden="1" x14ac:dyDescent="0.25">
      <c r="A177" s="141" t="s">
        <v>115</v>
      </c>
      <c r="B177" s="289">
        <v>12</v>
      </c>
      <c r="C177" s="204" t="e">
        <f>'HORA CERTA'!#REF!</f>
        <v>#REF!</v>
      </c>
      <c r="D177" s="312" t="e">
        <f t="shared" si="307"/>
        <v>#REF!</v>
      </c>
      <c r="E177" s="414" t="e">
        <f>'HORA CERTA'!#REF!</f>
        <v>#REF!</v>
      </c>
      <c r="F177" s="371" t="e">
        <f t="shared" si="308"/>
        <v>#REF!</v>
      </c>
      <c r="G177" s="414" t="e">
        <f>'HORA CERTA'!#REF!</f>
        <v>#REF!</v>
      </c>
      <c r="H177" s="371" t="e">
        <f t="shared" si="309"/>
        <v>#REF!</v>
      </c>
      <c r="I177" s="414" t="e">
        <f>'HORA CERTA'!#REF!</f>
        <v>#REF!</v>
      </c>
      <c r="J177" s="371" t="e">
        <f t="shared" si="310"/>
        <v>#REF!</v>
      </c>
      <c r="K177" s="146" t="e">
        <f t="shared" si="311"/>
        <v>#REF!</v>
      </c>
      <c r="L177" s="340" t="e">
        <f t="shared" si="312"/>
        <v>#REF!</v>
      </c>
      <c r="M177" s="414" t="e">
        <f>'HORA CERTA'!#REF!</f>
        <v>#REF!</v>
      </c>
      <c r="N177" s="371" t="e">
        <f t="shared" si="313"/>
        <v>#REF!</v>
      </c>
      <c r="O177" s="414" t="e">
        <f>'HORA CERTA'!#REF!</f>
        <v>#REF!</v>
      </c>
      <c r="P177" s="371" t="e">
        <f t="shared" si="314"/>
        <v>#REF!</v>
      </c>
      <c r="Q177" s="414" t="e">
        <f>'HORA CERTA'!#REF!</f>
        <v>#REF!</v>
      </c>
      <c r="R177" s="371" t="e">
        <f t="shared" si="315"/>
        <v>#REF!</v>
      </c>
      <c r="S177" s="146" t="e">
        <f t="shared" si="316"/>
        <v>#REF!</v>
      </c>
      <c r="T177" s="340" t="e">
        <f t="shared" si="317"/>
        <v>#REF!</v>
      </c>
    </row>
    <row r="178" spans="1:20" hidden="1" x14ac:dyDescent="0.25">
      <c r="A178" s="141" t="s">
        <v>116</v>
      </c>
      <c r="B178" s="289">
        <v>12</v>
      </c>
      <c r="C178" s="204" t="e">
        <f>'HORA CERTA'!#REF!</f>
        <v>#REF!</v>
      </c>
      <c r="D178" s="312" t="e">
        <f t="shared" si="307"/>
        <v>#REF!</v>
      </c>
      <c r="E178" s="414" t="e">
        <f>'HORA CERTA'!#REF!</f>
        <v>#REF!</v>
      </c>
      <c r="F178" s="371" t="e">
        <f t="shared" si="308"/>
        <v>#REF!</v>
      </c>
      <c r="G178" s="414" t="e">
        <f>'HORA CERTA'!#REF!</f>
        <v>#REF!</v>
      </c>
      <c r="H178" s="371" t="e">
        <f t="shared" si="309"/>
        <v>#REF!</v>
      </c>
      <c r="I178" s="414" t="e">
        <f>'HORA CERTA'!#REF!</f>
        <v>#REF!</v>
      </c>
      <c r="J178" s="371" t="e">
        <f t="shared" si="310"/>
        <v>#REF!</v>
      </c>
      <c r="K178" s="146" t="e">
        <f t="shared" si="311"/>
        <v>#REF!</v>
      </c>
      <c r="L178" s="340" t="e">
        <f t="shared" si="312"/>
        <v>#REF!</v>
      </c>
      <c r="M178" s="414" t="e">
        <f>'HORA CERTA'!#REF!</f>
        <v>#REF!</v>
      </c>
      <c r="N178" s="371" t="e">
        <f t="shared" si="313"/>
        <v>#REF!</v>
      </c>
      <c r="O178" s="414" t="e">
        <f>'HORA CERTA'!#REF!</f>
        <v>#REF!</v>
      </c>
      <c r="P178" s="371" t="e">
        <f t="shared" si="314"/>
        <v>#REF!</v>
      </c>
      <c r="Q178" s="414" t="e">
        <f>'HORA CERTA'!#REF!</f>
        <v>#REF!</v>
      </c>
      <c r="R178" s="371" t="e">
        <f t="shared" si="315"/>
        <v>#REF!</v>
      </c>
      <c r="S178" s="146" t="e">
        <f t="shared" si="316"/>
        <v>#REF!</v>
      </c>
      <c r="T178" s="340" t="e">
        <f t="shared" si="317"/>
        <v>#REF!</v>
      </c>
    </row>
    <row r="179" spans="1:20" hidden="1" x14ac:dyDescent="0.25">
      <c r="A179" s="141" t="s">
        <v>117</v>
      </c>
      <c r="B179" s="289">
        <v>40</v>
      </c>
      <c r="C179" s="204" t="e">
        <f>'HORA CERTA'!#REF!</f>
        <v>#REF!</v>
      </c>
      <c r="D179" s="312" t="e">
        <f t="shared" si="307"/>
        <v>#REF!</v>
      </c>
      <c r="E179" s="414" t="e">
        <f>'HORA CERTA'!#REF!</f>
        <v>#REF!</v>
      </c>
      <c r="F179" s="371" t="e">
        <f t="shared" si="308"/>
        <v>#REF!</v>
      </c>
      <c r="G179" s="414" t="e">
        <f>'HORA CERTA'!#REF!</f>
        <v>#REF!</v>
      </c>
      <c r="H179" s="371" t="e">
        <f t="shared" si="309"/>
        <v>#REF!</v>
      </c>
      <c r="I179" s="414" t="e">
        <f>'HORA CERTA'!#REF!</f>
        <v>#REF!</v>
      </c>
      <c r="J179" s="371" t="e">
        <f t="shared" si="310"/>
        <v>#REF!</v>
      </c>
      <c r="K179" s="146" t="e">
        <f t="shared" si="311"/>
        <v>#REF!</v>
      </c>
      <c r="L179" s="340" t="e">
        <f t="shared" si="312"/>
        <v>#REF!</v>
      </c>
      <c r="M179" s="414" t="e">
        <f>'HORA CERTA'!#REF!</f>
        <v>#REF!</v>
      </c>
      <c r="N179" s="371" t="e">
        <f t="shared" si="313"/>
        <v>#REF!</v>
      </c>
      <c r="O179" s="414" t="e">
        <f>'HORA CERTA'!#REF!</f>
        <v>#REF!</v>
      </c>
      <c r="P179" s="371" t="e">
        <f t="shared" si="314"/>
        <v>#REF!</v>
      </c>
      <c r="Q179" s="414" t="e">
        <f>'HORA CERTA'!#REF!</f>
        <v>#REF!</v>
      </c>
      <c r="R179" s="371" t="e">
        <f t="shared" si="315"/>
        <v>#REF!</v>
      </c>
      <c r="S179" s="146" t="e">
        <f t="shared" si="316"/>
        <v>#REF!</v>
      </c>
      <c r="T179" s="340" t="e">
        <f t="shared" si="317"/>
        <v>#REF!</v>
      </c>
    </row>
    <row r="180" spans="1:20" ht="15.75" hidden="1" thickBot="1" x14ac:dyDescent="0.3">
      <c r="A180" s="147" t="s">
        <v>118</v>
      </c>
      <c r="B180" s="290">
        <v>36</v>
      </c>
      <c r="C180" s="99" t="e">
        <f>'HORA CERTA'!#REF!</f>
        <v>#REF!</v>
      </c>
      <c r="D180" s="313" t="e">
        <f t="shared" si="307"/>
        <v>#REF!</v>
      </c>
      <c r="E180" s="415" t="e">
        <f>'HORA CERTA'!#REF!</f>
        <v>#REF!</v>
      </c>
      <c r="F180" s="370" t="e">
        <f t="shared" si="308"/>
        <v>#REF!</v>
      </c>
      <c r="G180" s="415" t="e">
        <f>'HORA CERTA'!#REF!</f>
        <v>#REF!</v>
      </c>
      <c r="H180" s="370" t="e">
        <f t="shared" si="309"/>
        <v>#REF!</v>
      </c>
      <c r="I180" s="415" t="e">
        <f>'HORA CERTA'!#REF!</f>
        <v>#REF!</v>
      </c>
      <c r="J180" s="370" t="e">
        <f t="shared" si="310"/>
        <v>#REF!</v>
      </c>
      <c r="K180" s="149" t="e">
        <f t="shared" si="311"/>
        <v>#REF!</v>
      </c>
      <c r="L180" s="339" t="e">
        <f t="shared" si="312"/>
        <v>#REF!</v>
      </c>
      <c r="M180" s="415" t="e">
        <f>'HORA CERTA'!#REF!</f>
        <v>#REF!</v>
      </c>
      <c r="N180" s="370" t="e">
        <f t="shared" si="313"/>
        <v>#REF!</v>
      </c>
      <c r="O180" s="415" t="e">
        <f>'HORA CERTA'!#REF!</f>
        <v>#REF!</v>
      </c>
      <c r="P180" s="370" t="e">
        <f t="shared" si="314"/>
        <v>#REF!</v>
      </c>
      <c r="Q180" s="415" t="e">
        <f>'HORA CERTA'!#REF!</f>
        <v>#REF!</v>
      </c>
      <c r="R180" s="370" t="e">
        <f t="shared" si="315"/>
        <v>#REF!</v>
      </c>
      <c r="S180" s="149" t="e">
        <f t="shared" si="316"/>
        <v>#REF!</v>
      </c>
      <c r="T180" s="339" t="e">
        <f t="shared" si="317"/>
        <v>#REF!</v>
      </c>
    </row>
    <row r="181" spans="1:20" ht="15.75" hidden="1" thickBot="1" x14ac:dyDescent="0.3">
      <c r="A181" s="38" t="s">
        <v>7</v>
      </c>
      <c r="B181" s="294">
        <f>SUM(B169:B180)</f>
        <v>196</v>
      </c>
      <c r="C181" s="39" t="e">
        <f>SUM(C169:C180)</f>
        <v>#REF!</v>
      </c>
      <c r="D181" s="314" t="e">
        <f t="shared" ref="D181:T181" si="318">SUM(D169:D180)</f>
        <v>#REF!</v>
      </c>
      <c r="E181" s="416" t="e">
        <f t="shared" si="318"/>
        <v>#REF!</v>
      </c>
      <c r="F181" s="326" t="e">
        <f t="shared" si="318"/>
        <v>#REF!</v>
      </c>
      <c r="G181" s="416" t="e">
        <f t="shared" si="318"/>
        <v>#REF!</v>
      </c>
      <c r="H181" s="326" t="e">
        <f t="shared" si="318"/>
        <v>#REF!</v>
      </c>
      <c r="I181" s="416" t="e">
        <f t="shared" si="318"/>
        <v>#REF!</v>
      </c>
      <c r="J181" s="326" t="e">
        <f t="shared" si="318"/>
        <v>#REF!</v>
      </c>
      <c r="K181" s="150" t="e">
        <f t="shared" ref="K181:L181" si="319">SUM(K169:K180)</f>
        <v>#REF!</v>
      </c>
      <c r="L181" s="341" t="e">
        <f t="shared" si="319"/>
        <v>#REF!</v>
      </c>
      <c r="M181" s="416" t="e">
        <f t="shared" si="318"/>
        <v>#REF!</v>
      </c>
      <c r="N181" s="326" t="e">
        <f t="shared" si="318"/>
        <v>#REF!</v>
      </c>
      <c r="O181" s="416" t="e">
        <f t="shared" si="318"/>
        <v>#REF!</v>
      </c>
      <c r="P181" s="326" t="e">
        <f t="shared" si="318"/>
        <v>#REF!</v>
      </c>
      <c r="Q181" s="416" t="e">
        <f t="shared" si="318"/>
        <v>#REF!</v>
      </c>
      <c r="R181" s="326" t="e">
        <f t="shared" si="318"/>
        <v>#REF!</v>
      </c>
      <c r="S181" s="150" t="e">
        <f t="shared" si="318"/>
        <v>#REF!</v>
      </c>
      <c r="T181" s="341" t="e">
        <f t="shared" si="318"/>
        <v>#REF!</v>
      </c>
    </row>
    <row r="182" spans="1:20" hidden="1" x14ac:dyDescent="0.25"/>
    <row r="183" spans="1:20" ht="15.75" x14ac:dyDescent="0.25">
      <c r="A183" s="1021" t="s">
        <v>262</v>
      </c>
      <c r="B183" s="1022"/>
      <c r="C183" s="1022"/>
      <c r="D183" s="1022"/>
      <c r="E183" s="1022"/>
      <c r="F183" s="1022"/>
      <c r="G183" s="1022"/>
      <c r="H183" s="1022"/>
      <c r="I183" s="1022"/>
      <c r="J183" s="1022"/>
      <c r="K183" s="1022"/>
      <c r="L183" s="1022"/>
      <c r="M183" s="1022"/>
      <c r="N183" s="1022"/>
      <c r="O183" s="1022"/>
      <c r="P183" s="1022"/>
      <c r="Q183" s="1022"/>
      <c r="R183" s="1022"/>
      <c r="S183" s="1022"/>
      <c r="T183" s="1022"/>
    </row>
    <row r="184" spans="1:20" ht="36.75" thickBot="1" x14ac:dyDescent="0.3">
      <c r="A184" s="85" t="s">
        <v>14</v>
      </c>
      <c r="B184" s="274" t="s">
        <v>222</v>
      </c>
      <c r="C184" s="104" t="s">
        <v>165</v>
      </c>
      <c r="D184" s="302" t="s">
        <v>223</v>
      </c>
      <c r="E184" s="399" t="str">
        <f>'Eq Minima Unds Horas'!E5</f>
        <v>MAR</v>
      </c>
      <c r="F184" s="344" t="str">
        <f>'Eq Minima Unds Horas'!F5</f>
        <v>Saldo Mar</v>
      </c>
      <c r="G184" s="399" t="str">
        <f>'Eq Minima Unds Horas'!G5</f>
        <v>ABR</v>
      </c>
      <c r="H184" s="344" t="str">
        <f>'Eq Minima Unds Horas'!H5</f>
        <v>Saldo Abr</v>
      </c>
      <c r="I184" s="399" t="str">
        <f>'Eq Minima Unds Horas'!I5</f>
        <v>MAI</v>
      </c>
      <c r="J184" s="344" t="str">
        <f>'Eq Minima Unds Horas'!J5</f>
        <v>Saldo Mai</v>
      </c>
      <c r="K184" s="251" t="str">
        <f>'Eq Minima Unds Horas'!K5</f>
        <v>3º Trimestre</v>
      </c>
      <c r="L184" s="342" t="str">
        <f>'Eq Minima Unds Horas'!L5</f>
        <v>Saldo Trim</v>
      </c>
      <c r="M184" s="399" t="str">
        <f>'Eq Minima Unds Horas'!M5</f>
        <v>JUN</v>
      </c>
      <c r="N184" s="344" t="str">
        <f>'Eq Minima Unds Horas'!N5</f>
        <v>Saldo Jun</v>
      </c>
      <c r="O184" s="418" t="str">
        <f>'Eq Minima Unds Horas'!O5</f>
        <v>JUL</v>
      </c>
      <c r="P184" s="344" t="str">
        <f>'Eq Minima Unds Horas'!P5</f>
        <v>Saldo Jul</v>
      </c>
      <c r="Q184" s="418" t="str">
        <f>'Eq Minima Unds Horas'!Q5</f>
        <v>AGO</v>
      </c>
      <c r="R184" s="344" t="str">
        <f>'Eq Minima Unds Horas'!R5</f>
        <v>Saldo Ago</v>
      </c>
      <c r="S184" s="251" t="str">
        <f>'Eq Minima Unds Horas'!S5</f>
        <v>4º Trimestre</v>
      </c>
      <c r="T184" s="342" t="str">
        <f>'Eq Minima Unds Horas'!T5</f>
        <v>Saldo Trim</v>
      </c>
    </row>
    <row r="185" spans="1:20" ht="15.75" thickTop="1" x14ac:dyDescent="0.25">
      <c r="A185" s="9" t="s">
        <v>179</v>
      </c>
      <c r="B185" s="275">
        <v>12</v>
      </c>
      <c r="C185" s="10">
        <f>'PSM + UPA'!B9</f>
        <v>40</v>
      </c>
      <c r="D185" s="296">
        <f t="shared" ref="D185:D189" si="320">C185*B185</f>
        <v>480</v>
      </c>
      <c r="E185" s="411">
        <f>'PSM + UPA'!C9</f>
        <v>0</v>
      </c>
      <c r="F185" s="316">
        <f t="shared" ref="F185:F189" si="321">(E185*$B185)-$D185</f>
        <v>-480</v>
      </c>
      <c r="G185" s="411">
        <f>'PSM + UPA'!D9</f>
        <v>0</v>
      </c>
      <c r="H185" s="316">
        <f t="shared" ref="H185:H189" si="322">(G185*$B185)-$D185</f>
        <v>-480</v>
      </c>
      <c r="I185" s="411">
        <f>'PSM + UPA'!E9</f>
        <v>0</v>
      </c>
      <c r="J185" s="316">
        <f t="shared" ref="J185:J189" si="323">(I185*$B185)-$D185</f>
        <v>-480</v>
      </c>
      <c r="K185" s="241">
        <f t="shared" ref="K185:K189" si="324">SUM(E185,G185,I185)</f>
        <v>0</v>
      </c>
      <c r="L185" s="329">
        <f t="shared" ref="L185:L189" si="325">(K185*$B185)-$D185*3</f>
        <v>-1440</v>
      </c>
      <c r="M185" s="411">
        <f>'PSM + UPA'!F9</f>
        <v>0</v>
      </c>
      <c r="N185" s="316">
        <f t="shared" ref="N185:N189" si="326">(M185*$B185)-$D185</f>
        <v>-480</v>
      </c>
      <c r="O185" s="411">
        <f>'PSM + UPA'!G9</f>
        <v>0</v>
      </c>
      <c r="P185" s="316">
        <f t="shared" ref="P185:P189" si="327">(O185*$B185)-$D185</f>
        <v>-480</v>
      </c>
      <c r="Q185" s="411">
        <f>'PSM + UPA'!H9</f>
        <v>0</v>
      </c>
      <c r="R185" s="316">
        <f t="shared" ref="R185:R189" si="328">(Q185*$B185)-$D185</f>
        <v>-480</v>
      </c>
      <c r="S185" s="241">
        <f t="shared" ref="S185:S189" si="329">SUM(M185,O185,Q185)</f>
        <v>0</v>
      </c>
      <c r="T185" s="329">
        <f t="shared" ref="T185:T189" si="330">(S185*$B185)-$D185*3</f>
        <v>-1440</v>
      </c>
    </row>
    <row r="186" spans="1:20" x14ac:dyDescent="0.25">
      <c r="A186" s="9" t="s">
        <v>176</v>
      </c>
      <c r="B186" s="275">
        <v>30</v>
      </c>
      <c r="C186" s="83">
        <f>'PSM + UPA'!B10</f>
        <v>1</v>
      </c>
      <c r="D186" s="297">
        <f t="shared" si="320"/>
        <v>30</v>
      </c>
      <c r="E186" s="400">
        <f>'PSM + UPA'!C10</f>
        <v>0</v>
      </c>
      <c r="F186" s="317">
        <f t="shared" si="321"/>
        <v>-30</v>
      </c>
      <c r="G186" s="400">
        <f>'PSM + UPA'!D10</f>
        <v>0</v>
      </c>
      <c r="H186" s="317">
        <f t="shared" si="322"/>
        <v>-30</v>
      </c>
      <c r="I186" s="400">
        <f>'PSM + UPA'!E10</f>
        <v>0</v>
      </c>
      <c r="J186" s="317">
        <f t="shared" si="323"/>
        <v>-30</v>
      </c>
      <c r="K186" s="253">
        <f t="shared" si="324"/>
        <v>0</v>
      </c>
      <c r="L186" s="330">
        <f t="shared" si="325"/>
        <v>-90</v>
      </c>
      <c r="M186" s="400">
        <f>'PSM + UPA'!F10</f>
        <v>0</v>
      </c>
      <c r="N186" s="317">
        <f t="shared" si="326"/>
        <v>-30</v>
      </c>
      <c r="O186" s="400">
        <f>'PSM + UPA'!G10</f>
        <v>0</v>
      </c>
      <c r="P186" s="317">
        <f t="shared" si="327"/>
        <v>-30</v>
      </c>
      <c r="Q186" s="400">
        <f>'PSM + UPA'!H10</f>
        <v>0</v>
      </c>
      <c r="R186" s="317">
        <f t="shared" si="328"/>
        <v>-30</v>
      </c>
      <c r="S186" s="253">
        <f t="shared" si="329"/>
        <v>0</v>
      </c>
      <c r="T186" s="330">
        <f t="shared" si="330"/>
        <v>-90</v>
      </c>
    </row>
    <row r="187" spans="1:20" x14ac:dyDescent="0.25">
      <c r="A187" s="152" t="s">
        <v>180</v>
      </c>
      <c r="B187" s="291">
        <v>12</v>
      </c>
      <c r="C187" s="73">
        <f>'PSM + UPA'!B11</f>
        <v>14</v>
      </c>
      <c r="D187" s="298">
        <f t="shared" si="320"/>
        <v>168</v>
      </c>
      <c r="E187" s="400">
        <f>'PSM + UPA'!C11</f>
        <v>0</v>
      </c>
      <c r="F187" s="317">
        <f t="shared" si="321"/>
        <v>-168</v>
      </c>
      <c r="G187" s="400">
        <f>'PSM + UPA'!D11</f>
        <v>0</v>
      </c>
      <c r="H187" s="317">
        <f t="shared" si="322"/>
        <v>-168</v>
      </c>
      <c r="I187" s="400">
        <f>'PSM + UPA'!E11</f>
        <v>0</v>
      </c>
      <c r="J187" s="317">
        <f t="shared" si="323"/>
        <v>-168</v>
      </c>
      <c r="K187" s="253">
        <f t="shared" si="324"/>
        <v>0</v>
      </c>
      <c r="L187" s="330">
        <f t="shared" si="325"/>
        <v>-504</v>
      </c>
      <c r="M187" s="400">
        <f>'PSM + UPA'!F11</f>
        <v>0</v>
      </c>
      <c r="N187" s="317">
        <f t="shared" si="326"/>
        <v>-168</v>
      </c>
      <c r="O187" s="400">
        <f>'PSM + UPA'!G11</f>
        <v>0</v>
      </c>
      <c r="P187" s="317">
        <f t="shared" si="327"/>
        <v>-168</v>
      </c>
      <c r="Q187" s="400">
        <f>'PSM + UPA'!H11</f>
        <v>0</v>
      </c>
      <c r="R187" s="317">
        <f t="shared" si="328"/>
        <v>-168</v>
      </c>
      <c r="S187" s="253">
        <f t="shared" si="329"/>
        <v>0</v>
      </c>
      <c r="T187" s="330">
        <f t="shared" si="330"/>
        <v>-504</v>
      </c>
    </row>
    <row r="188" spans="1:20" x14ac:dyDescent="0.25">
      <c r="A188" s="88" t="s">
        <v>181</v>
      </c>
      <c r="B188" s="276">
        <v>12</v>
      </c>
      <c r="C188" s="83">
        <f>'PSM + UPA'!B12</f>
        <v>28</v>
      </c>
      <c r="D188" s="297">
        <f t="shared" si="320"/>
        <v>336</v>
      </c>
      <c r="E188" s="400">
        <f>'PSM + UPA'!C12</f>
        <v>0</v>
      </c>
      <c r="F188" s="317">
        <f t="shared" si="321"/>
        <v>-336</v>
      </c>
      <c r="G188" s="400">
        <f>'PSM + UPA'!D12</f>
        <v>0</v>
      </c>
      <c r="H188" s="317">
        <f t="shared" si="322"/>
        <v>-336</v>
      </c>
      <c r="I188" s="400">
        <f>'PSM + UPA'!E12</f>
        <v>0</v>
      </c>
      <c r="J188" s="317">
        <f t="shared" si="323"/>
        <v>-336</v>
      </c>
      <c r="K188" s="253">
        <f t="shared" si="324"/>
        <v>0</v>
      </c>
      <c r="L188" s="330">
        <f t="shared" si="325"/>
        <v>-1008</v>
      </c>
      <c r="M188" s="400">
        <f>'PSM + UPA'!F12</f>
        <v>0</v>
      </c>
      <c r="N188" s="317">
        <f t="shared" si="326"/>
        <v>-336</v>
      </c>
      <c r="O188" s="400">
        <f>'PSM + UPA'!G12</f>
        <v>0</v>
      </c>
      <c r="P188" s="317">
        <f t="shared" si="327"/>
        <v>-336</v>
      </c>
      <c r="Q188" s="400">
        <f>'PSM + UPA'!H12</f>
        <v>0</v>
      </c>
      <c r="R188" s="317">
        <f t="shared" si="328"/>
        <v>-336</v>
      </c>
      <c r="S188" s="253">
        <f t="shared" si="329"/>
        <v>0</v>
      </c>
      <c r="T188" s="330">
        <f t="shared" si="330"/>
        <v>-1008</v>
      </c>
    </row>
    <row r="189" spans="1:20" ht="15.75" thickBot="1" x14ac:dyDescent="0.3">
      <c r="A189" s="110" t="s">
        <v>182</v>
      </c>
      <c r="B189" s="277">
        <v>30</v>
      </c>
      <c r="C189" s="92">
        <f>'PSM + UPA'!B13</f>
        <v>1</v>
      </c>
      <c r="D189" s="299">
        <f t="shared" si="320"/>
        <v>30</v>
      </c>
      <c r="E189" s="417">
        <f>'PSM + UPA'!C13</f>
        <v>0</v>
      </c>
      <c r="F189" s="318">
        <f t="shared" si="321"/>
        <v>-30</v>
      </c>
      <c r="G189" s="417">
        <f>'PSM + UPA'!D13</f>
        <v>0</v>
      </c>
      <c r="H189" s="318">
        <f t="shared" si="322"/>
        <v>-30</v>
      </c>
      <c r="I189" s="417">
        <f>'PSM + UPA'!E13</f>
        <v>0</v>
      </c>
      <c r="J189" s="318">
        <f t="shared" si="323"/>
        <v>-30</v>
      </c>
      <c r="K189" s="254">
        <f t="shared" si="324"/>
        <v>0</v>
      </c>
      <c r="L189" s="331">
        <f t="shared" si="325"/>
        <v>-90</v>
      </c>
      <c r="M189" s="417">
        <f>'PSM + UPA'!F13</f>
        <v>0</v>
      </c>
      <c r="N189" s="318">
        <f t="shared" si="326"/>
        <v>-30</v>
      </c>
      <c r="O189" s="417">
        <f>'PSM + UPA'!G13</f>
        <v>0</v>
      </c>
      <c r="P189" s="318">
        <f t="shared" si="327"/>
        <v>-30</v>
      </c>
      <c r="Q189" s="417">
        <f>'PSM + UPA'!H13</f>
        <v>0</v>
      </c>
      <c r="R189" s="318">
        <f t="shared" si="328"/>
        <v>-30</v>
      </c>
      <c r="S189" s="254">
        <f t="shared" si="329"/>
        <v>0</v>
      </c>
      <c r="T189" s="331">
        <f t="shared" si="330"/>
        <v>-90</v>
      </c>
    </row>
    <row r="190" spans="1:20" ht="15.75" thickBot="1" x14ac:dyDescent="0.3">
      <c r="A190" s="6" t="s">
        <v>7</v>
      </c>
      <c r="B190" s="293">
        <f>SUM(B185:B189)</f>
        <v>96</v>
      </c>
      <c r="C190" s="7">
        <f>SUM(C185:C189)</f>
        <v>84</v>
      </c>
      <c r="D190" s="300">
        <f t="shared" ref="D190:T190" si="331">SUM(D185:D189)</f>
        <v>1044</v>
      </c>
      <c r="E190" s="407">
        <f t="shared" si="331"/>
        <v>0</v>
      </c>
      <c r="F190" s="319">
        <f t="shared" si="331"/>
        <v>-1044</v>
      </c>
      <c r="G190" s="407">
        <f t="shared" si="331"/>
        <v>0</v>
      </c>
      <c r="H190" s="319">
        <f t="shared" si="331"/>
        <v>-1044</v>
      </c>
      <c r="I190" s="407">
        <f t="shared" si="331"/>
        <v>0</v>
      </c>
      <c r="J190" s="319">
        <f t="shared" si="331"/>
        <v>-1044</v>
      </c>
      <c r="K190" s="80">
        <f t="shared" ref="K190:L190" si="332">SUM(K185:K189)</f>
        <v>0</v>
      </c>
      <c r="L190" s="332">
        <f t="shared" si="332"/>
        <v>-3132</v>
      </c>
      <c r="M190" s="407">
        <f t="shared" si="331"/>
        <v>0</v>
      </c>
      <c r="N190" s="319">
        <f t="shared" si="331"/>
        <v>-1044</v>
      </c>
      <c r="O190" s="407">
        <f t="shared" si="331"/>
        <v>0</v>
      </c>
      <c r="P190" s="319">
        <f t="shared" si="331"/>
        <v>-1044</v>
      </c>
      <c r="Q190" s="407">
        <f t="shared" si="331"/>
        <v>0</v>
      </c>
      <c r="R190" s="319">
        <f t="shared" si="331"/>
        <v>-1044</v>
      </c>
      <c r="S190" s="80">
        <f t="shared" si="331"/>
        <v>0</v>
      </c>
      <c r="T190" s="332">
        <f t="shared" si="331"/>
        <v>-3132</v>
      </c>
    </row>
    <row r="191" spans="1:20" hidden="1" x14ac:dyDescent="0.25"/>
    <row r="192" spans="1:20" ht="15.75" hidden="1" x14ac:dyDescent="0.25">
      <c r="A192" s="1021" t="s">
        <v>251</v>
      </c>
      <c r="B192" s="1022"/>
      <c r="C192" s="1022"/>
      <c r="D192" s="1022"/>
      <c r="E192" s="1022"/>
      <c r="F192" s="1022"/>
      <c r="G192" s="1022"/>
      <c r="H192" s="1022"/>
      <c r="I192" s="1022"/>
      <c r="J192" s="1022"/>
      <c r="K192" s="1022"/>
      <c r="L192" s="1022"/>
      <c r="M192" s="1022"/>
      <c r="N192" s="1022"/>
      <c r="O192" s="1022"/>
      <c r="P192" s="1022"/>
      <c r="Q192" s="1022"/>
      <c r="R192" s="1022"/>
      <c r="S192" s="1022"/>
      <c r="T192" s="1022"/>
    </row>
    <row r="193" spans="1:20" ht="36.75" hidden="1" thickBot="1" x14ac:dyDescent="0.3">
      <c r="A193" s="85" t="s">
        <v>14</v>
      </c>
      <c r="B193" s="274" t="s">
        <v>222</v>
      </c>
      <c r="C193" s="104" t="s">
        <v>165</v>
      </c>
      <c r="D193" s="302" t="s">
        <v>223</v>
      </c>
      <c r="E193" s="399" t="s">
        <v>2</v>
      </c>
      <c r="F193" s="344" t="s">
        <v>225</v>
      </c>
      <c r="G193" s="399" t="s">
        <v>3</v>
      </c>
      <c r="H193" s="344" t="s">
        <v>226</v>
      </c>
      <c r="I193" s="399" t="s">
        <v>4</v>
      </c>
      <c r="J193" s="344" t="s">
        <v>227</v>
      </c>
      <c r="K193" s="251" t="s">
        <v>197</v>
      </c>
      <c r="L193" s="342" t="s">
        <v>224</v>
      </c>
      <c r="M193" s="399" t="s">
        <v>5</v>
      </c>
      <c r="N193" s="344" t="s">
        <v>228</v>
      </c>
      <c r="O193" s="418" t="s">
        <v>194</v>
      </c>
      <c r="P193" s="344" t="s">
        <v>229</v>
      </c>
      <c r="Q193" s="418" t="s">
        <v>195</v>
      </c>
      <c r="R193" s="344" t="s">
        <v>230</v>
      </c>
      <c r="S193" s="251" t="s">
        <v>197</v>
      </c>
      <c r="T193" s="342" t="s">
        <v>224</v>
      </c>
    </row>
    <row r="194" spans="1:20" ht="15.75" hidden="1" thickTop="1" x14ac:dyDescent="0.25">
      <c r="A194" s="9" t="s">
        <v>186</v>
      </c>
      <c r="B194" s="275">
        <v>12</v>
      </c>
      <c r="C194" s="10">
        <f>'AMA JD BRASIL'!B15</f>
        <v>20</v>
      </c>
      <c r="D194" s="296">
        <f t="shared" ref="D194:D195" si="333">C194*B194</f>
        <v>240</v>
      </c>
      <c r="E194" s="411">
        <f>'AMA JD BRASIL'!C15</f>
        <v>17</v>
      </c>
      <c r="F194" s="316">
        <f t="shared" ref="F194:F195" si="334">(E194*$B194)-$D194</f>
        <v>-36</v>
      </c>
      <c r="G194" s="411">
        <f>'AMA JD BRASIL'!E15</f>
        <v>0</v>
      </c>
      <c r="H194" s="316">
        <f t="shared" ref="H194:H195" si="335">(G194*$B194)-$D194</f>
        <v>-240</v>
      </c>
      <c r="I194" s="411">
        <f>'AMA JD BRASIL'!G15</f>
        <v>0</v>
      </c>
      <c r="J194" s="316">
        <f t="shared" ref="J194:J195" si="336">(I194*$B194)-$D194</f>
        <v>-240</v>
      </c>
      <c r="K194" s="241">
        <f>SUM(E194,G194,I194)</f>
        <v>17</v>
      </c>
      <c r="L194" s="329">
        <f t="shared" ref="L194:L195" si="337">(K194*$B194)-$D194*3</f>
        <v>-516</v>
      </c>
      <c r="M194" s="411">
        <f>'AMA JD BRASIL'!K15</f>
        <v>0</v>
      </c>
      <c r="N194" s="316">
        <f t="shared" ref="N194:N195" si="338">(M194*$B194)-$D194</f>
        <v>-240</v>
      </c>
      <c r="O194" s="411">
        <f>'AMA JD BRASIL'!M15</f>
        <v>0</v>
      </c>
      <c r="P194" s="316">
        <f t="shared" ref="P194:P195" si="339">(O194*$B194)-$D194</f>
        <v>-240</v>
      </c>
      <c r="Q194" s="411">
        <f>'AMA JD BRASIL'!O15</f>
        <v>0</v>
      </c>
      <c r="R194" s="316">
        <f t="shared" ref="R194:R195" si="340">(Q194*$B194)-$D194</f>
        <v>-240</v>
      </c>
      <c r="S194" s="241">
        <f>SUM(M194,O194,Q194)</f>
        <v>0</v>
      </c>
      <c r="T194" s="329">
        <f t="shared" ref="T194:T195" si="341">(S194*$B194)-$D194*3</f>
        <v>-720</v>
      </c>
    </row>
    <row r="195" spans="1:20" ht="15.75" hidden="1" thickBot="1" x14ac:dyDescent="0.3">
      <c r="A195" s="110" t="s">
        <v>181</v>
      </c>
      <c r="B195" s="277">
        <v>12</v>
      </c>
      <c r="C195" s="92">
        <f>'AMA JD BRASIL'!B16</f>
        <v>12</v>
      </c>
      <c r="D195" s="299">
        <f t="shared" si="333"/>
        <v>144</v>
      </c>
      <c r="E195" s="417">
        <f>'AMA JD BRASIL'!C16</f>
        <v>4</v>
      </c>
      <c r="F195" s="318">
        <f t="shared" si="334"/>
        <v>-96</v>
      </c>
      <c r="G195" s="417">
        <f>'AMA JD BRASIL'!E16</f>
        <v>0</v>
      </c>
      <c r="H195" s="318">
        <f t="shared" si="335"/>
        <v>-144</v>
      </c>
      <c r="I195" s="417">
        <f>'AMA JD BRASIL'!G16</f>
        <v>0</v>
      </c>
      <c r="J195" s="318">
        <f t="shared" si="336"/>
        <v>-144</v>
      </c>
      <c r="K195" s="254">
        <f>SUM(E195,G195,I195)</f>
        <v>4</v>
      </c>
      <c r="L195" s="331">
        <f t="shared" si="337"/>
        <v>-384</v>
      </c>
      <c r="M195" s="417">
        <f>'AMA JD BRASIL'!K16</f>
        <v>0</v>
      </c>
      <c r="N195" s="318">
        <f t="shared" si="338"/>
        <v>-144</v>
      </c>
      <c r="O195" s="417">
        <f>'AMA JD BRASIL'!M16</f>
        <v>0</v>
      </c>
      <c r="P195" s="318">
        <f t="shared" si="339"/>
        <v>-144</v>
      </c>
      <c r="Q195" s="417">
        <f>'AMA JD BRASIL'!O16</f>
        <v>0</v>
      </c>
      <c r="R195" s="318">
        <f t="shared" si="340"/>
        <v>-144</v>
      </c>
      <c r="S195" s="254">
        <f>SUM(M195,O195,Q195)</f>
        <v>0</v>
      </c>
      <c r="T195" s="331">
        <f t="shared" si="341"/>
        <v>-432</v>
      </c>
    </row>
    <row r="196" spans="1:20" ht="15.75" hidden="1" thickBot="1" x14ac:dyDescent="0.3">
      <c r="A196" s="6" t="s">
        <v>7</v>
      </c>
      <c r="B196" s="293">
        <f>SUM(B194:B195)</f>
        <v>24</v>
      </c>
      <c r="C196" s="7">
        <f t="shared" ref="C196:T196" si="342">SUM(C194:C195)</f>
        <v>32</v>
      </c>
      <c r="D196" s="300">
        <f t="shared" si="342"/>
        <v>384</v>
      </c>
      <c r="E196" s="407">
        <f t="shared" si="342"/>
        <v>21</v>
      </c>
      <c r="F196" s="319">
        <f t="shared" si="342"/>
        <v>-132</v>
      </c>
      <c r="G196" s="407">
        <f t="shared" si="342"/>
        <v>0</v>
      </c>
      <c r="H196" s="319">
        <f t="shared" si="342"/>
        <v>-384</v>
      </c>
      <c r="I196" s="407">
        <f t="shared" si="342"/>
        <v>0</v>
      </c>
      <c r="J196" s="319">
        <f t="shared" si="342"/>
        <v>-384</v>
      </c>
      <c r="K196" s="80">
        <f t="shared" ref="K196:L196" si="343">SUM(K194:K195)</f>
        <v>21</v>
      </c>
      <c r="L196" s="332">
        <f t="shared" si="343"/>
        <v>-900</v>
      </c>
      <c r="M196" s="407">
        <f t="shared" si="342"/>
        <v>0</v>
      </c>
      <c r="N196" s="319">
        <f t="shared" si="342"/>
        <v>-384</v>
      </c>
      <c r="O196" s="407">
        <f t="shared" si="342"/>
        <v>0</v>
      </c>
      <c r="P196" s="319">
        <f t="shared" si="342"/>
        <v>-384</v>
      </c>
      <c r="Q196" s="407">
        <f t="shared" si="342"/>
        <v>0</v>
      </c>
      <c r="R196" s="319">
        <f t="shared" si="342"/>
        <v>-384</v>
      </c>
      <c r="S196" s="80">
        <f t="shared" si="342"/>
        <v>0</v>
      </c>
      <c r="T196" s="332">
        <f t="shared" si="342"/>
        <v>-1152</v>
      </c>
    </row>
    <row r="197" spans="1:20" hidden="1" x14ac:dyDescent="0.25"/>
    <row r="198" spans="1:20" ht="15.75" hidden="1" x14ac:dyDescent="0.25">
      <c r="A198" s="1021" t="s">
        <v>252</v>
      </c>
      <c r="B198" s="1022"/>
      <c r="C198" s="1022"/>
      <c r="D198" s="1022"/>
      <c r="E198" s="1022"/>
      <c r="F198" s="1022"/>
      <c r="G198" s="1022"/>
      <c r="H198" s="1022"/>
      <c r="I198" s="1022"/>
      <c r="J198" s="1022"/>
      <c r="K198" s="1022"/>
      <c r="L198" s="1022"/>
      <c r="M198" s="1022"/>
      <c r="N198" s="1022"/>
      <c r="O198" s="1022"/>
      <c r="P198" s="1022"/>
      <c r="Q198" s="1022"/>
      <c r="R198" s="1022"/>
      <c r="S198" s="1022"/>
      <c r="T198" s="1022"/>
    </row>
    <row r="199" spans="1:20" ht="36.75" hidden="1" thickBot="1" x14ac:dyDescent="0.3">
      <c r="A199" s="85" t="s">
        <v>14</v>
      </c>
      <c r="B199" s="274" t="s">
        <v>222</v>
      </c>
      <c r="C199" s="104" t="s">
        <v>165</v>
      </c>
      <c r="D199" s="302" t="s">
        <v>223</v>
      </c>
      <c r="E199" s="399" t="s">
        <v>2</v>
      </c>
      <c r="F199" s="344" t="s">
        <v>225</v>
      </c>
      <c r="G199" s="399" t="s">
        <v>3</v>
      </c>
      <c r="H199" s="344" t="s">
        <v>226</v>
      </c>
      <c r="I199" s="399" t="s">
        <v>4</v>
      </c>
      <c r="J199" s="344" t="s">
        <v>227</v>
      </c>
      <c r="K199" s="251" t="s">
        <v>197</v>
      </c>
      <c r="L199" s="342" t="s">
        <v>224</v>
      </c>
      <c r="M199" s="399" t="s">
        <v>5</v>
      </c>
      <c r="N199" s="344" t="s">
        <v>228</v>
      </c>
      <c r="O199" s="418" t="s">
        <v>194</v>
      </c>
      <c r="P199" s="344" t="s">
        <v>229</v>
      </c>
      <c r="Q199" s="418" t="s">
        <v>195</v>
      </c>
      <c r="R199" s="344" t="s">
        <v>230</v>
      </c>
      <c r="S199" s="251" t="s">
        <v>197</v>
      </c>
      <c r="T199" s="342" t="s">
        <v>224</v>
      </c>
    </row>
    <row r="200" spans="1:20" ht="15.75" hidden="1" thickTop="1" x14ac:dyDescent="0.25">
      <c r="A200" s="9" t="s">
        <v>186</v>
      </c>
      <c r="B200" s="275">
        <v>12</v>
      </c>
      <c r="C200" s="10">
        <f>'AMA VL QUILHERME'!B7</f>
        <v>18</v>
      </c>
      <c r="D200" s="296">
        <f t="shared" ref="D200:D201" si="344">C200*B200</f>
        <v>216</v>
      </c>
      <c r="E200" s="411">
        <f>'AMA VL QUILHERME'!C7</f>
        <v>13</v>
      </c>
      <c r="F200" s="316">
        <f t="shared" ref="F200:F201" si="345">(E200*$B200)-$D200</f>
        <v>-60</v>
      </c>
      <c r="G200" s="411">
        <f>'AMA VL QUILHERME'!E7</f>
        <v>0</v>
      </c>
      <c r="H200" s="316">
        <f t="shared" ref="H200:H201" si="346">(G200*$B200)-$D200</f>
        <v>-216</v>
      </c>
      <c r="I200" s="411">
        <f>'AMA VL QUILHERME'!G7</f>
        <v>0</v>
      </c>
      <c r="J200" s="316">
        <f t="shared" ref="J200:J201" si="347">(I200*$B200)-$D200</f>
        <v>-216</v>
      </c>
      <c r="K200" s="241">
        <f>SUM(E200,G200,I200)</f>
        <v>13</v>
      </c>
      <c r="L200" s="329">
        <f t="shared" ref="L200:L201" si="348">(K200*$B200)-$D200*3</f>
        <v>-492</v>
      </c>
      <c r="M200" s="411">
        <f>'AMA VL QUILHERME'!K7</f>
        <v>0</v>
      </c>
      <c r="N200" s="316">
        <f t="shared" ref="N200:N201" si="349">(M200*$B200)-$D200</f>
        <v>-216</v>
      </c>
      <c r="O200" s="411">
        <f>'AMA VL QUILHERME'!M7</f>
        <v>0</v>
      </c>
      <c r="P200" s="316">
        <f t="shared" ref="P200:P201" si="350">(O200*$B200)-$D200</f>
        <v>-216</v>
      </c>
      <c r="Q200" s="411">
        <f>'AMA VL QUILHERME'!O7</f>
        <v>0</v>
      </c>
      <c r="R200" s="316">
        <f t="shared" ref="R200:R201" si="351">(Q200*$B200)-$D200</f>
        <v>-216</v>
      </c>
      <c r="S200" s="241">
        <f>SUM(M200,O200,Q200)</f>
        <v>0</v>
      </c>
      <c r="T200" s="329">
        <f t="shared" ref="T200:T201" si="352">(S200*$B200)-$D200*3</f>
        <v>-648</v>
      </c>
    </row>
    <row r="201" spans="1:20" ht="15.75" hidden="1" thickBot="1" x14ac:dyDescent="0.3">
      <c r="A201" s="110" t="s">
        <v>181</v>
      </c>
      <c r="B201" s="277">
        <v>12</v>
      </c>
      <c r="C201" s="92">
        <f>'AMA VL QUILHERME'!B8</f>
        <v>12</v>
      </c>
      <c r="D201" s="299">
        <f t="shared" si="344"/>
        <v>144</v>
      </c>
      <c r="E201" s="417">
        <f>'AMA VL QUILHERME'!C8</f>
        <v>6</v>
      </c>
      <c r="F201" s="318">
        <f t="shared" si="345"/>
        <v>-72</v>
      </c>
      <c r="G201" s="417">
        <f>'AMA VL QUILHERME'!E8</f>
        <v>0</v>
      </c>
      <c r="H201" s="318">
        <f t="shared" si="346"/>
        <v>-144</v>
      </c>
      <c r="I201" s="417">
        <f>'AMA VL QUILHERME'!G8</f>
        <v>0</v>
      </c>
      <c r="J201" s="318">
        <f t="shared" si="347"/>
        <v>-144</v>
      </c>
      <c r="K201" s="254">
        <f>SUM(E201,G201,I201)</f>
        <v>6</v>
      </c>
      <c r="L201" s="331">
        <f t="shared" si="348"/>
        <v>-360</v>
      </c>
      <c r="M201" s="417">
        <f>'AMA VL QUILHERME'!K8</f>
        <v>0</v>
      </c>
      <c r="N201" s="318">
        <f t="shared" si="349"/>
        <v>-144</v>
      </c>
      <c r="O201" s="417">
        <f>'AMA VL QUILHERME'!M8</f>
        <v>0</v>
      </c>
      <c r="P201" s="318">
        <f t="shared" si="350"/>
        <v>-144</v>
      </c>
      <c r="Q201" s="417">
        <f>'AMA VL QUILHERME'!O8</f>
        <v>0</v>
      </c>
      <c r="R201" s="318">
        <f t="shared" si="351"/>
        <v>-144</v>
      </c>
      <c r="S201" s="254">
        <f>SUM(M201,O201,Q201)</f>
        <v>0</v>
      </c>
      <c r="T201" s="331">
        <f t="shared" si="352"/>
        <v>-432</v>
      </c>
    </row>
    <row r="202" spans="1:20" ht="15.75" hidden="1" thickBot="1" x14ac:dyDescent="0.3">
      <c r="A202" s="6" t="s">
        <v>7</v>
      </c>
      <c r="B202" s="293">
        <f>SUM(B200:B201)</f>
        <v>24</v>
      </c>
      <c r="C202" s="7">
        <f>SUM(C200:C201)</f>
        <v>30</v>
      </c>
      <c r="D202" s="300">
        <f t="shared" ref="D202:T202" si="353">SUM(D200:D201)</f>
        <v>360</v>
      </c>
      <c r="E202" s="407">
        <f t="shared" si="353"/>
        <v>19</v>
      </c>
      <c r="F202" s="319">
        <f t="shared" si="353"/>
        <v>-132</v>
      </c>
      <c r="G202" s="407">
        <f t="shared" si="353"/>
        <v>0</v>
      </c>
      <c r="H202" s="319">
        <f t="shared" si="353"/>
        <v>-360</v>
      </c>
      <c r="I202" s="407">
        <f t="shared" si="353"/>
        <v>0</v>
      </c>
      <c r="J202" s="319">
        <f t="shared" si="353"/>
        <v>-360</v>
      </c>
      <c r="K202" s="80">
        <f t="shared" ref="K202:L202" si="354">SUM(K200:K201)</f>
        <v>19</v>
      </c>
      <c r="L202" s="332">
        <f t="shared" si="354"/>
        <v>-852</v>
      </c>
      <c r="M202" s="407">
        <f t="shared" si="353"/>
        <v>0</v>
      </c>
      <c r="N202" s="319">
        <f t="shared" si="353"/>
        <v>-360</v>
      </c>
      <c r="O202" s="407">
        <f t="shared" si="353"/>
        <v>0</v>
      </c>
      <c r="P202" s="319">
        <f t="shared" si="353"/>
        <v>-360</v>
      </c>
      <c r="Q202" s="407">
        <f t="shared" si="353"/>
        <v>0</v>
      </c>
      <c r="R202" s="319">
        <f t="shared" si="353"/>
        <v>-360</v>
      </c>
      <c r="S202" s="80">
        <f t="shared" si="353"/>
        <v>0</v>
      </c>
      <c r="T202" s="332">
        <f t="shared" si="353"/>
        <v>-1080</v>
      </c>
    </row>
    <row r="203" spans="1:20" hidden="1" x14ac:dyDescent="0.25"/>
    <row r="204" spans="1:20" ht="15.75" hidden="1" x14ac:dyDescent="0.25">
      <c r="A204" s="1021" t="s">
        <v>253</v>
      </c>
      <c r="B204" s="1022"/>
      <c r="C204" s="1022"/>
      <c r="D204" s="1022"/>
      <c r="E204" s="1022"/>
      <c r="F204" s="1022"/>
      <c r="G204" s="1022"/>
      <c r="H204" s="1022"/>
      <c r="I204" s="1022"/>
      <c r="J204" s="1022"/>
      <c r="K204" s="1022"/>
      <c r="L204" s="1022"/>
      <c r="M204" s="1022"/>
      <c r="N204" s="1022"/>
      <c r="O204" s="1022"/>
      <c r="P204" s="1022"/>
      <c r="Q204" s="1022"/>
      <c r="R204" s="1022"/>
      <c r="S204" s="1022"/>
      <c r="T204" s="1022"/>
    </row>
    <row r="205" spans="1:20" ht="36.75" hidden="1" thickBot="1" x14ac:dyDescent="0.3">
      <c r="A205" s="85" t="s">
        <v>14</v>
      </c>
      <c r="B205" s="274" t="s">
        <v>222</v>
      </c>
      <c r="C205" s="104" t="s">
        <v>165</v>
      </c>
      <c r="D205" s="302" t="s">
        <v>223</v>
      </c>
      <c r="E205" s="399" t="s">
        <v>2</v>
      </c>
      <c r="F205" s="344" t="s">
        <v>225</v>
      </c>
      <c r="G205" s="399" t="s">
        <v>3</v>
      </c>
      <c r="H205" s="344" t="s">
        <v>226</v>
      </c>
      <c r="I205" s="399" t="s">
        <v>4</v>
      </c>
      <c r="J205" s="344" t="s">
        <v>227</v>
      </c>
      <c r="K205" s="251" t="s">
        <v>197</v>
      </c>
      <c r="L205" s="342" t="s">
        <v>224</v>
      </c>
      <c r="M205" s="399" t="s">
        <v>5</v>
      </c>
      <c r="N205" s="344" t="s">
        <v>228</v>
      </c>
      <c r="O205" s="418" t="s">
        <v>194</v>
      </c>
      <c r="P205" s="344" t="s">
        <v>229</v>
      </c>
      <c r="Q205" s="418" t="s">
        <v>195</v>
      </c>
      <c r="R205" s="344" t="s">
        <v>230</v>
      </c>
      <c r="S205" s="251" t="s">
        <v>197</v>
      </c>
      <c r="T205" s="342" t="s">
        <v>224</v>
      </c>
    </row>
    <row r="206" spans="1:20" ht="15.75" hidden="1" thickTop="1" x14ac:dyDescent="0.25">
      <c r="A206" s="9" t="s">
        <v>186</v>
      </c>
      <c r="B206" s="275">
        <v>12</v>
      </c>
      <c r="C206" s="10">
        <f>'AMA VL MEDEIROS'!B7</f>
        <v>18</v>
      </c>
      <c r="D206" s="296">
        <f>C206*B206</f>
        <v>216</v>
      </c>
      <c r="E206" s="411">
        <f>'AMA VL MEDEIROS'!C7</f>
        <v>16</v>
      </c>
      <c r="F206" s="316">
        <f t="shared" ref="F206:F207" si="355">(E206*$B206)-$D206</f>
        <v>-24</v>
      </c>
      <c r="G206" s="411">
        <f>'AMA VL MEDEIROS'!E7</f>
        <v>0</v>
      </c>
      <c r="H206" s="316">
        <f t="shared" ref="H206:H207" si="356">(G206*$B206)-$D206</f>
        <v>-216</v>
      </c>
      <c r="I206" s="411">
        <f>'AMA VL MEDEIROS'!G7</f>
        <v>0</v>
      </c>
      <c r="J206" s="316">
        <f t="shared" ref="J206:J207" si="357">(I206*$B206)-$D206</f>
        <v>-216</v>
      </c>
      <c r="K206" s="241">
        <f>SUM(E206,G206,I206)</f>
        <v>16</v>
      </c>
      <c r="L206" s="329">
        <f t="shared" ref="L206:L207" si="358">(K206*$B206)-$D206*3</f>
        <v>-456</v>
      </c>
      <c r="M206" s="411">
        <f>'AMA VL MEDEIROS'!K7</f>
        <v>0</v>
      </c>
      <c r="N206" s="316">
        <f t="shared" ref="N206:N207" si="359">(M206*$B206)-$D206</f>
        <v>-216</v>
      </c>
      <c r="O206" s="411">
        <f>'AMA VL MEDEIROS'!M7</f>
        <v>0</v>
      </c>
      <c r="P206" s="316">
        <f t="shared" ref="P206:P207" si="360">(O206*$B206)-$D206</f>
        <v>-216</v>
      </c>
      <c r="Q206" s="411">
        <f>'AMA VL MEDEIROS'!O7</f>
        <v>0</v>
      </c>
      <c r="R206" s="316">
        <f t="shared" ref="R206:R207" si="361">(Q206*$B206)-$D206</f>
        <v>-216</v>
      </c>
      <c r="S206" s="241">
        <f>SUM(M206,O206,Q206)</f>
        <v>0</v>
      </c>
      <c r="T206" s="329">
        <f t="shared" ref="T206:T207" si="362">(S206*$B206)-$D206*3</f>
        <v>-648</v>
      </c>
    </row>
    <row r="207" spans="1:20" ht="15.75" hidden="1" thickBot="1" x14ac:dyDescent="0.3">
      <c r="A207" s="63" t="s">
        <v>181</v>
      </c>
      <c r="B207" s="284">
        <v>12</v>
      </c>
      <c r="C207" s="64">
        <f>'AMA VL MEDEIROS'!B8</f>
        <v>12</v>
      </c>
      <c r="D207" s="310">
        <f>C207*B207</f>
        <v>144</v>
      </c>
      <c r="E207" s="401">
        <f>'AMA VL MEDEIROS'!C8</f>
        <v>9</v>
      </c>
      <c r="F207" s="325">
        <f t="shared" si="355"/>
        <v>-36</v>
      </c>
      <c r="G207" s="401">
        <f>'AMA VL MEDEIROS'!E8</f>
        <v>0</v>
      </c>
      <c r="H207" s="325">
        <f t="shared" si="356"/>
        <v>-144</v>
      </c>
      <c r="I207" s="401">
        <f>'AMA VL MEDEIROS'!G8</f>
        <v>0</v>
      </c>
      <c r="J207" s="325">
        <f t="shared" si="357"/>
        <v>-144</v>
      </c>
      <c r="K207" s="261">
        <f>SUM(E207,G207,I207)</f>
        <v>9</v>
      </c>
      <c r="L207" s="338">
        <f t="shared" si="358"/>
        <v>-324</v>
      </c>
      <c r="M207" s="401">
        <f>'AMA VL MEDEIROS'!K8</f>
        <v>0</v>
      </c>
      <c r="N207" s="325">
        <f t="shared" si="359"/>
        <v>-144</v>
      </c>
      <c r="O207" s="401">
        <f>'AMA VL MEDEIROS'!M8</f>
        <v>0</v>
      </c>
      <c r="P207" s="325">
        <f t="shared" si="360"/>
        <v>-144</v>
      </c>
      <c r="Q207" s="401">
        <f>'AMA VL MEDEIROS'!O8</f>
        <v>0</v>
      </c>
      <c r="R207" s="325">
        <f t="shared" si="361"/>
        <v>-144</v>
      </c>
      <c r="S207" s="261">
        <f>SUM(M207,O207,Q207)</f>
        <v>0</v>
      </c>
      <c r="T207" s="338">
        <f t="shared" si="362"/>
        <v>-432</v>
      </c>
    </row>
    <row r="208" spans="1:20" ht="15.75" hidden="1" thickBot="1" x14ac:dyDescent="0.3">
      <c r="A208" s="355" t="s">
        <v>7</v>
      </c>
      <c r="B208" s="356">
        <f>SUM(B206:B207)</f>
        <v>24</v>
      </c>
      <c r="C208" s="381">
        <f>SUM(C206:C207)</f>
        <v>30</v>
      </c>
      <c r="D208" s="382">
        <f t="shared" ref="D208:T208" si="363">SUM(D206:D207)</f>
        <v>360</v>
      </c>
      <c r="E208" s="404">
        <f t="shared" si="363"/>
        <v>25</v>
      </c>
      <c r="F208" s="358">
        <f t="shared" si="363"/>
        <v>-60</v>
      </c>
      <c r="G208" s="404">
        <f t="shared" si="363"/>
        <v>0</v>
      </c>
      <c r="H208" s="358">
        <f t="shared" si="363"/>
        <v>-360</v>
      </c>
      <c r="I208" s="404">
        <f t="shared" si="363"/>
        <v>0</v>
      </c>
      <c r="J208" s="358">
        <f t="shared" si="363"/>
        <v>-360</v>
      </c>
      <c r="K208" s="359">
        <f t="shared" ref="K208:L208" si="364">SUM(K206:K207)</f>
        <v>25</v>
      </c>
      <c r="L208" s="360">
        <f t="shared" si="364"/>
        <v>-780</v>
      </c>
      <c r="M208" s="404">
        <f t="shared" si="363"/>
        <v>0</v>
      </c>
      <c r="N208" s="358">
        <f t="shared" si="363"/>
        <v>-360</v>
      </c>
      <c r="O208" s="404">
        <f t="shared" si="363"/>
        <v>0</v>
      </c>
      <c r="P208" s="358">
        <f t="shared" si="363"/>
        <v>-360</v>
      </c>
      <c r="Q208" s="404">
        <f t="shared" si="363"/>
        <v>0</v>
      </c>
      <c r="R208" s="358">
        <f t="shared" si="363"/>
        <v>-360</v>
      </c>
      <c r="S208" s="359">
        <f t="shared" si="363"/>
        <v>0</v>
      </c>
      <c r="T208" s="360">
        <f t="shared" si="363"/>
        <v>-1080</v>
      </c>
    </row>
  </sheetData>
  <sheetProtection sheet="1" objects="1" scenarios="1"/>
  <mergeCells count="28">
    <mergeCell ref="A77:T77"/>
    <mergeCell ref="A85:T85"/>
    <mergeCell ref="A93:T93"/>
    <mergeCell ref="A100:T100"/>
    <mergeCell ref="A1:O1"/>
    <mergeCell ref="A2:O2"/>
    <mergeCell ref="A38:T38"/>
    <mergeCell ref="A47:T47"/>
    <mergeCell ref="A55:T55"/>
    <mergeCell ref="A60:T60"/>
    <mergeCell ref="A19:T19"/>
    <mergeCell ref="A24:T24"/>
    <mergeCell ref="A192:T192"/>
    <mergeCell ref="A198:T198"/>
    <mergeCell ref="A204:T204"/>
    <mergeCell ref="A4:T4"/>
    <mergeCell ref="A143:T143"/>
    <mergeCell ref="A148:T148"/>
    <mergeCell ref="A155:T155"/>
    <mergeCell ref="A162:T162"/>
    <mergeCell ref="A167:T167"/>
    <mergeCell ref="A183:T183"/>
    <mergeCell ref="A105:T105"/>
    <mergeCell ref="A112:T112"/>
    <mergeCell ref="A119:T119"/>
    <mergeCell ref="A126:T126"/>
    <mergeCell ref="A136:T136"/>
    <mergeCell ref="A68:T68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00B0F0"/>
  </sheetPr>
  <dimension ref="A1:T88"/>
  <sheetViews>
    <sheetView showGridLines="0" workbookViewId="0">
      <selection sqref="A1:O1"/>
    </sheetView>
  </sheetViews>
  <sheetFormatPr defaultColWidth="8.85546875" defaultRowHeight="15" x14ac:dyDescent="0.25"/>
  <cols>
    <col min="1" max="1" width="31.140625" customWidth="1"/>
    <col min="2" max="2" width="7.85546875" style="295" customWidth="1"/>
    <col min="3" max="3" width="8.85546875" style="154"/>
    <col min="4" max="4" width="8.42578125" style="154" customWidth="1"/>
    <col min="5" max="5" width="8.140625" customWidth="1"/>
    <col min="6" max="6" width="8.140625" style="315" customWidth="1"/>
    <col min="7" max="7" width="8.140625" customWidth="1"/>
    <col min="8" max="8" width="8.140625" style="315" bestFit="1" customWidth="1"/>
    <col min="9" max="9" width="8.140625" customWidth="1"/>
    <col min="10" max="10" width="8" style="315" customWidth="1"/>
    <col min="11" max="11" width="8.85546875" style="154"/>
    <col min="12" max="12" width="8.42578125" style="328" customWidth="1"/>
    <col min="13" max="13" width="8.140625" customWidth="1"/>
    <col min="14" max="14" width="7.42578125" style="315" customWidth="1"/>
    <col min="15" max="15" width="8.140625" customWidth="1"/>
    <col min="16" max="16" width="7.42578125" style="315" customWidth="1"/>
    <col min="17" max="17" width="8.140625" customWidth="1"/>
    <col min="18" max="18" width="7.28515625" style="315" customWidth="1"/>
    <col min="19" max="19" width="8.85546875" style="154"/>
    <col min="20" max="20" width="8.28515625" style="328" customWidth="1"/>
  </cols>
  <sheetData>
    <row r="1" spans="1:20" ht="18" x14ac:dyDescent="0.35">
      <c r="A1" s="1020" t="s">
        <v>399</v>
      </c>
      <c r="B1" s="1020"/>
      <c r="C1" s="1020"/>
      <c r="D1" s="1020"/>
      <c r="E1" s="1020"/>
      <c r="F1" s="1020"/>
      <c r="G1" s="1020"/>
      <c r="H1" s="1020"/>
      <c r="I1" s="1020"/>
      <c r="J1" s="1020"/>
      <c r="K1" s="1020"/>
      <c r="L1" s="1020"/>
      <c r="M1" s="1020"/>
      <c r="N1" s="1020"/>
      <c r="O1" s="1020"/>
      <c r="P1" s="327"/>
      <c r="Q1" s="1"/>
    </row>
    <row r="2" spans="1:20" ht="18" x14ac:dyDescent="0.35">
      <c r="A2" s="1020" t="s">
        <v>188</v>
      </c>
      <c r="B2" s="1020"/>
      <c r="C2" s="1020"/>
      <c r="D2" s="1020"/>
      <c r="E2" s="1020"/>
      <c r="F2" s="1020"/>
      <c r="G2" s="1020"/>
      <c r="H2" s="1020"/>
      <c r="I2" s="1020"/>
      <c r="J2" s="1020"/>
      <c r="K2" s="1020"/>
      <c r="L2" s="1020"/>
      <c r="M2" s="1020"/>
      <c r="N2" s="1020"/>
      <c r="O2" s="1020"/>
      <c r="P2" s="327"/>
      <c r="Q2" s="1"/>
    </row>
    <row r="3" spans="1:20" x14ac:dyDescent="0.25">
      <c r="A3" s="103" t="s">
        <v>192</v>
      </c>
      <c r="B3" s="292"/>
    </row>
    <row r="4" spans="1:20" ht="15.75" x14ac:dyDescent="0.25">
      <c r="A4" s="1107" t="s">
        <v>309</v>
      </c>
      <c r="B4" s="1103"/>
      <c r="C4" s="1103"/>
      <c r="D4" s="1103"/>
      <c r="E4" s="1103"/>
      <c r="F4" s="1103"/>
      <c r="G4" s="1103"/>
      <c r="H4" s="1103"/>
      <c r="I4" s="1103"/>
      <c r="J4" s="1103"/>
      <c r="K4" s="1103"/>
      <c r="L4" s="1103"/>
      <c r="M4" s="1103"/>
      <c r="N4" s="1103"/>
      <c r="O4" s="1103"/>
      <c r="P4" s="1103"/>
      <c r="Q4" s="1103"/>
      <c r="R4" s="1103"/>
      <c r="S4" s="1103"/>
      <c r="T4" s="1103"/>
    </row>
    <row r="5" spans="1:20" ht="36.75" thickBot="1" x14ac:dyDescent="0.3">
      <c r="A5" s="85" t="s">
        <v>14</v>
      </c>
      <c r="B5" s="274" t="s">
        <v>222</v>
      </c>
      <c r="C5" s="104" t="s">
        <v>165</v>
      </c>
      <c r="D5" s="302" t="s">
        <v>223</v>
      </c>
      <c r="E5" s="343" t="str">
        <f>'Eq Minima Unds Horas'!E5</f>
        <v>MAR</v>
      </c>
      <c r="F5" s="344" t="str">
        <f>'Eq Minima Unds Horas'!F5</f>
        <v>Saldo Mar</v>
      </c>
      <c r="G5" s="343" t="str">
        <f>'Eq Minima Unds Horas'!G5</f>
        <v>ABR</v>
      </c>
      <c r="H5" s="344" t="str">
        <f>'Eq Minima Unds Horas'!H5</f>
        <v>Saldo Abr</v>
      </c>
      <c r="I5" s="343" t="str">
        <f>'Eq Minima Unds Horas'!I5</f>
        <v>MAI</v>
      </c>
      <c r="J5" s="344" t="str">
        <f>'Eq Minima Unds Horas'!J5</f>
        <v>Saldo Mai</v>
      </c>
      <c r="K5" s="251" t="str">
        <f>'Eq Minima Unds Horas'!K5</f>
        <v>3º Trimestre</v>
      </c>
      <c r="L5" s="342" t="str">
        <f>'Eq Minima Unds Horas'!L5</f>
        <v>Saldo Trim</v>
      </c>
      <c r="M5" s="343" t="str">
        <f>'Eq Minima Unds Horas'!M5</f>
        <v>JUN</v>
      </c>
      <c r="N5" s="344" t="str">
        <f>'Eq Minima Unds Horas'!N5</f>
        <v>Saldo Jun</v>
      </c>
      <c r="O5" s="345" t="str">
        <f>'Eq Minima Unds Horas'!O5</f>
        <v>JUL</v>
      </c>
      <c r="P5" s="344" t="str">
        <f>'Eq Minima Unds Horas'!P5</f>
        <v>Saldo Jul</v>
      </c>
      <c r="Q5" s="345" t="str">
        <f>'Eq Minima Unds Horas'!Q5</f>
        <v>AGO</v>
      </c>
      <c r="R5" s="344" t="str">
        <f>'Eq Minima Unds Horas'!R5</f>
        <v>Saldo Ago</v>
      </c>
      <c r="S5" s="251" t="str">
        <f>'Eq Minima Unds Horas'!S5</f>
        <v>4º Trimestre</v>
      </c>
      <c r="T5" s="342" t="str">
        <f>'Eq Minima Unds Horas'!T5</f>
        <v>Saldo Trim</v>
      </c>
    </row>
    <row r="6" spans="1:20" ht="15.75" thickTop="1" x14ac:dyDescent="0.25">
      <c r="A6" s="88" t="s">
        <v>310</v>
      </c>
      <c r="B6" s="276">
        <v>20</v>
      </c>
      <c r="C6" s="83">
        <f>C24</f>
        <v>3</v>
      </c>
      <c r="D6" s="297">
        <f>C6*B6</f>
        <v>60</v>
      </c>
      <c r="E6" s="106">
        <f>E24</f>
        <v>3</v>
      </c>
      <c r="F6" s="317">
        <f>(E6*$B6)-$D6</f>
        <v>0</v>
      </c>
      <c r="G6" s="106">
        <f>G24</f>
        <v>0</v>
      </c>
      <c r="H6" s="317">
        <f>(G6*$B6)-$D6</f>
        <v>-60</v>
      </c>
      <c r="I6" s="106">
        <f>I24</f>
        <v>0</v>
      </c>
      <c r="J6" s="317">
        <f>(I6*$B6)-$D6</f>
        <v>-60</v>
      </c>
      <c r="K6" s="253">
        <f t="shared" ref="K6:K11" si="0">SUM(E6,G6,I6)</f>
        <v>3</v>
      </c>
      <c r="L6" s="330">
        <f t="shared" ref="L6:L12" si="1">(K6*$B6)-$D6*3</f>
        <v>-120</v>
      </c>
      <c r="M6" s="106">
        <f>M24</f>
        <v>0</v>
      </c>
      <c r="N6" s="317">
        <f t="shared" ref="N6" si="2">(M6*$B6)-$D6</f>
        <v>-60</v>
      </c>
      <c r="O6" s="106">
        <f>O24</f>
        <v>0</v>
      </c>
      <c r="P6" s="317">
        <f t="shared" ref="P6" si="3">(O6*$B6)-$D6</f>
        <v>-60</v>
      </c>
      <c r="Q6" s="106">
        <f>Q24</f>
        <v>0</v>
      </c>
      <c r="R6" s="317">
        <f t="shared" ref="R6" si="4">(Q6*$B6)-$D6</f>
        <v>-60</v>
      </c>
      <c r="S6" s="253">
        <f t="shared" ref="S6" si="5">SUM(M6,O6,Q6)</f>
        <v>0</v>
      </c>
      <c r="T6" s="330">
        <f t="shared" ref="T6:T16" si="6">(S6*$B6)-$D6*3</f>
        <v>-180</v>
      </c>
    </row>
    <row r="7" spans="1:20" x14ac:dyDescent="0.25">
      <c r="A7" s="88" t="s">
        <v>310</v>
      </c>
      <c r="B7" s="276">
        <v>20</v>
      </c>
      <c r="C7" s="83">
        <f>C25</f>
        <v>0</v>
      </c>
      <c r="D7" s="297">
        <f>C7*B7</f>
        <v>0</v>
      </c>
      <c r="E7" s="106">
        <f>E25</f>
        <v>1</v>
      </c>
      <c r="F7" s="317">
        <f>(E7*$B7)-$D7</f>
        <v>20</v>
      </c>
      <c r="G7" s="106">
        <f>G25</f>
        <v>0</v>
      </c>
      <c r="H7" s="317">
        <f>(G7*$B7)-$D7</f>
        <v>0</v>
      </c>
      <c r="I7" s="106">
        <f>I25</f>
        <v>0</v>
      </c>
      <c r="J7" s="317">
        <f>(I7*$B7)-$D7</f>
        <v>0</v>
      </c>
      <c r="K7" s="253">
        <f t="shared" si="0"/>
        <v>1</v>
      </c>
      <c r="L7" s="330">
        <f t="shared" ref="L7" si="7">(K7*$B7)-$D7*3</f>
        <v>20</v>
      </c>
      <c r="M7" s="106">
        <f>M25</f>
        <v>0</v>
      </c>
      <c r="N7" s="317">
        <f t="shared" ref="N7" si="8">(M7*$B7)-$D7</f>
        <v>0</v>
      </c>
      <c r="O7" s="106">
        <f>O25</f>
        <v>0</v>
      </c>
      <c r="P7" s="317">
        <f t="shared" ref="P7" si="9">(O7*$B7)-$D7</f>
        <v>0</v>
      </c>
      <c r="Q7" s="106">
        <f>Q25</f>
        <v>0</v>
      </c>
      <c r="R7" s="317">
        <f t="shared" ref="R7" si="10">(Q7*$B7)-$D7</f>
        <v>0</v>
      </c>
      <c r="S7" s="253">
        <f t="shared" ref="S7" si="11">SUM(M7,O7,Q7)</f>
        <v>0</v>
      </c>
      <c r="T7" s="330">
        <f t="shared" ref="T7" si="12">(S7*$B7)-$D7*3</f>
        <v>0</v>
      </c>
    </row>
    <row r="8" spans="1:20" x14ac:dyDescent="0.25">
      <c r="A8" s="88" t="s">
        <v>321</v>
      </c>
      <c r="B8" s="276">
        <v>20</v>
      </c>
      <c r="C8" s="83">
        <f>C30</f>
        <v>2</v>
      </c>
      <c r="D8" s="297">
        <f t="shared" ref="D8:D18" si="13">C8*B8</f>
        <v>40</v>
      </c>
      <c r="E8" s="106">
        <f>E30</f>
        <v>2</v>
      </c>
      <c r="F8" s="317">
        <f t="shared" ref="F8:F18" si="14">(E8*$B8)-$D8</f>
        <v>0</v>
      </c>
      <c r="G8" s="106">
        <f>G30</f>
        <v>0</v>
      </c>
      <c r="H8" s="317">
        <f t="shared" ref="H8:H18" si="15">(G8*$B8)-$D8</f>
        <v>-40</v>
      </c>
      <c r="I8" s="106">
        <f>I30</f>
        <v>0</v>
      </c>
      <c r="J8" s="317">
        <f t="shared" ref="J8:J18" si="16">(I8*$B8)-$D8</f>
        <v>-40</v>
      </c>
      <c r="K8" s="253">
        <f t="shared" si="0"/>
        <v>2</v>
      </c>
      <c r="L8" s="330">
        <f t="shared" si="1"/>
        <v>-80</v>
      </c>
      <c r="M8" s="106">
        <f>M30</f>
        <v>0</v>
      </c>
      <c r="N8" s="317">
        <f t="shared" ref="N8:N18" si="17">(M8*$B8)-$D8</f>
        <v>-40</v>
      </c>
      <c r="O8" s="106">
        <f>O30</f>
        <v>0</v>
      </c>
      <c r="P8" s="317">
        <f t="shared" ref="P8:P18" si="18">(O8*$B8)-$D8</f>
        <v>-40</v>
      </c>
      <c r="Q8" s="106">
        <f>Q30</f>
        <v>0</v>
      </c>
      <c r="R8" s="317">
        <f t="shared" ref="R8:R18" si="19">(Q8*$B8)-$D8</f>
        <v>-40</v>
      </c>
      <c r="S8" s="253">
        <f t="shared" ref="S8:S18" si="20">SUM(M8,O8,Q8)</f>
        <v>0</v>
      </c>
      <c r="T8" s="330">
        <f t="shared" si="6"/>
        <v>-120</v>
      </c>
    </row>
    <row r="9" spans="1:20" x14ac:dyDescent="0.25">
      <c r="A9" s="88" t="s">
        <v>322</v>
      </c>
      <c r="B9" s="276">
        <v>40</v>
      </c>
      <c r="C9" s="83">
        <f>C31</f>
        <v>2</v>
      </c>
      <c r="D9" s="297">
        <f t="shared" si="13"/>
        <v>80</v>
      </c>
      <c r="E9" s="106">
        <f>E31</f>
        <v>3</v>
      </c>
      <c r="F9" s="317">
        <f t="shared" si="14"/>
        <v>40</v>
      </c>
      <c r="G9" s="106">
        <f>G31</f>
        <v>0</v>
      </c>
      <c r="H9" s="317">
        <f t="shared" si="15"/>
        <v>-80</v>
      </c>
      <c r="I9" s="106">
        <f>I31</f>
        <v>0</v>
      </c>
      <c r="J9" s="317">
        <f t="shared" si="16"/>
        <v>-80</v>
      </c>
      <c r="K9" s="253">
        <f t="shared" si="0"/>
        <v>3</v>
      </c>
      <c r="L9" s="330">
        <f t="shared" si="1"/>
        <v>-120</v>
      </c>
      <c r="M9" s="106">
        <f>M31</f>
        <v>0</v>
      </c>
      <c r="N9" s="317">
        <f t="shared" si="17"/>
        <v>-80</v>
      </c>
      <c r="O9" s="106">
        <f>O31</f>
        <v>0</v>
      </c>
      <c r="P9" s="317">
        <f t="shared" si="18"/>
        <v>-80</v>
      </c>
      <c r="Q9" s="106">
        <f>Q31</f>
        <v>0</v>
      </c>
      <c r="R9" s="317">
        <f t="shared" si="19"/>
        <v>-80</v>
      </c>
      <c r="S9" s="253">
        <f t="shared" si="20"/>
        <v>0</v>
      </c>
      <c r="T9" s="330">
        <f t="shared" si="6"/>
        <v>-240</v>
      </c>
    </row>
    <row r="10" spans="1:20" x14ac:dyDescent="0.25">
      <c r="A10" s="88" t="s">
        <v>312</v>
      </c>
      <c r="B10" s="276">
        <v>20</v>
      </c>
      <c r="C10" s="83">
        <f>C36</f>
        <v>6</v>
      </c>
      <c r="D10" s="297">
        <f t="shared" si="13"/>
        <v>120</v>
      </c>
      <c r="E10" s="106">
        <f>E36</f>
        <v>6</v>
      </c>
      <c r="F10" s="317">
        <f t="shared" si="14"/>
        <v>0</v>
      </c>
      <c r="G10" s="106">
        <f>G36</f>
        <v>0</v>
      </c>
      <c r="H10" s="317">
        <f t="shared" si="15"/>
        <v>-120</v>
      </c>
      <c r="I10" s="106">
        <f>I36</f>
        <v>0</v>
      </c>
      <c r="J10" s="317">
        <f t="shared" si="16"/>
        <v>-120</v>
      </c>
      <c r="K10" s="253">
        <f t="shared" si="0"/>
        <v>6</v>
      </c>
      <c r="L10" s="330">
        <f t="shared" si="1"/>
        <v>-240</v>
      </c>
      <c r="M10" s="106">
        <f>M36</f>
        <v>0</v>
      </c>
      <c r="N10" s="317">
        <f t="shared" si="17"/>
        <v>-120</v>
      </c>
      <c r="O10" s="106">
        <f>O36</f>
        <v>0</v>
      </c>
      <c r="P10" s="317">
        <f t="shared" si="18"/>
        <v>-120</v>
      </c>
      <c r="Q10" s="106">
        <f>Q36</f>
        <v>0</v>
      </c>
      <c r="R10" s="317">
        <f t="shared" si="19"/>
        <v>-120</v>
      </c>
      <c r="S10" s="253">
        <f t="shared" si="20"/>
        <v>0</v>
      </c>
      <c r="T10" s="330">
        <f t="shared" si="6"/>
        <v>-360</v>
      </c>
    </row>
    <row r="11" spans="1:20" x14ac:dyDescent="0.25">
      <c r="A11" s="88" t="s">
        <v>313</v>
      </c>
      <c r="B11" s="276">
        <v>20</v>
      </c>
      <c r="C11" s="83">
        <f>C52</f>
        <v>6</v>
      </c>
      <c r="D11" s="297">
        <f t="shared" si="13"/>
        <v>120</v>
      </c>
      <c r="E11" s="106">
        <f>E52</f>
        <v>6</v>
      </c>
      <c r="F11" s="317">
        <f t="shared" si="14"/>
        <v>0</v>
      </c>
      <c r="G11" s="106">
        <f>G52</f>
        <v>0</v>
      </c>
      <c r="H11" s="317">
        <f t="shared" si="15"/>
        <v>-120</v>
      </c>
      <c r="I11" s="106">
        <f>I52</f>
        <v>0</v>
      </c>
      <c r="J11" s="317">
        <f t="shared" si="16"/>
        <v>-120</v>
      </c>
      <c r="K11" s="253">
        <f t="shared" si="0"/>
        <v>6</v>
      </c>
      <c r="L11" s="330">
        <f t="shared" si="1"/>
        <v>-240</v>
      </c>
      <c r="M11" s="106">
        <f>M52</f>
        <v>0</v>
      </c>
      <c r="N11" s="317">
        <f t="shared" si="17"/>
        <v>-120</v>
      </c>
      <c r="O11" s="106">
        <f>O52</f>
        <v>0</v>
      </c>
      <c r="P11" s="317">
        <f t="shared" si="18"/>
        <v>-120</v>
      </c>
      <c r="Q11" s="106">
        <f>Q52</f>
        <v>0</v>
      </c>
      <c r="R11" s="317">
        <f t="shared" si="19"/>
        <v>-120</v>
      </c>
      <c r="S11" s="253">
        <f t="shared" si="20"/>
        <v>0</v>
      </c>
      <c r="T11" s="330">
        <f t="shared" si="6"/>
        <v>-360</v>
      </c>
    </row>
    <row r="12" spans="1:20" x14ac:dyDescent="0.25">
      <c r="A12" s="88" t="s">
        <v>314</v>
      </c>
      <c r="B12" s="276">
        <v>20</v>
      </c>
      <c r="C12" s="83">
        <f>C57</f>
        <v>9</v>
      </c>
      <c r="D12" s="297">
        <f t="shared" si="13"/>
        <v>180</v>
      </c>
      <c r="E12" s="106">
        <f>E57</f>
        <v>9</v>
      </c>
      <c r="F12" s="317">
        <f t="shared" si="14"/>
        <v>0</v>
      </c>
      <c r="G12" s="106">
        <f>G57</f>
        <v>0</v>
      </c>
      <c r="H12" s="317">
        <f t="shared" si="15"/>
        <v>-180</v>
      </c>
      <c r="I12" s="106">
        <f>I57</f>
        <v>0</v>
      </c>
      <c r="J12" s="317">
        <f t="shared" si="16"/>
        <v>-180</v>
      </c>
      <c r="K12" s="253">
        <f t="shared" ref="K12:K18" si="21">SUM(E12,G12,I12)</f>
        <v>9</v>
      </c>
      <c r="L12" s="330">
        <f t="shared" si="1"/>
        <v>-360</v>
      </c>
      <c r="M12" s="106">
        <f>M57</f>
        <v>0</v>
      </c>
      <c r="N12" s="317">
        <f t="shared" si="17"/>
        <v>-180</v>
      </c>
      <c r="O12" s="106">
        <f>O57</f>
        <v>0</v>
      </c>
      <c r="P12" s="317">
        <f t="shared" si="18"/>
        <v>-180</v>
      </c>
      <c r="Q12" s="106">
        <f>Q57</f>
        <v>0</v>
      </c>
      <c r="R12" s="317">
        <f t="shared" si="19"/>
        <v>-180</v>
      </c>
      <c r="S12" s="253">
        <f t="shared" si="20"/>
        <v>0</v>
      </c>
      <c r="T12" s="330">
        <f t="shared" si="6"/>
        <v>-540</v>
      </c>
    </row>
    <row r="13" spans="1:20" x14ac:dyDescent="0.25">
      <c r="A13" s="88" t="s">
        <v>315</v>
      </c>
      <c r="B13" s="276">
        <v>20</v>
      </c>
      <c r="C13" s="83">
        <f>C62</f>
        <v>6</v>
      </c>
      <c r="D13" s="297">
        <f t="shared" si="13"/>
        <v>120</v>
      </c>
      <c r="E13" s="106">
        <f>E62</f>
        <v>5</v>
      </c>
      <c r="F13" s="317">
        <f t="shared" si="14"/>
        <v>-20</v>
      </c>
      <c r="G13" s="106">
        <f>G62</f>
        <v>0</v>
      </c>
      <c r="H13" s="317">
        <f t="shared" si="15"/>
        <v>-120</v>
      </c>
      <c r="I13" s="106">
        <f>I62</f>
        <v>0</v>
      </c>
      <c r="J13" s="317">
        <f t="shared" si="16"/>
        <v>-120</v>
      </c>
      <c r="K13" s="253">
        <f t="shared" si="21"/>
        <v>5</v>
      </c>
      <c r="L13" s="330">
        <f t="shared" ref="L13:L18" si="22">(K13*$B13)-$D13*3</f>
        <v>-260</v>
      </c>
      <c r="M13" s="106">
        <f>M62</f>
        <v>0</v>
      </c>
      <c r="N13" s="317">
        <f t="shared" si="17"/>
        <v>-120</v>
      </c>
      <c r="O13" s="106">
        <f>O62</f>
        <v>0</v>
      </c>
      <c r="P13" s="317">
        <f t="shared" si="18"/>
        <v>-120</v>
      </c>
      <c r="Q13" s="106">
        <f>Q62</f>
        <v>0</v>
      </c>
      <c r="R13" s="317">
        <f t="shared" si="19"/>
        <v>-120</v>
      </c>
      <c r="S13" s="253">
        <f t="shared" si="20"/>
        <v>0</v>
      </c>
      <c r="T13" s="330">
        <f t="shared" si="6"/>
        <v>-360</v>
      </c>
    </row>
    <row r="14" spans="1:20" x14ac:dyDescent="0.25">
      <c r="A14" s="88" t="s">
        <v>316</v>
      </c>
      <c r="B14" s="276">
        <v>20</v>
      </c>
      <c r="C14" s="83">
        <f>C67</f>
        <v>9</v>
      </c>
      <c r="D14" s="297">
        <f t="shared" si="13"/>
        <v>180</v>
      </c>
      <c r="E14" s="106">
        <f>E67</f>
        <v>7</v>
      </c>
      <c r="F14" s="317">
        <f t="shared" si="14"/>
        <v>-40</v>
      </c>
      <c r="G14" s="106">
        <f>G67</f>
        <v>0</v>
      </c>
      <c r="H14" s="317">
        <f t="shared" si="15"/>
        <v>-180</v>
      </c>
      <c r="I14" s="106">
        <f>I67</f>
        <v>0</v>
      </c>
      <c r="J14" s="317">
        <f t="shared" si="16"/>
        <v>-180</v>
      </c>
      <c r="K14" s="253">
        <f t="shared" si="21"/>
        <v>7</v>
      </c>
      <c r="L14" s="330">
        <f t="shared" si="22"/>
        <v>-400</v>
      </c>
      <c r="M14" s="106">
        <f>M67</f>
        <v>0</v>
      </c>
      <c r="N14" s="317">
        <f t="shared" si="17"/>
        <v>-180</v>
      </c>
      <c r="O14" s="106">
        <f>O67</f>
        <v>0</v>
      </c>
      <c r="P14" s="317">
        <f t="shared" si="18"/>
        <v>-180</v>
      </c>
      <c r="Q14" s="106">
        <f>Q67</f>
        <v>0</v>
      </c>
      <c r="R14" s="317">
        <f t="shared" si="19"/>
        <v>-180</v>
      </c>
      <c r="S14" s="253">
        <f t="shared" si="20"/>
        <v>0</v>
      </c>
      <c r="T14" s="330">
        <f t="shared" si="6"/>
        <v>-540</v>
      </c>
    </row>
    <row r="15" spans="1:20" x14ac:dyDescent="0.25">
      <c r="A15" s="88" t="s">
        <v>317</v>
      </c>
      <c r="B15" s="276">
        <v>20</v>
      </c>
      <c r="C15" s="83">
        <f>C72</f>
        <v>6</v>
      </c>
      <c r="D15" s="297">
        <f t="shared" si="13"/>
        <v>120</v>
      </c>
      <c r="E15" s="106">
        <f>E72</f>
        <v>5</v>
      </c>
      <c r="F15" s="317">
        <f t="shared" si="14"/>
        <v>-20</v>
      </c>
      <c r="G15" s="106">
        <f>G72</f>
        <v>0</v>
      </c>
      <c r="H15" s="317">
        <f t="shared" si="15"/>
        <v>-120</v>
      </c>
      <c r="I15" s="106">
        <f>I72</f>
        <v>0</v>
      </c>
      <c r="J15" s="317">
        <f t="shared" si="16"/>
        <v>-120</v>
      </c>
      <c r="K15" s="253">
        <f t="shared" si="21"/>
        <v>5</v>
      </c>
      <c r="L15" s="330">
        <f t="shared" si="22"/>
        <v>-260</v>
      </c>
      <c r="M15" s="106">
        <f>M72</f>
        <v>0</v>
      </c>
      <c r="N15" s="317">
        <f t="shared" si="17"/>
        <v>-120</v>
      </c>
      <c r="O15" s="106">
        <f>O72</f>
        <v>0</v>
      </c>
      <c r="P15" s="317">
        <f t="shared" si="18"/>
        <v>-120</v>
      </c>
      <c r="Q15" s="106">
        <f>Q72</f>
        <v>0</v>
      </c>
      <c r="R15" s="317">
        <f t="shared" si="19"/>
        <v>-120</v>
      </c>
      <c r="S15" s="253">
        <f t="shared" si="20"/>
        <v>0</v>
      </c>
      <c r="T15" s="330">
        <f t="shared" si="6"/>
        <v>-360</v>
      </c>
    </row>
    <row r="16" spans="1:20" x14ac:dyDescent="0.25">
      <c r="A16" s="88" t="s">
        <v>318</v>
      </c>
      <c r="B16" s="276">
        <v>20</v>
      </c>
      <c r="C16" s="83">
        <f>C77</f>
        <v>6</v>
      </c>
      <c r="D16" s="297">
        <f t="shared" si="13"/>
        <v>120</v>
      </c>
      <c r="E16" s="106">
        <f>E77</f>
        <v>6</v>
      </c>
      <c r="F16" s="317">
        <f t="shared" si="14"/>
        <v>0</v>
      </c>
      <c r="G16" s="106">
        <f>G77</f>
        <v>0</v>
      </c>
      <c r="H16" s="317">
        <f t="shared" si="15"/>
        <v>-120</v>
      </c>
      <c r="I16" s="106">
        <f>I77</f>
        <v>0</v>
      </c>
      <c r="J16" s="317">
        <f t="shared" si="16"/>
        <v>-120</v>
      </c>
      <c r="K16" s="253">
        <f t="shared" si="21"/>
        <v>6</v>
      </c>
      <c r="L16" s="330">
        <f t="shared" si="22"/>
        <v>-240</v>
      </c>
      <c r="M16" s="106">
        <f>M77</f>
        <v>0</v>
      </c>
      <c r="N16" s="317">
        <f t="shared" si="17"/>
        <v>-120</v>
      </c>
      <c r="O16" s="106">
        <f>O77</f>
        <v>0</v>
      </c>
      <c r="P16" s="317">
        <f t="shared" si="18"/>
        <v>-120</v>
      </c>
      <c r="Q16" s="106">
        <f>Q77</f>
        <v>0</v>
      </c>
      <c r="R16" s="317">
        <f t="shared" si="19"/>
        <v>-120</v>
      </c>
      <c r="S16" s="253">
        <f t="shared" si="20"/>
        <v>0</v>
      </c>
      <c r="T16" s="330">
        <f t="shared" si="6"/>
        <v>-360</v>
      </c>
    </row>
    <row r="17" spans="1:20" x14ac:dyDescent="0.25">
      <c r="A17" s="88" t="s">
        <v>319</v>
      </c>
      <c r="B17" s="276">
        <v>20</v>
      </c>
      <c r="C17" s="83">
        <f>C82</f>
        <v>9</v>
      </c>
      <c r="D17" s="297">
        <f t="shared" si="13"/>
        <v>180</v>
      </c>
      <c r="E17" s="106">
        <f>E82</f>
        <v>7</v>
      </c>
      <c r="F17" s="317">
        <f t="shared" si="14"/>
        <v>-40</v>
      </c>
      <c r="G17" s="106">
        <f>G82</f>
        <v>0</v>
      </c>
      <c r="H17" s="317">
        <f t="shared" si="15"/>
        <v>-180</v>
      </c>
      <c r="I17" s="106">
        <f>I82</f>
        <v>0</v>
      </c>
      <c r="J17" s="317">
        <f t="shared" si="16"/>
        <v>-180</v>
      </c>
      <c r="K17" s="253">
        <f t="shared" si="21"/>
        <v>7</v>
      </c>
      <c r="L17" s="330">
        <f t="shared" si="22"/>
        <v>-400</v>
      </c>
      <c r="M17" s="106">
        <f>M82</f>
        <v>0</v>
      </c>
      <c r="N17" s="317">
        <f t="shared" si="17"/>
        <v>-180</v>
      </c>
      <c r="O17" s="106">
        <f>O82</f>
        <v>0</v>
      </c>
      <c r="P17" s="317">
        <f t="shared" si="18"/>
        <v>-180</v>
      </c>
      <c r="Q17" s="106">
        <f>Q82</f>
        <v>0</v>
      </c>
      <c r="R17" s="317">
        <f t="shared" si="19"/>
        <v>-180</v>
      </c>
      <c r="S17" s="253">
        <f t="shared" si="20"/>
        <v>0</v>
      </c>
      <c r="T17" s="330">
        <f t="shared" ref="T17:T18" si="23">(S17*$B17)-$D17*3</f>
        <v>-540</v>
      </c>
    </row>
    <row r="18" spans="1:20" ht="15.75" thickBot="1" x14ac:dyDescent="0.3">
      <c r="A18" s="63" t="s">
        <v>320</v>
      </c>
      <c r="B18" s="284">
        <v>20</v>
      </c>
      <c r="C18" s="64">
        <f>C87</f>
        <v>6</v>
      </c>
      <c r="D18" s="310">
        <f t="shared" si="13"/>
        <v>120</v>
      </c>
      <c r="E18" s="115">
        <f>E87</f>
        <v>5</v>
      </c>
      <c r="F18" s="325">
        <f t="shared" si="14"/>
        <v>-20</v>
      </c>
      <c r="G18" s="115">
        <f>G87</f>
        <v>0</v>
      </c>
      <c r="H18" s="325">
        <f t="shared" si="15"/>
        <v>-120</v>
      </c>
      <c r="I18" s="115">
        <f>I87</f>
        <v>0</v>
      </c>
      <c r="J18" s="325">
        <f t="shared" si="16"/>
        <v>-120</v>
      </c>
      <c r="K18" s="261">
        <f t="shared" si="21"/>
        <v>5</v>
      </c>
      <c r="L18" s="338">
        <f t="shared" si="22"/>
        <v>-260</v>
      </c>
      <c r="M18" s="115">
        <f>M87</f>
        <v>0</v>
      </c>
      <c r="N18" s="325">
        <f t="shared" si="17"/>
        <v>-120</v>
      </c>
      <c r="O18" s="115">
        <f>O87</f>
        <v>0</v>
      </c>
      <c r="P18" s="325">
        <f t="shared" si="18"/>
        <v>-120</v>
      </c>
      <c r="Q18" s="115">
        <f>Q87</f>
        <v>0</v>
      </c>
      <c r="R18" s="325">
        <f t="shared" si="19"/>
        <v>-120</v>
      </c>
      <c r="S18" s="261">
        <f t="shared" si="20"/>
        <v>0</v>
      </c>
      <c r="T18" s="338">
        <f t="shared" si="23"/>
        <v>-360</v>
      </c>
    </row>
    <row r="19" spans="1:20" ht="15.75" thickBot="1" x14ac:dyDescent="0.3">
      <c r="A19" s="423" t="s">
        <v>7</v>
      </c>
      <c r="B19" s="348">
        <f>SUM(B6:B18)</f>
        <v>280</v>
      </c>
      <c r="C19" s="349">
        <f t="shared" ref="C19:T19" si="24">SUM(C6:C18)</f>
        <v>70</v>
      </c>
      <c r="D19" s="350">
        <f t="shared" si="24"/>
        <v>1440</v>
      </c>
      <c r="E19" s="351">
        <f t="shared" si="24"/>
        <v>65</v>
      </c>
      <c r="F19" s="352">
        <f t="shared" si="24"/>
        <v>-80</v>
      </c>
      <c r="G19" s="351">
        <f t="shared" si="24"/>
        <v>0</v>
      </c>
      <c r="H19" s="352">
        <f t="shared" si="24"/>
        <v>-1440</v>
      </c>
      <c r="I19" s="351">
        <f t="shared" si="24"/>
        <v>0</v>
      </c>
      <c r="J19" s="352">
        <f t="shared" si="24"/>
        <v>-1440</v>
      </c>
      <c r="K19" s="353">
        <f t="shared" ref="K19:L19" si="25">SUM(K6:K18)</f>
        <v>65</v>
      </c>
      <c r="L19" s="420">
        <f t="shared" si="25"/>
        <v>-2960</v>
      </c>
      <c r="M19" s="351">
        <f t="shared" si="24"/>
        <v>0</v>
      </c>
      <c r="N19" s="352">
        <f t="shared" si="24"/>
        <v>-1440</v>
      </c>
      <c r="O19" s="351">
        <f t="shared" si="24"/>
        <v>0</v>
      </c>
      <c r="P19" s="352">
        <f t="shared" si="24"/>
        <v>-1440</v>
      </c>
      <c r="Q19" s="351">
        <f t="shared" si="24"/>
        <v>0</v>
      </c>
      <c r="R19" s="352">
        <f t="shared" si="24"/>
        <v>-1440</v>
      </c>
      <c r="S19" s="353">
        <f t="shared" si="24"/>
        <v>0</v>
      </c>
      <c r="T19" s="420">
        <f t="shared" si="24"/>
        <v>-4320</v>
      </c>
    </row>
    <row r="20" spans="1:20" x14ac:dyDescent="0.25">
      <c r="A20" s="103"/>
      <c r="B20" s="292"/>
    </row>
    <row r="21" spans="1:20" hidden="1" x14ac:dyDescent="0.25">
      <c r="A21" s="103"/>
      <c r="B21" s="292"/>
    </row>
    <row r="22" spans="1:20" ht="15.75" hidden="1" x14ac:dyDescent="0.25">
      <c r="A22" s="1021" t="s">
        <v>266</v>
      </c>
      <c r="B22" s="1022"/>
      <c r="C22" s="1022"/>
      <c r="D22" s="1022"/>
      <c r="E22" s="1022"/>
      <c r="F22" s="1022"/>
      <c r="G22" s="1022"/>
      <c r="H22" s="1022"/>
      <c r="I22" s="1022"/>
      <c r="J22" s="1022"/>
      <c r="K22" s="1022"/>
      <c r="L22" s="1022"/>
      <c r="M22" s="1022"/>
      <c r="N22" s="1022"/>
      <c r="O22" s="1022"/>
      <c r="P22" s="1022"/>
      <c r="Q22" s="1022"/>
      <c r="R22" s="1022"/>
      <c r="S22" s="1022"/>
      <c r="T22" s="1022"/>
    </row>
    <row r="23" spans="1:20" ht="36.75" hidden="1" thickBot="1" x14ac:dyDescent="0.3">
      <c r="A23" s="85" t="s">
        <v>14</v>
      </c>
      <c r="B23" s="274" t="s">
        <v>222</v>
      </c>
      <c r="C23" s="104" t="s">
        <v>165</v>
      </c>
      <c r="D23" s="302" t="s">
        <v>223</v>
      </c>
      <c r="E23" s="343" t="s">
        <v>2</v>
      </c>
      <c r="F23" s="344" t="s">
        <v>225</v>
      </c>
      <c r="G23" s="343" t="s">
        <v>3</v>
      </c>
      <c r="H23" s="344" t="s">
        <v>226</v>
      </c>
      <c r="I23" s="343" t="s">
        <v>4</v>
      </c>
      <c r="J23" s="344" t="s">
        <v>227</v>
      </c>
      <c r="K23" s="251" t="s">
        <v>197</v>
      </c>
      <c r="L23" s="342" t="s">
        <v>224</v>
      </c>
      <c r="M23" s="343" t="s">
        <v>5</v>
      </c>
      <c r="N23" s="344" t="s">
        <v>228</v>
      </c>
      <c r="O23" s="345" t="s">
        <v>194</v>
      </c>
      <c r="P23" s="344" t="s">
        <v>229</v>
      </c>
      <c r="Q23" s="345" t="s">
        <v>195</v>
      </c>
      <c r="R23" s="344" t="s">
        <v>230</v>
      </c>
      <c r="S23" s="251" t="s">
        <v>197</v>
      </c>
      <c r="T23" s="342" t="s">
        <v>224</v>
      </c>
    </row>
    <row r="24" spans="1:20" ht="15.75" hidden="1" thickTop="1" x14ac:dyDescent="0.25">
      <c r="A24" s="88" t="s">
        <v>33</v>
      </c>
      <c r="B24" s="276">
        <v>20</v>
      </c>
      <c r="C24" s="89">
        <f>'Pque N Mundo I'!B45</f>
        <v>3</v>
      </c>
      <c r="D24" s="304">
        <f t="shared" ref="D24" si="26">C24*B24</f>
        <v>60</v>
      </c>
      <c r="E24" s="106">
        <f>'Pque N Mundo I'!C45</f>
        <v>3</v>
      </c>
      <c r="F24" s="317">
        <f t="shared" ref="F24:H24" si="27">(E24*$B24)-$D24</f>
        <v>0</v>
      </c>
      <c r="G24" s="106">
        <f>'Pque N Mundo I'!D45</f>
        <v>0</v>
      </c>
      <c r="H24" s="317">
        <f t="shared" si="27"/>
        <v>-60</v>
      </c>
      <c r="I24" s="106">
        <f>'Pque N Mundo I'!E45</f>
        <v>0</v>
      </c>
      <c r="J24" s="317">
        <f t="shared" ref="J24" si="28">(I24*$B24)-$D24</f>
        <v>-60</v>
      </c>
      <c r="K24" s="253">
        <f t="shared" ref="K24" si="29">SUM(E24,G24,I24)</f>
        <v>3</v>
      </c>
      <c r="L24" s="330">
        <f t="shared" ref="L24" si="30">(K24*$B24)-$D24*3</f>
        <v>-120</v>
      </c>
      <c r="M24" s="106">
        <f>'Pque N Mundo I'!F45</f>
        <v>0</v>
      </c>
      <c r="N24" s="317">
        <f t="shared" ref="N24" si="31">(M24*$B24)-$D24</f>
        <v>-60</v>
      </c>
      <c r="O24" s="106">
        <f>'Pque N Mundo I'!G45</f>
        <v>0</v>
      </c>
      <c r="P24" s="317">
        <f t="shared" ref="P24" si="32">(O24*$B24)-$D24</f>
        <v>-60</v>
      </c>
      <c r="Q24" s="106">
        <f>'Pque N Mundo I'!H45</f>
        <v>0</v>
      </c>
      <c r="R24" s="317">
        <f t="shared" ref="R24" si="33">(Q24*$B24)-$D24</f>
        <v>-60</v>
      </c>
      <c r="S24" s="253">
        <f t="shared" ref="S24" si="34">SUM(M24,O24,Q24)</f>
        <v>0</v>
      </c>
      <c r="T24" s="330">
        <f t="shared" ref="T24" si="35">(S24*$B24)-$D24*3</f>
        <v>-180</v>
      </c>
    </row>
    <row r="25" spans="1:20" hidden="1" x14ac:dyDescent="0.25">
      <c r="A25" s="88" t="s">
        <v>19</v>
      </c>
      <c r="B25" s="276">
        <v>0</v>
      </c>
      <c r="C25" s="89">
        <f>'Pque N Mundo I'!B46</f>
        <v>0</v>
      </c>
      <c r="D25" s="304">
        <f t="shared" ref="D25" si="36">C25*B25</f>
        <v>0</v>
      </c>
      <c r="E25" s="106">
        <f>'Pque N Mundo I'!C46</f>
        <v>1</v>
      </c>
      <c r="F25" s="317">
        <f t="shared" ref="F25" si="37">(E25*$B25)-$D25</f>
        <v>0</v>
      </c>
      <c r="G25" s="106">
        <f>'Pque N Mundo I'!D46</f>
        <v>0</v>
      </c>
      <c r="H25" s="317">
        <f t="shared" ref="H25" si="38">(G25*$B25)-$D25</f>
        <v>0</v>
      </c>
      <c r="I25" s="106">
        <f>'Pque N Mundo I'!E46</f>
        <v>0</v>
      </c>
      <c r="J25" s="317">
        <f t="shared" ref="J25" si="39">(I25*$B25)-$D25</f>
        <v>0</v>
      </c>
      <c r="K25" s="253">
        <f t="shared" ref="K25" si="40">SUM(E25,G25,I25)</f>
        <v>1</v>
      </c>
      <c r="L25" s="330">
        <f t="shared" ref="L25" si="41">(K25*$B25)-$D25*3</f>
        <v>0</v>
      </c>
      <c r="M25" s="106">
        <f>'Pque N Mundo I'!F46</f>
        <v>0</v>
      </c>
      <c r="N25" s="317">
        <f t="shared" ref="N25" si="42">(M25*$B25)-$D25</f>
        <v>0</v>
      </c>
      <c r="O25" s="106">
        <f>'Pque N Mundo I'!G46</f>
        <v>0</v>
      </c>
      <c r="P25" s="317">
        <f t="shared" ref="P25" si="43">(O25*$B25)-$D25</f>
        <v>0</v>
      </c>
      <c r="Q25" s="106">
        <f>'Pque N Mundo I'!H46</f>
        <v>0</v>
      </c>
      <c r="R25" s="317">
        <f t="shared" ref="R25" si="44">(Q25*$B25)-$D25</f>
        <v>0</v>
      </c>
      <c r="S25" s="253">
        <f t="shared" ref="S25" si="45">SUM(M25,O25,Q25)</f>
        <v>0</v>
      </c>
      <c r="T25" s="330">
        <f t="shared" ref="T25" si="46">(S25*$B25)-$D25*3</f>
        <v>0</v>
      </c>
    </row>
    <row r="26" spans="1:20" ht="15.75" hidden="1" thickBot="1" x14ac:dyDescent="0.3">
      <c r="A26" s="6" t="s">
        <v>7</v>
      </c>
      <c r="B26" s="293">
        <f>SUM(B24:B25)</f>
        <v>20</v>
      </c>
      <c r="C26" s="7">
        <f t="shared" ref="C26:T26" si="47">SUM(C24:C25)</f>
        <v>3</v>
      </c>
      <c r="D26" s="300">
        <f t="shared" si="47"/>
        <v>60</v>
      </c>
      <c r="E26" s="8">
        <f t="shared" si="47"/>
        <v>4</v>
      </c>
      <c r="F26" s="319">
        <f t="shared" si="47"/>
        <v>0</v>
      </c>
      <c r="G26" s="8">
        <f t="shared" si="47"/>
        <v>0</v>
      </c>
      <c r="H26" s="319">
        <f t="shared" si="47"/>
        <v>-60</v>
      </c>
      <c r="I26" s="8">
        <f t="shared" si="47"/>
        <v>0</v>
      </c>
      <c r="J26" s="319">
        <f t="shared" si="47"/>
        <v>-60</v>
      </c>
      <c r="K26" s="80">
        <f t="shared" si="47"/>
        <v>4</v>
      </c>
      <c r="L26" s="332">
        <f t="shared" si="47"/>
        <v>-120</v>
      </c>
      <c r="M26" s="8">
        <f t="shared" si="47"/>
        <v>0</v>
      </c>
      <c r="N26" s="319">
        <f t="shared" si="47"/>
        <v>-60</v>
      </c>
      <c r="O26" s="8">
        <f t="shared" si="47"/>
        <v>0</v>
      </c>
      <c r="P26" s="319">
        <f t="shared" si="47"/>
        <v>-60</v>
      </c>
      <c r="Q26" s="8">
        <f t="shared" si="47"/>
        <v>0</v>
      </c>
      <c r="R26" s="319">
        <f t="shared" si="47"/>
        <v>-60</v>
      </c>
      <c r="S26" s="80">
        <f t="shared" si="47"/>
        <v>0</v>
      </c>
      <c r="T26" s="332">
        <f t="shared" si="47"/>
        <v>-180</v>
      </c>
    </row>
    <row r="27" spans="1:20" hidden="1" x14ac:dyDescent="0.25"/>
    <row r="28" spans="1:20" ht="15.75" hidden="1" x14ac:dyDescent="0.25">
      <c r="A28" s="1021" t="s">
        <v>47</v>
      </c>
      <c r="B28" s="1022"/>
      <c r="C28" s="1022"/>
      <c r="D28" s="1022"/>
      <c r="E28" s="1022"/>
      <c r="F28" s="1022"/>
      <c r="G28" s="1022"/>
      <c r="H28" s="1022"/>
      <c r="I28" s="1022"/>
      <c r="J28" s="1022"/>
      <c r="K28" s="1022"/>
      <c r="L28" s="1022"/>
      <c r="M28" s="1022"/>
      <c r="N28" s="1022"/>
      <c r="O28" s="1022"/>
      <c r="P28" s="1022"/>
      <c r="Q28" s="1022"/>
      <c r="R28" s="1022"/>
      <c r="S28" s="1022"/>
      <c r="T28" s="1022"/>
    </row>
    <row r="29" spans="1:20" ht="36.75" hidden="1" thickBot="1" x14ac:dyDescent="0.3">
      <c r="A29" s="85" t="s">
        <v>14</v>
      </c>
      <c r="B29" s="274" t="s">
        <v>222</v>
      </c>
      <c r="C29" s="104" t="s">
        <v>165</v>
      </c>
      <c r="D29" s="302" t="s">
        <v>223</v>
      </c>
      <c r="E29" s="343" t="s">
        <v>2</v>
      </c>
      <c r="F29" s="344" t="s">
        <v>225</v>
      </c>
      <c r="G29" s="343" t="s">
        <v>3</v>
      </c>
      <c r="H29" s="344" t="s">
        <v>226</v>
      </c>
      <c r="I29" s="343" t="s">
        <v>4</v>
      </c>
      <c r="J29" s="344" t="s">
        <v>227</v>
      </c>
      <c r="K29" s="251" t="s">
        <v>197</v>
      </c>
      <c r="L29" s="342" t="s">
        <v>224</v>
      </c>
      <c r="M29" s="343" t="s">
        <v>5</v>
      </c>
      <c r="N29" s="344" t="s">
        <v>228</v>
      </c>
      <c r="O29" s="345" t="s">
        <v>194</v>
      </c>
      <c r="P29" s="344" t="s">
        <v>229</v>
      </c>
      <c r="Q29" s="345" t="s">
        <v>195</v>
      </c>
      <c r="R29" s="344" t="s">
        <v>230</v>
      </c>
      <c r="S29" s="251" t="s">
        <v>197</v>
      </c>
      <c r="T29" s="342" t="s">
        <v>224</v>
      </c>
    </row>
    <row r="30" spans="1:20" ht="15.75" hidden="1" thickTop="1" x14ac:dyDescent="0.25">
      <c r="A30" s="88" t="s">
        <v>32</v>
      </c>
      <c r="B30" s="276">
        <v>40</v>
      </c>
      <c r="C30" s="83">
        <f>'Pque N Mundo II'!B54</f>
        <v>2</v>
      </c>
      <c r="D30" s="297">
        <f t="shared" ref="D30:D31" si="48">C30*B30</f>
        <v>80</v>
      </c>
      <c r="E30" s="106">
        <f>'Pque N Mundo II'!C54</f>
        <v>2</v>
      </c>
      <c r="F30" s="317">
        <f t="shared" ref="F30:F31" si="49">(E30*$B30)-$D30</f>
        <v>0</v>
      </c>
      <c r="G30" s="106">
        <f>'Pque N Mundo II'!D54</f>
        <v>0</v>
      </c>
      <c r="H30" s="317">
        <f t="shared" ref="H30:H31" si="50">(G30*$B30)-$D30</f>
        <v>-80</v>
      </c>
      <c r="I30" s="106">
        <f>'Pque N Mundo II'!E54</f>
        <v>0</v>
      </c>
      <c r="J30" s="317">
        <f t="shared" ref="J30:J31" si="51">(I30*$B30)-$D30</f>
        <v>-80</v>
      </c>
      <c r="K30" s="253">
        <f t="shared" ref="K30:K31" si="52">SUM(E30,G30,I30)</f>
        <v>2</v>
      </c>
      <c r="L30" s="330">
        <f t="shared" ref="L30:L31" si="53">(K30*$B30)-$D30*3</f>
        <v>-160</v>
      </c>
      <c r="M30" s="106">
        <f>'Pque N Mundo II'!F54</f>
        <v>0</v>
      </c>
      <c r="N30" s="317">
        <f t="shared" ref="N30:N31" si="54">(M30*$B30)-$D30</f>
        <v>-80</v>
      </c>
      <c r="O30" s="106">
        <f>'Pque N Mundo II'!G54</f>
        <v>0</v>
      </c>
      <c r="P30" s="317">
        <f t="shared" ref="P30:P31" si="55">(O30*$B30)-$D30</f>
        <v>-80</v>
      </c>
      <c r="Q30" s="106">
        <f>'Pque N Mundo II'!H54</f>
        <v>0</v>
      </c>
      <c r="R30" s="317">
        <f t="shared" ref="R30:R31" si="56">(Q30*$B30)-$D30</f>
        <v>-80</v>
      </c>
      <c r="S30" s="253">
        <f t="shared" ref="S30:S31" si="57">SUM(M30,O30,Q30)</f>
        <v>0</v>
      </c>
      <c r="T30" s="330">
        <f t="shared" ref="T30:T31" si="58">(S30*$B30)-$D30*3</f>
        <v>-240</v>
      </c>
    </row>
    <row r="31" spans="1:20" ht="15.75" hidden="1" thickBot="1" x14ac:dyDescent="0.3">
      <c r="A31" s="88" t="s">
        <v>33</v>
      </c>
      <c r="B31" s="276">
        <v>20</v>
      </c>
      <c r="C31" s="83">
        <f>'Pque N Mundo II'!B55</f>
        <v>2</v>
      </c>
      <c r="D31" s="297">
        <f t="shared" si="48"/>
        <v>40</v>
      </c>
      <c r="E31" s="106">
        <f>'Pque N Mundo II'!C55</f>
        <v>3</v>
      </c>
      <c r="F31" s="317">
        <f t="shared" si="49"/>
        <v>20</v>
      </c>
      <c r="G31" s="106">
        <f>'Pque N Mundo II'!D55</f>
        <v>0</v>
      </c>
      <c r="H31" s="317">
        <f t="shared" si="50"/>
        <v>-40</v>
      </c>
      <c r="I31" s="106">
        <f>'Pque N Mundo II'!E55</f>
        <v>0</v>
      </c>
      <c r="J31" s="317">
        <f t="shared" si="51"/>
        <v>-40</v>
      </c>
      <c r="K31" s="253">
        <f t="shared" si="52"/>
        <v>3</v>
      </c>
      <c r="L31" s="330">
        <f t="shared" si="53"/>
        <v>-60</v>
      </c>
      <c r="M31" s="106">
        <f>'Pque N Mundo II'!F55</f>
        <v>0</v>
      </c>
      <c r="N31" s="317">
        <f t="shared" si="54"/>
        <v>-40</v>
      </c>
      <c r="O31" s="106">
        <f>'Pque N Mundo II'!G55</f>
        <v>0</v>
      </c>
      <c r="P31" s="317">
        <f t="shared" si="55"/>
        <v>-40</v>
      </c>
      <c r="Q31" s="106">
        <f>'Pque N Mundo II'!H55</f>
        <v>0</v>
      </c>
      <c r="R31" s="317">
        <f t="shared" si="56"/>
        <v>-40</v>
      </c>
      <c r="S31" s="253">
        <f t="shared" si="57"/>
        <v>0</v>
      </c>
      <c r="T31" s="330">
        <f t="shared" si="58"/>
        <v>-120</v>
      </c>
    </row>
    <row r="32" spans="1:20" ht="15.75" hidden="1" thickBot="1" x14ac:dyDescent="0.3">
      <c r="A32" s="6" t="s">
        <v>7</v>
      </c>
      <c r="B32" s="293">
        <f>SUM(B30:B31)</f>
        <v>60</v>
      </c>
      <c r="C32" s="7">
        <f t="shared" ref="C32:T32" si="59">SUM(C30:C31)</f>
        <v>4</v>
      </c>
      <c r="D32" s="300">
        <f t="shared" si="59"/>
        <v>120</v>
      </c>
      <c r="E32" s="8">
        <f t="shared" si="59"/>
        <v>5</v>
      </c>
      <c r="F32" s="319">
        <f t="shared" si="59"/>
        <v>20</v>
      </c>
      <c r="G32" s="351">
        <f t="shared" si="59"/>
        <v>0</v>
      </c>
      <c r="H32" s="352">
        <f t="shared" si="59"/>
        <v>-120</v>
      </c>
      <c r="I32" s="351">
        <f t="shared" si="59"/>
        <v>0</v>
      </c>
      <c r="J32" s="352">
        <f t="shared" si="59"/>
        <v>-120</v>
      </c>
      <c r="K32" s="80">
        <f t="shared" ref="K32:L32" si="60">SUM(K30:K31)</f>
        <v>5</v>
      </c>
      <c r="L32" s="332">
        <f t="shared" si="60"/>
        <v>-220</v>
      </c>
      <c r="M32" s="8">
        <f t="shared" si="59"/>
        <v>0</v>
      </c>
      <c r="N32" s="319">
        <f t="shared" si="59"/>
        <v>-120</v>
      </c>
      <c r="O32" s="8">
        <f t="shared" si="59"/>
        <v>0</v>
      </c>
      <c r="P32" s="319">
        <f t="shared" si="59"/>
        <v>-120</v>
      </c>
      <c r="Q32" s="8">
        <f t="shared" si="59"/>
        <v>0</v>
      </c>
      <c r="R32" s="319">
        <f t="shared" si="59"/>
        <v>-120</v>
      </c>
      <c r="S32" s="80">
        <f t="shared" si="59"/>
        <v>0</v>
      </c>
      <c r="T32" s="332">
        <f t="shared" si="59"/>
        <v>-360</v>
      </c>
    </row>
    <row r="33" spans="1:20" hidden="1" x14ac:dyDescent="0.25"/>
    <row r="34" spans="1:20" ht="15.75" hidden="1" x14ac:dyDescent="0.25">
      <c r="A34" s="1021" t="s">
        <v>270</v>
      </c>
      <c r="B34" s="1022"/>
      <c r="C34" s="1022"/>
      <c r="D34" s="1022"/>
      <c r="E34" s="1022"/>
      <c r="F34" s="1022"/>
      <c r="G34" s="1022"/>
      <c r="H34" s="1022"/>
      <c r="I34" s="1022"/>
      <c r="J34" s="1022"/>
      <c r="K34" s="1022"/>
      <c r="L34" s="1022"/>
      <c r="M34" s="1022"/>
      <c r="N34" s="1022"/>
      <c r="O34" s="1022"/>
      <c r="P34" s="1022"/>
      <c r="Q34" s="1022"/>
      <c r="R34" s="1022"/>
      <c r="S34" s="1022"/>
      <c r="T34" s="1022"/>
    </row>
    <row r="35" spans="1:20" ht="36.75" hidden="1" thickBot="1" x14ac:dyDescent="0.3">
      <c r="A35" s="85" t="s">
        <v>14</v>
      </c>
      <c r="B35" s="274" t="s">
        <v>222</v>
      </c>
      <c r="C35" s="104" t="s">
        <v>165</v>
      </c>
      <c r="D35" s="302" t="s">
        <v>223</v>
      </c>
      <c r="E35" s="343" t="s">
        <v>2</v>
      </c>
      <c r="F35" s="344" t="s">
        <v>225</v>
      </c>
      <c r="G35" s="343" t="s">
        <v>3</v>
      </c>
      <c r="H35" s="344" t="s">
        <v>226</v>
      </c>
      <c r="I35" s="343" t="s">
        <v>4</v>
      </c>
      <c r="J35" s="344" t="s">
        <v>227</v>
      </c>
      <c r="K35" s="251" t="s">
        <v>197</v>
      </c>
      <c r="L35" s="342" t="s">
        <v>224</v>
      </c>
      <c r="M35" s="343" t="s">
        <v>5</v>
      </c>
      <c r="N35" s="344" t="s">
        <v>228</v>
      </c>
      <c r="O35" s="345" t="s">
        <v>194</v>
      </c>
      <c r="P35" s="344" t="s">
        <v>229</v>
      </c>
      <c r="Q35" s="345" t="s">
        <v>195</v>
      </c>
      <c r="R35" s="344" t="s">
        <v>230</v>
      </c>
      <c r="S35" s="251" t="s">
        <v>197</v>
      </c>
      <c r="T35" s="342" t="s">
        <v>224</v>
      </c>
    </row>
    <row r="36" spans="1:20" ht="16.5" hidden="1" thickTop="1" thickBot="1" x14ac:dyDescent="0.3">
      <c r="A36" s="88" t="s">
        <v>33</v>
      </c>
      <c r="B36" s="275">
        <v>20</v>
      </c>
      <c r="C36" s="87">
        <f>'AMA_UBS J Brasil'!$B$51</f>
        <v>6</v>
      </c>
      <c r="D36" s="303">
        <f t="shared" ref="D36" si="61">C36*B36</f>
        <v>120</v>
      </c>
      <c r="E36" s="105">
        <f>'AMA_UBS J Brasil'!$C$51</f>
        <v>6</v>
      </c>
      <c r="F36" s="316">
        <f t="shared" ref="F36" si="62">(E36*$B36)-$D36</f>
        <v>0</v>
      </c>
      <c r="G36" s="105">
        <f>'AMA_UBS J Brasil'!$D$51</f>
        <v>0</v>
      </c>
      <c r="H36" s="316">
        <f t="shared" ref="H36" si="63">(G36*$B36)-$D36</f>
        <v>-120</v>
      </c>
      <c r="I36" s="105">
        <f>'AMA_UBS J Brasil'!$E$51</f>
        <v>0</v>
      </c>
      <c r="J36" s="316">
        <f t="shared" ref="J36" si="64">(I36*$B36)-$D36</f>
        <v>-120</v>
      </c>
      <c r="K36" s="241">
        <f t="shared" ref="K36" si="65">SUM(E36,G36,I36)</f>
        <v>6</v>
      </c>
      <c r="L36" s="329">
        <f t="shared" ref="L36" si="66">(K36*$B36)-$D36*3</f>
        <v>-240</v>
      </c>
      <c r="M36" s="105">
        <f>'AMA_UBS J Brasil'!$F$51</f>
        <v>0</v>
      </c>
      <c r="N36" s="316">
        <f t="shared" ref="N36" si="67">(M36*$B36)-$D36</f>
        <v>-120</v>
      </c>
      <c r="O36" s="105">
        <f>'AMA_UBS J Brasil'!$G$51</f>
        <v>0</v>
      </c>
      <c r="P36" s="316">
        <f t="shared" ref="P36" si="68">(O36*$B36)-$D36</f>
        <v>-120</v>
      </c>
      <c r="Q36" s="105">
        <f>'AMA_UBS J Brasil'!$H$51</f>
        <v>0</v>
      </c>
      <c r="R36" s="316">
        <f t="shared" ref="R36" si="69">(Q36*$B36)-$D36</f>
        <v>-120</v>
      </c>
      <c r="S36" s="241">
        <f t="shared" ref="S36" si="70">SUM(M36,O36,Q36)</f>
        <v>0</v>
      </c>
      <c r="T36" s="329">
        <f t="shared" ref="T36" si="71">(S36*$B36)-$D36*3</f>
        <v>-360</v>
      </c>
    </row>
    <row r="37" spans="1:20" ht="15.75" hidden="1" thickBot="1" x14ac:dyDescent="0.3">
      <c r="A37" s="355" t="s">
        <v>7</v>
      </c>
      <c r="B37" s="356">
        <f t="shared" ref="B37:T37" si="72">SUM(B36:B36)</f>
        <v>20</v>
      </c>
      <c r="C37" s="377">
        <f t="shared" si="72"/>
        <v>6</v>
      </c>
      <c r="D37" s="378">
        <f t="shared" si="72"/>
        <v>120</v>
      </c>
      <c r="E37" s="357">
        <f t="shared" si="72"/>
        <v>6</v>
      </c>
      <c r="F37" s="358">
        <f t="shared" si="72"/>
        <v>0</v>
      </c>
      <c r="G37" s="357">
        <f t="shared" si="72"/>
        <v>0</v>
      </c>
      <c r="H37" s="358">
        <f t="shared" si="72"/>
        <v>-120</v>
      </c>
      <c r="I37" s="357">
        <f t="shared" si="72"/>
        <v>0</v>
      </c>
      <c r="J37" s="358">
        <f t="shared" si="72"/>
        <v>-120</v>
      </c>
      <c r="K37" s="359">
        <f t="shared" ref="K37:L37" si="73">SUM(K36:K36)</f>
        <v>6</v>
      </c>
      <c r="L37" s="360">
        <f t="shared" si="73"/>
        <v>-240</v>
      </c>
      <c r="M37" s="357">
        <f t="shared" si="72"/>
        <v>0</v>
      </c>
      <c r="N37" s="358">
        <f t="shared" si="72"/>
        <v>-120</v>
      </c>
      <c r="O37" s="357">
        <f t="shared" si="72"/>
        <v>0</v>
      </c>
      <c r="P37" s="358">
        <f t="shared" si="72"/>
        <v>-120</v>
      </c>
      <c r="Q37" s="357">
        <f t="shared" si="72"/>
        <v>0</v>
      </c>
      <c r="R37" s="358">
        <f t="shared" si="72"/>
        <v>-120</v>
      </c>
      <c r="S37" s="359">
        <f t="shared" si="72"/>
        <v>0</v>
      </c>
      <c r="T37" s="360">
        <f t="shared" si="72"/>
        <v>-360</v>
      </c>
    </row>
    <row r="39" spans="1:20" ht="15.75" x14ac:dyDescent="0.25">
      <c r="A39" s="1107" t="s">
        <v>274</v>
      </c>
      <c r="B39" s="1103"/>
      <c r="C39" s="1103"/>
      <c r="D39" s="1103"/>
      <c r="E39" s="1103"/>
      <c r="F39" s="1103"/>
      <c r="G39" s="1103"/>
      <c r="H39" s="1103"/>
      <c r="I39" s="1103"/>
      <c r="J39" s="1103"/>
      <c r="K39" s="1103"/>
      <c r="L39" s="1103"/>
      <c r="M39" s="1103"/>
      <c r="N39" s="1103"/>
      <c r="O39" s="1103"/>
      <c r="P39" s="1103"/>
      <c r="Q39" s="1103"/>
      <c r="R39" s="1103"/>
      <c r="S39" s="1103"/>
      <c r="T39" s="1103"/>
    </row>
    <row r="40" spans="1:20" ht="36.75" thickBot="1" x14ac:dyDescent="0.3">
      <c r="A40" s="85" t="s">
        <v>14</v>
      </c>
      <c r="B40" s="274" t="s">
        <v>222</v>
      </c>
      <c r="C40" s="104" t="s">
        <v>165</v>
      </c>
      <c r="D40" s="302" t="s">
        <v>223</v>
      </c>
      <c r="E40" s="343" t="str">
        <f>'Eq Minima Unds Horas'!E5</f>
        <v>MAR</v>
      </c>
      <c r="F40" s="344" t="str">
        <f>'Eq Minima Unds Horas'!F5</f>
        <v>Saldo Mar</v>
      </c>
      <c r="G40" s="343" t="str">
        <f>'Eq Minima Unds Horas'!G5</f>
        <v>ABR</v>
      </c>
      <c r="H40" s="344" t="str">
        <f>'Eq Minima Unds Horas'!H5</f>
        <v>Saldo Abr</v>
      </c>
      <c r="I40" s="343" t="str">
        <f>'Eq Minima Unds Horas'!I5</f>
        <v>MAI</v>
      </c>
      <c r="J40" s="344" t="str">
        <f>'Eq Minima Unds Horas'!J5</f>
        <v>Saldo Mai</v>
      </c>
      <c r="K40" s="251" t="str">
        <f>'Eq Minima Unds Horas'!K5</f>
        <v>3º Trimestre</v>
      </c>
      <c r="L40" s="342" t="str">
        <f>'Eq Minima Unds Horas'!L5</f>
        <v>Saldo Trim</v>
      </c>
      <c r="M40" s="343" t="str">
        <f>'Eq Minima Unds Horas'!M5</f>
        <v>JUN</v>
      </c>
      <c r="N40" s="344" t="str">
        <f>'Eq Minima Unds Horas'!N5</f>
        <v>Saldo Jun</v>
      </c>
      <c r="O40" s="345" t="str">
        <f>'Eq Minima Unds Horas'!O5</f>
        <v>JUL</v>
      </c>
      <c r="P40" s="344" t="str">
        <f>'Eq Minima Unds Horas'!P5</f>
        <v>Saldo Jul</v>
      </c>
      <c r="Q40" s="345" t="str">
        <f>'Eq Minima Unds Horas'!Q5</f>
        <v>AGO</v>
      </c>
      <c r="R40" s="344" t="str">
        <f>'Eq Minima Unds Horas'!R5</f>
        <v>Saldo Ago</v>
      </c>
      <c r="S40" s="251" t="str">
        <f>'Eq Minima Unds Horas'!S5</f>
        <v>4º Trimestre</v>
      </c>
      <c r="T40" s="342" t="str">
        <f>'Eq Minima Unds Horas'!T5</f>
        <v>Saldo Trim</v>
      </c>
    </row>
    <row r="41" spans="1:20" ht="15.75" thickTop="1" x14ac:dyDescent="0.25">
      <c r="A41" s="27" t="s">
        <v>323</v>
      </c>
      <c r="B41" s="280">
        <v>20</v>
      </c>
      <c r="C41" s="87">
        <f>'CEO II VG'!B22</f>
        <v>2</v>
      </c>
      <c r="D41" s="303">
        <f t="shared" ref="D41:D47" si="74">C41*B41</f>
        <v>40</v>
      </c>
      <c r="E41" s="105">
        <f>'CEO II VG'!C22</f>
        <v>2</v>
      </c>
      <c r="F41" s="316">
        <f t="shared" ref="F41:F47" si="75">(E41*$B41)-$D41</f>
        <v>0</v>
      </c>
      <c r="G41" s="105">
        <f>'CEO II VG'!D22</f>
        <v>0</v>
      </c>
      <c r="H41" s="316">
        <f t="shared" ref="H41:H47" si="76">(G41*$B41)-$D41</f>
        <v>-40</v>
      </c>
      <c r="I41" s="105">
        <f>'CEO II VG'!E22</f>
        <v>0</v>
      </c>
      <c r="J41" s="316">
        <f t="shared" ref="J41:J47" si="77">(I41*$B41)-$D41</f>
        <v>-40</v>
      </c>
      <c r="K41" s="241">
        <f t="shared" ref="K41:K47" si="78">SUM(E41,G41,I41)</f>
        <v>2</v>
      </c>
      <c r="L41" s="329">
        <f t="shared" ref="L41:L47" si="79">(K41*$B41)-$D41*3</f>
        <v>-80</v>
      </c>
      <c r="M41" s="105">
        <f>'CEO II VG'!F22</f>
        <v>0</v>
      </c>
      <c r="N41" s="316">
        <f t="shared" ref="N41:N47" si="80">(M41*$B41)-$D41</f>
        <v>-40</v>
      </c>
      <c r="O41" s="105">
        <f>'CEO II VG'!G22</f>
        <v>0</v>
      </c>
      <c r="P41" s="316">
        <f t="shared" ref="P41:P47" si="81">(O41*$B41)-$D41</f>
        <v>-40</v>
      </c>
      <c r="Q41" s="105">
        <f>'CEO II VG'!H22</f>
        <v>0</v>
      </c>
      <c r="R41" s="316">
        <f t="shared" ref="R41:R47" si="82">(Q41*$B41)-$D41</f>
        <v>-40</v>
      </c>
      <c r="S41" s="241">
        <f t="shared" ref="S41:S47" si="83">SUM(M41,O41,Q41)</f>
        <v>0</v>
      </c>
      <c r="T41" s="329">
        <f t="shared" ref="T41:T47" si="84">(S41*$B41)-$D41*3</f>
        <v>-120</v>
      </c>
    </row>
    <row r="42" spans="1:20" x14ac:dyDescent="0.25">
      <c r="A42" s="119" t="s">
        <v>324</v>
      </c>
      <c r="B42" s="281">
        <v>20</v>
      </c>
      <c r="C42" s="89">
        <f>'CEO II VG'!B23</f>
        <v>1</v>
      </c>
      <c r="D42" s="304">
        <f t="shared" si="74"/>
        <v>20</v>
      </c>
      <c r="E42" s="106">
        <f>'CEO II VG'!C23</f>
        <v>1</v>
      </c>
      <c r="F42" s="317">
        <f t="shared" si="75"/>
        <v>0</v>
      </c>
      <c r="G42" s="106">
        <f>'CEO II VG'!D23</f>
        <v>0</v>
      </c>
      <c r="H42" s="317">
        <f t="shared" si="76"/>
        <v>-20</v>
      </c>
      <c r="I42" s="106">
        <f>'CEO II VG'!E23</f>
        <v>0</v>
      </c>
      <c r="J42" s="317">
        <f t="shared" si="77"/>
        <v>-20</v>
      </c>
      <c r="K42" s="253">
        <f t="shared" si="78"/>
        <v>1</v>
      </c>
      <c r="L42" s="330">
        <f t="shared" si="79"/>
        <v>-40</v>
      </c>
      <c r="M42" s="106">
        <f>'CEO II VG'!F23</f>
        <v>0</v>
      </c>
      <c r="N42" s="317">
        <f t="shared" si="80"/>
        <v>-20</v>
      </c>
      <c r="O42" s="106">
        <f>'CEO II VG'!G23</f>
        <v>0</v>
      </c>
      <c r="P42" s="317">
        <f t="shared" si="81"/>
        <v>-20</v>
      </c>
      <c r="Q42" s="106">
        <f>'CEO II VG'!H23</f>
        <v>0</v>
      </c>
      <c r="R42" s="317">
        <f t="shared" si="82"/>
        <v>-20</v>
      </c>
      <c r="S42" s="253">
        <f t="shared" si="83"/>
        <v>0</v>
      </c>
      <c r="T42" s="330">
        <f t="shared" si="84"/>
        <v>-60</v>
      </c>
    </row>
    <row r="43" spans="1:20" x14ac:dyDescent="0.25">
      <c r="A43" s="119" t="s">
        <v>325</v>
      </c>
      <c r="B43" s="281">
        <v>20</v>
      </c>
      <c r="C43" s="89">
        <f>'CEO II VG'!B24</f>
        <v>1</v>
      </c>
      <c r="D43" s="304">
        <f t="shared" si="74"/>
        <v>20</v>
      </c>
      <c r="E43" s="106">
        <f>'CEO II VG'!C24</f>
        <v>1</v>
      </c>
      <c r="F43" s="317">
        <f t="shared" si="75"/>
        <v>0</v>
      </c>
      <c r="G43" s="106">
        <f>'CEO II VG'!D24</f>
        <v>0</v>
      </c>
      <c r="H43" s="317">
        <f t="shared" si="76"/>
        <v>-20</v>
      </c>
      <c r="I43" s="106">
        <f>'CEO II VG'!E24</f>
        <v>0</v>
      </c>
      <c r="J43" s="317">
        <f t="shared" si="77"/>
        <v>-20</v>
      </c>
      <c r="K43" s="253">
        <f t="shared" si="78"/>
        <v>1</v>
      </c>
      <c r="L43" s="330">
        <f t="shared" si="79"/>
        <v>-40</v>
      </c>
      <c r="M43" s="106">
        <f>'CEO II VG'!F24</f>
        <v>0</v>
      </c>
      <c r="N43" s="317">
        <f t="shared" si="80"/>
        <v>-20</v>
      </c>
      <c r="O43" s="106">
        <f>'CEO II VG'!G24</f>
        <v>0</v>
      </c>
      <c r="P43" s="317">
        <f t="shared" si="81"/>
        <v>-20</v>
      </c>
      <c r="Q43" s="106">
        <f>'CEO II VG'!H24</f>
        <v>0</v>
      </c>
      <c r="R43" s="317">
        <f t="shared" si="82"/>
        <v>-20</v>
      </c>
      <c r="S43" s="253">
        <f t="shared" si="83"/>
        <v>0</v>
      </c>
      <c r="T43" s="330">
        <f t="shared" si="84"/>
        <v>-60</v>
      </c>
    </row>
    <row r="44" spans="1:20" x14ac:dyDescent="0.25">
      <c r="A44" s="119" t="s">
        <v>326</v>
      </c>
      <c r="B44" s="281">
        <v>20</v>
      </c>
      <c r="C44" s="89">
        <f>'CEO II VG'!B25</f>
        <v>3</v>
      </c>
      <c r="D44" s="304">
        <f t="shared" si="74"/>
        <v>60</v>
      </c>
      <c r="E44" s="106">
        <f>'CEO II VG'!C25</f>
        <v>3</v>
      </c>
      <c r="F44" s="317">
        <f t="shared" si="75"/>
        <v>0</v>
      </c>
      <c r="G44" s="106">
        <f>'CEO II VG'!D25</f>
        <v>0</v>
      </c>
      <c r="H44" s="317">
        <f t="shared" si="76"/>
        <v>-60</v>
      </c>
      <c r="I44" s="106">
        <f>'CEO II VG'!E25</f>
        <v>0</v>
      </c>
      <c r="J44" s="317">
        <f t="shared" si="77"/>
        <v>-60</v>
      </c>
      <c r="K44" s="253">
        <f t="shared" si="78"/>
        <v>3</v>
      </c>
      <c r="L44" s="330">
        <f t="shared" si="79"/>
        <v>-120</v>
      </c>
      <c r="M44" s="106">
        <f>'CEO II VG'!F25</f>
        <v>0</v>
      </c>
      <c r="N44" s="317">
        <f t="shared" si="80"/>
        <v>-60</v>
      </c>
      <c r="O44" s="106">
        <f>'CEO II VG'!G25</f>
        <v>0</v>
      </c>
      <c r="P44" s="317">
        <f t="shared" si="81"/>
        <v>-60</v>
      </c>
      <c r="Q44" s="106">
        <f>'CEO II VG'!H25</f>
        <v>0</v>
      </c>
      <c r="R44" s="317">
        <f t="shared" si="82"/>
        <v>-60</v>
      </c>
      <c r="S44" s="253">
        <f t="shared" si="83"/>
        <v>0</v>
      </c>
      <c r="T44" s="330">
        <f t="shared" si="84"/>
        <v>-180</v>
      </c>
    </row>
    <row r="45" spans="1:20" x14ac:dyDescent="0.25">
      <c r="A45" s="119" t="s">
        <v>327</v>
      </c>
      <c r="B45" s="281">
        <v>20</v>
      </c>
      <c r="C45" s="89">
        <f>'CEO II VG'!B26</f>
        <v>2</v>
      </c>
      <c r="D45" s="304">
        <f t="shared" si="74"/>
        <v>40</v>
      </c>
      <c r="E45" s="106">
        <f>'CEO II VG'!C26</f>
        <v>2</v>
      </c>
      <c r="F45" s="317">
        <f t="shared" si="75"/>
        <v>0</v>
      </c>
      <c r="G45" s="106">
        <f>'CEO II VG'!D26</f>
        <v>0</v>
      </c>
      <c r="H45" s="317">
        <f t="shared" si="76"/>
        <v>-40</v>
      </c>
      <c r="I45" s="106">
        <f>'CEO II VG'!E26</f>
        <v>0</v>
      </c>
      <c r="J45" s="317">
        <f t="shared" si="77"/>
        <v>-40</v>
      </c>
      <c r="K45" s="253">
        <f t="shared" si="78"/>
        <v>2</v>
      </c>
      <c r="L45" s="330">
        <f t="shared" si="79"/>
        <v>-80</v>
      </c>
      <c r="M45" s="106">
        <f>'CEO II VG'!F26</f>
        <v>0</v>
      </c>
      <c r="N45" s="317">
        <f t="shared" si="80"/>
        <v>-40</v>
      </c>
      <c r="O45" s="106">
        <f>'CEO II VG'!G26</f>
        <v>0</v>
      </c>
      <c r="P45" s="317">
        <f t="shared" si="81"/>
        <v>-40</v>
      </c>
      <c r="Q45" s="106">
        <f>'CEO II VG'!H26</f>
        <v>0</v>
      </c>
      <c r="R45" s="317">
        <f t="shared" si="82"/>
        <v>-40</v>
      </c>
      <c r="S45" s="253">
        <f t="shared" si="83"/>
        <v>0</v>
      </c>
      <c r="T45" s="330">
        <f t="shared" si="84"/>
        <v>-120</v>
      </c>
    </row>
    <row r="46" spans="1:20" x14ac:dyDescent="0.25">
      <c r="A46" s="119" t="s">
        <v>328</v>
      </c>
      <c r="B46" s="281">
        <v>20</v>
      </c>
      <c r="C46" s="89">
        <f>'CEO II VG'!B27</f>
        <v>2</v>
      </c>
      <c r="D46" s="304">
        <f t="shared" si="74"/>
        <v>40</v>
      </c>
      <c r="E46" s="106">
        <f>'CEO II VG'!C27</f>
        <v>3</v>
      </c>
      <c r="F46" s="317">
        <f t="shared" si="75"/>
        <v>20</v>
      </c>
      <c r="G46" s="106">
        <f>'CEO II VG'!D27</f>
        <v>0</v>
      </c>
      <c r="H46" s="317">
        <f t="shared" si="76"/>
        <v>-40</v>
      </c>
      <c r="I46" s="106">
        <f>'CEO II VG'!E27</f>
        <v>0</v>
      </c>
      <c r="J46" s="317">
        <f t="shared" si="77"/>
        <v>-40</v>
      </c>
      <c r="K46" s="253">
        <f t="shared" si="78"/>
        <v>3</v>
      </c>
      <c r="L46" s="330">
        <f t="shared" si="79"/>
        <v>-60</v>
      </c>
      <c r="M46" s="106">
        <f>'CEO II VG'!F27</f>
        <v>0</v>
      </c>
      <c r="N46" s="317">
        <f t="shared" si="80"/>
        <v>-40</v>
      </c>
      <c r="O46" s="106">
        <f>'CEO II VG'!G27</f>
        <v>0</v>
      </c>
      <c r="P46" s="317">
        <f t="shared" si="81"/>
        <v>-40</v>
      </c>
      <c r="Q46" s="106">
        <f>'CEO II VG'!H27</f>
        <v>0</v>
      </c>
      <c r="R46" s="317">
        <f t="shared" si="82"/>
        <v>-40</v>
      </c>
      <c r="S46" s="253">
        <f t="shared" si="83"/>
        <v>0</v>
      </c>
      <c r="T46" s="330">
        <f t="shared" si="84"/>
        <v>-120</v>
      </c>
    </row>
    <row r="47" spans="1:20" ht="15.75" thickBot="1" x14ac:dyDescent="0.3">
      <c r="A47" s="421" t="s">
        <v>329</v>
      </c>
      <c r="B47" s="422">
        <v>20</v>
      </c>
      <c r="C47" s="90">
        <f>'CEO II VG'!B28</f>
        <v>1</v>
      </c>
      <c r="D47" s="354">
        <f t="shared" si="74"/>
        <v>20</v>
      </c>
      <c r="E47" s="115">
        <f>'CEO II VG'!C28</f>
        <v>1</v>
      </c>
      <c r="F47" s="325">
        <f t="shared" si="75"/>
        <v>0</v>
      </c>
      <c r="G47" s="115">
        <f>'CEO II VG'!D28</f>
        <v>0</v>
      </c>
      <c r="H47" s="325">
        <f t="shared" si="76"/>
        <v>-20</v>
      </c>
      <c r="I47" s="115">
        <f>'CEO II VG'!E28</f>
        <v>0</v>
      </c>
      <c r="J47" s="325">
        <f t="shared" si="77"/>
        <v>-20</v>
      </c>
      <c r="K47" s="261">
        <f t="shared" si="78"/>
        <v>1</v>
      </c>
      <c r="L47" s="338">
        <f t="shared" si="79"/>
        <v>-40</v>
      </c>
      <c r="M47" s="115">
        <f>'CEO II VG'!F28</f>
        <v>0</v>
      </c>
      <c r="N47" s="325">
        <f t="shared" si="80"/>
        <v>-20</v>
      </c>
      <c r="O47" s="115">
        <f>'CEO II VG'!G28</f>
        <v>0</v>
      </c>
      <c r="P47" s="325">
        <f t="shared" si="81"/>
        <v>-20</v>
      </c>
      <c r="Q47" s="115">
        <f>'CEO II VG'!H28</f>
        <v>0</v>
      </c>
      <c r="R47" s="325">
        <f t="shared" si="82"/>
        <v>-20</v>
      </c>
      <c r="S47" s="261">
        <f t="shared" si="83"/>
        <v>0</v>
      </c>
      <c r="T47" s="338">
        <f t="shared" si="84"/>
        <v>-60</v>
      </c>
    </row>
    <row r="48" spans="1:20" ht="15.75" thickBot="1" x14ac:dyDescent="0.3">
      <c r="A48" s="423" t="s">
        <v>7</v>
      </c>
      <c r="B48" s="348">
        <f t="shared" ref="B48:T48" si="85">SUM(B41:B47)</f>
        <v>140</v>
      </c>
      <c r="C48" s="349">
        <f t="shared" si="85"/>
        <v>12</v>
      </c>
      <c r="D48" s="350">
        <f t="shared" si="85"/>
        <v>240</v>
      </c>
      <c r="E48" s="351">
        <f t="shared" si="85"/>
        <v>13</v>
      </c>
      <c r="F48" s="352">
        <f t="shared" si="85"/>
        <v>20</v>
      </c>
      <c r="G48" s="351">
        <f t="shared" si="85"/>
        <v>0</v>
      </c>
      <c r="H48" s="352">
        <f t="shared" si="85"/>
        <v>-240</v>
      </c>
      <c r="I48" s="351">
        <f t="shared" si="85"/>
        <v>0</v>
      </c>
      <c r="J48" s="352">
        <f t="shared" si="85"/>
        <v>-240</v>
      </c>
      <c r="K48" s="353">
        <f t="shared" ref="K48:L48" si="86">SUM(K41:K47)</f>
        <v>13</v>
      </c>
      <c r="L48" s="420">
        <f t="shared" si="86"/>
        <v>-460</v>
      </c>
      <c r="M48" s="351">
        <f t="shared" si="85"/>
        <v>0</v>
      </c>
      <c r="N48" s="352">
        <f t="shared" si="85"/>
        <v>-240</v>
      </c>
      <c r="O48" s="351">
        <f t="shared" si="85"/>
        <v>0</v>
      </c>
      <c r="P48" s="352">
        <f t="shared" si="85"/>
        <v>-240</v>
      </c>
      <c r="Q48" s="351">
        <f t="shared" si="85"/>
        <v>0</v>
      </c>
      <c r="R48" s="352">
        <f t="shared" si="85"/>
        <v>-240</v>
      </c>
      <c r="S48" s="353">
        <f t="shared" si="85"/>
        <v>0</v>
      </c>
      <c r="T48" s="420">
        <f t="shared" si="85"/>
        <v>-720</v>
      </c>
    </row>
    <row r="50" spans="1:20" ht="15.75" hidden="1" x14ac:dyDescent="0.25">
      <c r="A50" s="1021" t="s">
        <v>276</v>
      </c>
      <c r="B50" s="1022"/>
      <c r="C50" s="1022"/>
      <c r="D50" s="1022"/>
      <c r="E50" s="1022"/>
      <c r="F50" s="1022"/>
      <c r="G50" s="1022"/>
      <c r="H50" s="1022"/>
      <c r="I50" s="1022"/>
      <c r="J50" s="1022"/>
      <c r="K50" s="1022"/>
      <c r="L50" s="1022"/>
      <c r="M50" s="1022"/>
      <c r="N50" s="1022"/>
      <c r="O50" s="1022"/>
      <c r="P50" s="1022"/>
      <c r="Q50" s="1022"/>
      <c r="R50" s="1022"/>
      <c r="S50" s="1022"/>
      <c r="T50" s="1022"/>
    </row>
    <row r="51" spans="1:20" ht="36.75" hidden="1" thickBot="1" x14ac:dyDescent="0.3">
      <c r="A51" s="85" t="s">
        <v>14</v>
      </c>
      <c r="B51" s="274" t="s">
        <v>222</v>
      </c>
      <c r="C51" s="104" t="s">
        <v>165</v>
      </c>
      <c r="D51" s="302" t="s">
        <v>223</v>
      </c>
      <c r="E51" s="343" t="s">
        <v>2</v>
      </c>
      <c r="F51" s="344" t="s">
        <v>225</v>
      </c>
      <c r="G51" s="343" t="s">
        <v>3</v>
      </c>
      <c r="H51" s="344" t="s">
        <v>226</v>
      </c>
      <c r="I51" s="343" t="s">
        <v>4</v>
      </c>
      <c r="J51" s="344" t="s">
        <v>227</v>
      </c>
      <c r="K51" s="251" t="s">
        <v>197</v>
      </c>
      <c r="L51" s="342" t="s">
        <v>224</v>
      </c>
      <c r="M51" s="343" t="s">
        <v>5</v>
      </c>
      <c r="N51" s="344" t="s">
        <v>228</v>
      </c>
      <c r="O51" s="345" t="s">
        <v>194</v>
      </c>
      <c r="P51" s="344" t="s">
        <v>229</v>
      </c>
      <c r="Q51" s="345" t="s">
        <v>195</v>
      </c>
      <c r="R51" s="344" t="s">
        <v>230</v>
      </c>
      <c r="S51" s="251" t="s">
        <v>197</v>
      </c>
      <c r="T51" s="342" t="s">
        <v>224</v>
      </c>
    </row>
    <row r="52" spans="1:20" hidden="1" x14ac:dyDescent="0.25">
      <c r="A52" s="88" t="s">
        <v>33</v>
      </c>
      <c r="B52" s="275">
        <v>20</v>
      </c>
      <c r="C52" s="87">
        <f>'AMA_UBS V Medeiros'!B37</f>
        <v>6</v>
      </c>
      <c r="D52" s="303">
        <f t="shared" ref="D52" si="87">C52*B52</f>
        <v>120</v>
      </c>
      <c r="E52" s="105">
        <f>'AMA_UBS V Medeiros'!C37</f>
        <v>6</v>
      </c>
      <c r="F52" s="316">
        <f t="shared" ref="F52" si="88">(E52*$B52)-$D52</f>
        <v>0</v>
      </c>
      <c r="G52" s="105">
        <f>'AMA_UBS V Medeiros'!D37</f>
        <v>0</v>
      </c>
      <c r="H52" s="316">
        <f t="shared" ref="H52" si="89">(G52*$B52)-$D52</f>
        <v>-120</v>
      </c>
      <c r="I52" s="105">
        <f>'AMA_UBS V Medeiros'!E37</f>
        <v>0</v>
      </c>
      <c r="J52" s="316">
        <f t="shared" ref="J52" si="90">(I52*$B52)-$D52</f>
        <v>-120</v>
      </c>
      <c r="K52" s="241">
        <f t="shared" ref="K52" si="91">SUM(E52,G52,I52)</f>
        <v>6</v>
      </c>
      <c r="L52" s="329">
        <f t="shared" ref="L52" si="92">(K52*$B52)-$D52*3</f>
        <v>-240</v>
      </c>
      <c r="M52" s="105">
        <f>'AMA_UBS V Medeiros'!F37</f>
        <v>0</v>
      </c>
      <c r="N52" s="316">
        <f t="shared" ref="N52" si="93">(M52*$B52)-$D52</f>
        <v>-120</v>
      </c>
      <c r="O52" s="105">
        <f>'AMA_UBS V Medeiros'!G37</f>
        <v>0</v>
      </c>
      <c r="P52" s="316">
        <f t="shared" ref="P52" si="94">(O52*$B52)-$D52</f>
        <v>-120</v>
      </c>
      <c r="Q52" s="105">
        <f>'AMA_UBS V Medeiros'!H37</f>
        <v>0</v>
      </c>
      <c r="R52" s="316">
        <f t="shared" ref="R52" si="95">(Q52*$B52)-$D52</f>
        <v>-120</v>
      </c>
      <c r="S52" s="241">
        <f t="shared" ref="S52" si="96">SUM(M52,O52,Q52)</f>
        <v>0</v>
      </c>
      <c r="T52" s="329">
        <f t="shared" ref="T52" si="97">(S52*$B52)-$D52*3</f>
        <v>-360</v>
      </c>
    </row>
    <row r="53" spans="1:20" ht="15.75" hidden="1" thickBot="1" x14ac:dyDescent="0.3">
      <c r="A53" s="369" t="s">
        <v>7</v>
      </c>
      <c r="B53" s="362">
        <f t="shared" ref="B53:T53" si="98">SUM(B52:B52)</f>
        <v>20</v>
      </c>
      <c r="C53" s="363">
        <f t="shared" si="98"/>
        <v>6</v>
      </c>
      <c r="D53" s="364">
        <f t="shared" si="98"/>
        <v>120</v>
      </c>
      <c r="E53" s="365">
        <f t="shared" si="98"/>
        <v>6</v>
      </c>
      <c r="F53" s="366">
        <f t="shared" si="98"/>
        <v>0</v>
      </c>
      <c r="G53" s="365">
        <f t="shared" si="98"/>
        <v>0</v>
      </c>
      <c r="H53" s="366">
        <f t="shared" si="98"/>
        <v>-120</v>
      </c>
      <c r="I53" s="365">
        <f t="shared" si="98"/>
        <v>0</v>
      </c>
      <c r="J53" s="366">
        <f t="shared" si="98"/>
        <v>-120</v>
      </c>
      <c r="K53" s="367">
        <f t="shared" ref="K53:L53" si="99">SUM(K52:K52)</f>
        <v>6</v>
      </c>
      <c r="L53" s="368">
        <f t="shared" si="99"/>
        <v>-240</v>
      </c>
      <c r="M53" s="365">
        <f t="shared" si="98"/>
        <v>0</v>
      </c>
      <c r="N53" s="366">
        <f t="shared" si="98"/>
        <v>-120</v>
      </c>
      <c r="O53" s="365">
        <f t="shared" si="98"/>
        <v>0</v>
      </c>
      <c r="P53" s="366">
        <f t="shared" si="98"/>
        <v>-120</v>
      </c>
      <c r="Q53" s="365">
        <f t="shared" si="98"/>
        <v>0</v>
      </c>
      <c r="R53" s="366">
        <f t="shared" si="98"/>
        <v>-120</v>
      </c>
      <c r="S53" s="367">
        <f t="shared" si="98"/>
        <v>0</v>
      </c>
      <c r="T53" s="368">
        <f t="shared" si="98"/>
        <v>-360</v>
      </c>
    </row>
    <row r="54" spans="1:20" hidden="1" x14ac:dyDescent="0.25"/>
    <row r="55" spans="1:20" ht="15.75" hidden="1" x14ac:dyDescent="0.25">
      <c r="A55" s="1021" t="s">
        <v>278</v>
      </c>
      <c r="B55" s="1022"/>
      <c r="C55" s="1022"/>
      <c r="D55" s="1022"/>
      <c r="E55" s="1022"/>
      <c r="F55" s="1022"/>
      <c r="G55" s="1022"/>
      <c r="H55" s="1022"/>
      <c r="I55" s="1022"/>
      <c r="J55" s="1022"/>
      <c r="K55" s="1022"/>
      <c r="L55" s="1022"/>
      <c r="M55" s="1022"/>
      <c r="N55" s="1022"/>
      <c r="O55" s="1022"/>
      <c r="P55" s="1022"/>
      <c r="Q55" s="1022"/>
      <c r="R55" s="1022"/>
      <c r="S55" s="1022"/>
      <c r="T55" s="1022"/>
    </row>
    <row r="56" spans="1:20" ht="36.75" hidden="1" thickBot="1" x14ac:dyDescent="0.3">
      <c r="A56" s="85" t="s">
        <v>14</v>
      </c>
      <c r="B56" s="274" t="s">
        <v>222</v>
      </c>
      <c r="C56" s="104" t="s">
        <v>165</v>
      </c>
      <c r="D56" s="302" t="s">
        <v>223</v>
      </c>
      <c r="E56" s="343" t="s">
        <v>2</v>
      </c>
      <c r="F56" s="344" t="s">
        <v>225</v>
      </c>
      <c r="G56" s="343" t="s">
        <v>3</v>
      </c>
      <c r="H56" s="344" t="s">
        <v>226</v>
      </c>
      <c r="I56" s="343" t="s">
        <v>4</v>
      </c>
      <c r="J56" s="344" t="s">
        <v>227</v>
      </c>
      <c r="K56" s="251" t="s">
        <v>197</v>
      </c>
      <c r="L56" s="342" t="s">
        <v>224</v>
      </c>
      <c r="M56" s="343" t="s">
        <v>5</v>
      </c>
      <c r="N56" s="344" t="s">
        <v>228</v>
      </c>
      <c r="O56" s="345" t="s">
        <v>194</v>
      </c>
      <c r="P56" s="344" t="s">
        <v>229</v>
      </c>
      <c r="Q56" s="345" t="s">
        <v>195</v>
      </c>
      <c r="R56" s="344" t="s">
        <v>230</v>
      </c>
      <c r="S56" s="251" t="s">
        <v>197</v>
      </c>
      <c r="T56" s="342" t="s">
        <v>224</v>
      </c>
    </row>
    <row r="57" spans="1:20" hidden="1" x14ac:dyDescent="0.25">
      <c r="A57" s="88" t="s">
        <v>33</v>
      </c>
      <c r="B57" s="275">
        <v>20</v>
      </c>
      <c r="C57" s="10">
        <f>'UBS Izolina Mazzei'!B53</f>
        <v>9</v>
      </c>
      <c r="D57" s="296">
        <f t="shared" ref="D57" si="100">C57*B57</f>
        <v>180</v>
      </c>
      <c r="E57" s="105">
        <f>'UBS Izolina Mazzei'!C53</f>
        <v>9</v>
      </c>
      <c r="F57" s="316">
        <f t="shared" ref="F57" si="101">(E57*$B57)-$D57</f>
        <v>0</v>
      </c>
      <c r="G57" s="105">
        <f>'UBS Izolina Mazzei'!D53</f>
        <v>0</v>
      </c>
      <c r="H57" s="316">
        <f t="shared" ref="H57" si="102">(G57*$B57)-$D57</f>
        <v>-180</v>
      </c>
      <c r="I57" s="105">
        <f>'UBS Izolina Mazzei'!E53</f>
        <v>0</v>
      </c>
      <c r="J57" s="316">
        <f t="shared" ref="J57" si="103">(I57*$B57)-$D57</f>
        <v>-180</v>
      </c>
      <c r="K57" s="241">
        <f t="shared" ref="K57" si="104">SUM(E57,G57,I57)</f>
        <v>9</v>
      </c>
      <c r="L57" s="329">
        <f t="shared" ref="L57" si="105">(K57*$B57)-$D57*3</f>
        <v>-360</v>
      </c>
      <c r="M57" s="105">
        <f>'UBS Izolina Mazzei'!F53</f>
        <v>0</v>
      </c>
      <c r="N57" s="316">
        <f t="shared" ref="N57" si="106">(M57*$B57)-$D57</f>
        <v>-180</v>
      </c>
      <c r="O57" s="105">
        <f>'UBS Izolina Mazzei'!G53</f>
        <v>0</v>
      </c>
      <c r="P57" s="316">
        <f t="shared" ref="P57" si="107">(O57*$B57)-$D57</f>
        <v>-180</v>
      </c>
      <c r="Q57" s="105">
        <f>'UBS Izolina Mazzei'!H53</f>
        <v>0</v>
      </c>
      <c r="R57" s="316">
        <f t="shared" ref="R57" si="108">(Q57*$B57)-$D57</f>
        <v>-180</v>
      </c>
      <c r="S57" s="241">
        <f t="shared" ref="S57" si="109">SUM(M57,O57,Q57)</f>
        <v>0</v>
      </c>
      <c r="T57" s="329">
        <f t="shared" ref="T57" si="110">(S57*$B57)-$D57*3</f>
        <v>-540</v>
      </c>
    </row>
    <row r="58" spans="1:20" ht="15.75" hidden="1" thickBot="1" x14ac:dyDescent="0.3">
      <c r="A58" s="6" t="s">
        <v>7</v>
      </c>
      <c r="B58" s="293">
        <f t="shared" ref="B58:T58" si="111">SUM(B57:B57)</f>
        <v>20</v>
      </c>
      <c r="C58" s="7">
        <f t="shared" si="111"/>
        <v>9</v>
      </c>
      <c r="D58" s="300">
        <f t="shared" si="111"/>
        <v>180</v>
      </c>
      <c r="E58" s="8">
        <f t="shared" si="111"/>
        <v>9</v>
      </c>
      <c r="F58" s="319">
        <f t="shared" si="111"/>
        <v>0</v>
      </c>
      <c r="G58" s="8">
        <f t="shared" si="111"/>
        <v>0</v>
      </c>
      <c r="H58" s="319">
        <f t="shared" si="111"/>
        <v>-180</v>
      </c>
      <c r="I58" s="8">
        <f t="shared" si="111"/>
        <v>0</v>
      </c>
      <c r="J58" s="319">
        <f t="shared" si="111"/>
        <v>-180</v>
      </c>
      <c r="K58" s="80">
        <f t="shared" ref="K58:L58" si="112">SUM(K57:K57)</f>
        <v>9</v>
      </c>
      <c r="L58" s="332">
        <f t="shared" si="112"/>
        <v>-360</v>
      </c>
      <c r="M58" s="8">
        <f t="shared" si="111"/>
        <v>0</v>
      </c>
      <c r="N58" s="319">
        <f t="shared" si="111"/>
        <v>-180</v>
      </c>
      <c r="O58" s="8">
        <f t="shared" si="111"/>
        <v>0</v>
      </c>
      <c r="P58" s="319">
        <f t="shared" si="111"/>
        <v>-180</v>
      </c>
      <c r="Q58" s="8">
        <f t="shared" si="111"/>
        <v>0</v>
      </c>
      <c r="R58" s="319">
        <f t="shared" si="111"/>
        <v>-180</v>
      </c>
      <c r="S58" s="80">
        <f t="shared" si="111"/>
        <v>0</v>
      </c>
      <c r="T58" s="332">
        <f t="shared" si="111"/>
        <v>-540</v>
      </c>
    </row>
    <row r="59" spans="1:20" hidden="1" x14ac:dyDescent="0.25"/>
    <row r="60" spans="1:20" ht="15.75" hidden="1" x14ac:dyDescent="0.25">
      <c r="A60" s="1021" t="s">
        <v>280</v>
      </c>
      <c r="B60" s="1022"/>
      <c r="C60" s="1022"/>
      <c r="D60" s="1022"/>
      <c r="E60" s="1022"/>
      <c r="F60" s="1022"/>
      <c r="G60" s="1022"/>
      <c r="H60" s="1022"/>
      <c r="I60" s="1022"/>
      <c r="J60" s="1022"/>
      <c r="K60" s="1022"/>
      <c r="L60" s="1022"/>
      <c r="M60" s="1022"/>
      <c r="N60" s="1022"/>
      <c r="O60" s="1022"/>
      <c r="P60" s="1022"/>
      <c r="Q60" s="1022"/>
      <c r="R60" s="1022"/>
      <c r="S60" s="1022"/>
      <c r="T60" s="1022"/>
    </row>
    <row r="61" spans="1:20" ht="36.75" hidden="1" thickBot="1" x14ac:dyDescent="0.3">
      <c r="A61" s="85" t="s">
        <v>14</v>
      </c>
      <c r="B61" s="274" t="s">
        <v>222</v>
      </c>
      <c r="C61" s="104" t="s">
        <v>165</v>
      </c>
      <c r="D61" s="302" t="s">
        <v>223</v>
      </c>
      <c r="E61" s="343" t="s">
        <v>2</v>
      </c>
      <c r="F61" s="344" t="s">
        <v>225</v>
      </c>
      <c r="G61" s="343" t="s">
        <v>3</v>
      </c>
      <c r="H61" s="344" t="s">
        <v>226</v>
      </c>
      <c r="I61" s="343" t="s">
        <v>4</v>
      </c>
      <c r="J61" s="344" t="s">
        <v>227</v>
      </c>
      <c r="K61" s="251" t="s">
        <v>197</v>
      </c>
      <c r="L61" s="342" t="s">
        <v>224</v>
      </c>
      <c r="M61" s="343" t="s">
        <v>5</v>
      </c>
      <c r="N61" s="344" t="s">
        <v>228</v>
      </c>
      <c r="O61" s="345" t="s">
        <v>194</v>
      </c>
      <c r="P61" s="344" t="s">
        <v>229</v>
      </c>
      <c r="Q61" s="345" t="s">
        <v>195</v>
      </c>
      <c r="R61" s="344" t="s">
        <v>230</v>
      </c>
      <c r="S61" s="251" t="s">
        <v>197</v>
      </c>
      <c r="T61" s="342" t="s">
        <v>224</v>
      </c>
    </row>
    <row r="62" spans="1:20" hidden="1" x14ac:dyDescent="0.25">
      <c r="A62" s="88" t="s">
        <v>33</v>
      </c>
      <c r="B62" s="275">
        <v>20</v>
      </c>
      <c r="C62" s="10">
        <f>'UBS Jardim Japão'!B38</f>
        <v>6</v>
      </c>
      <c r="D62" s="296">
        <f t="shared" ref="D62" si="113">C62*B62</f>
        <v>120</v>
      </c>
      <c r="E62" s="105">
        <f>'UBS Jardim Japão'!C38</f>
        <v>5</v>
      </c>
      <c r="F62" s="316">
        <f t="shared" ref="F62" si="114">(E62*$B62)-$D62</f>
        <v>-20</v>
      </c>
      <c r="G62" s="105">
        <f>'UBS Jardim Japão'!D38</f>
        <v>0</v>
      </c>
      <c r="H62" s="316">
        <f t="shared" ref="H62" si="115">(G62*$B62)-$D62</f>
        <v>-120</v>
      </c>
      <c r="I62" s="105">
        <f>'UBS Jardim Japão'!E38</f>
        <v>0</v>
      </c>
      <c r="J62" s="316">
        <f t="shared" ref="J62" si="116">(I62*$B62)-$D62</f>
        <v>-120</v>
      </c>
      <c r="K62" s="241">
        <f t="shared" ref="K62" si="117">SUM(E62,G62,I62)</f>
        <v>5</v>
      </c>
      <c r="L62" s="329">
        <f t="shared" ref="L62" si="118">(K62*$B62)-$D62*3</f>
        <v>-260</v>
      </c>
      <c r="M62" s="105">
        <f>'UBS Jardim Japão'!F38</f>
        <v>0</v>
      </c>
      <c r="N62" s="316">
        <f t="shared" ref="N62" si="119">(M62*$B62)-$D62</f>
        <v>-120</v>
      </c>
      <c r="O62" s="105">
        <f>'UBS Jardim Japão'!G38</f>
        <v>0</v>
      </c>
      <c r="P62" s="316">
        <f t="shared" ref="P62" si="120">(O62*$B62)-$D62</f>
        <v>-120</v>
      </c>
      <c r="Q62" s="105">
        <f>'UBS Jardim Japão'!H38</f>
        <v>0</v>
      </c>
      <c r="R62" s="316">
        <f t="shared" ref="R62" si="121">(Q62*$B62)-$D62</f>
        <v>-120</v>
      </c>
      <c r="S62" s="241">
        <f t="shared" ref="S62" si="122">SUM(M62,O62,Q62)</f>
        <v>0</v>
      </c>
      <c r="T62" s="329">
        <f t="shared" ref="T62" si="123">(S62*$B62)-$D62*3</f>
        <v>-360</v>
      </c>
    </row>
    <row r="63" spans="1:20" ht="15.75" hidden="1" thickBot="1" x14ac:dyDescent="0.3">
      <c r="A63" s="6" t="s">
        <v>7</v>
      </c>
      <c r="B63" s="293">
        <f t="shared" ref="B63:T63" si="124">SUM(B62:B62)</f>
        <v>20</v>
      </c>
      <c r="C63" s="7">
        <f t="shared" si="124"/>
        <v>6</v>
      </c>
      <c r="D63" s="300">
        <f t="shared" si="124"/>
        <v>120</v>
      </c>
      <c r="E63" s="8">
        <f t="shared" si="124"/>
        <v>5</v>
      </c>
      <c r="F63" s="319">
        <f t="shared" si="124"/>
        <v>-20</v>
      </c>
      <c r="G63" s="8">
        <f t="shared" si="124"/>
        <v>0</v>
      </c>
      <c r="H63" s="319">
        <f t="shared" si="124"/>
        <v>-120</v>
      </c>
      <c r="I63" s="8">
        <f t="shared" si="124"/>
        <v>0</v>
      </c>
      <c r="J63" s="319">
        <f t="shared" si="124"/>
        <v>-120</v>
      </c>
      <c r="K63" s="80">
        <f t="shared" ref="K63:L63" si="125">SUM(K62:K62)</f>
        <v>5</v>
      </c>
      <c r="L63" s="332">
        <f t="shared" si="125"/>
        <v>-260</v>
      </c>
      <c r="M63" s="8">
        <f t="shared" si="124"/>
        <v>0</v>
      </c>
      <c r="N63" s="319">
        <f t="shared" si="124"/>
        <v>-120</v>
      </c>
      <c r="O63" s="8">
        <f t="shared" si="124"/>
        <v>0</v>
      </c>
      <c r="P63" s="319">
        <f t="shared" si="124"/>
        <v>-120</v>
      </c>
      <c r="Q63" s="8">
        <f t="shared" si="124"/>
        <v>0</v>
      </c>
      <c r="R63" s="319">
        <f t="shared" si="124"/>
        <v>-120</v>
      </c>
      <c r="S63" s="80">
        <f t="shared" si="124"/>
        <v>0</v>
      </c>
      <c r="T63" s="332">
        <f t="shared" si="124"/>
        <v>-360</v>
      </c>
    </row>
    <row r="64" spans="1:20" hidden="1" x14ac:dyDescent="0.25"/>
    <row r="65" spans="1:20" ht="15.75" hidden="1" x14ac:dyDescent="0.25">
      <c r="A65" s="1021" t="s">
        <v>283</v>
      </c>
      <c r="B65" s="1022"/>
      <c r="C65" s="1022"/>
      <c r="D65" s="1022"/>
      <c r="E65" s="1022"/>
      <c r="F65" s="1022"/>
      <c r="G65" s="1022"/>
      <c r="H65" s="1022"/>
      <c r="I65" s="1022"/>
      <c r="J65" s="1022"/>
      <c r="K65" s="1022"/>
      <c r="L65" s="1022"/>
      <c r="M65" s="1022"/>
      <c r="N65" s="1022"/>
      <c r="O65" s="1022"/>
      <c r="P65" s="1022"/>
      <c r="Q65" s="1022"/>
      <c r="R65" s="1022"/>
      <c r="S65" s="1022"/>
      <c r="T65" s="1022"/>
    </row>
    <row r="66" spans="1:20" ht="36.75" hidden="1" thickBot="1" x14ac:dyDescent="0.3">
      <c r="A66" s="85" t="s">
        <v>14</v>
      </c>
      <c r="B66" s="274" t="s">
        <v>222</v>
      </c>
      <c r="C66" s="104" t="s">
        <v>165</v>
      </c>
      <c r="D66" s="302" t="s">
        <v>223</v>
      </c>
      <c r="E66" s="343" t="s">
        <v>2</v>
      </c>
      <c r="F66" s="344" t="s">
        <v>225</v>
      </c>
      <c r="G66" s="343" t="s">
        <v>3</v>
      </c>
      <c r="H66" s="344" t="s">
        <v>226</v>
      </c>
      <c r="I66" s="343" t="s">
        <v>4</v>
      </c>
      <c r="J66" s="344" t="s">
        <v>227</v>
      </c>
      <c r="K66" s="251" t="s">
        <v>197</v>
      </c>
      <c r="L66" s="342" t="s">
        <v>224</v>
      </c>
      <c r="M66" s="343" t="s">
        <v>5</v>
      </c>
      <c r="N66" s="344" t="s">
        <v>228</v>
      </c>
      <c r="O66" s="345" t="s">
        <v>194</v>
      </c>
      <c r="P66" s="344" t="s">
        <v>229</v>
      </c>
      <c r="Q66" s="345" t="s">
        <v>195</v>
      </c>
      <c r="R66" s="344" t="s">
        <v>230</v>
      </c>
      <c r="S66" s="251" t="s">
        <v>197</v>
      </c>
      <c r="T66" s="342" t="s">
        <v>224</v>
      </c>
    </row>
    <row r="67" spans="1:20" hidden="1" x14ac:dyDescent="0.25">
      <c r="A67" s="88" t="s">
        <v>33</v>
      </c>
      <c r="B67" s="275">
        <v>20</v>
      </c>
      <c r="C67" s="10">
        <f>'UBS Vila Ede'!B34</f>
        <v>9</v>
      </c>
      <c r="D67" s="296">
        <f t="shared" ref="D67" si="126">C67*B67</f>
        <v>180</v>
      </c>
      <c r="E67" s="105">
        <f>'UBS Vila Ede'!C34</f>
        <v>7</v>
      </c>
      <c r="F67" s="316">
        <f t="shared" ref="F67" si="127">(E67*$B67)-$D67</f>
        <v>-40</v>
      </c>
      <c r="G67" s="105">
        <f>'UBS Vila Ede'!D34</f>
        <v>0</v>
      </c>
      <c r="H67" s="316">
        <f t="shared" ref="H67" si="128">(G67*$B67)-$D67</f>
        <v>-180</v>
      </c>
      <c r="I67" s="105">
        <f>'UBS Vila Ede'!E34</f>
        <v>0</v>
      </c>
      <c r="J67" s="316">
        <f t="shared" ref="J67" si="129">(I67*$B67)-$D67</f>
        <v>-180</v>
      </c>
      <c r="K67" s="241">
        <f t="shared" ref="K67" si="130">SUM(E67,G67,I67)</f>
        <v>7</v>
      </c>
      <c r="L67" s="329">
        <f t="shared" ref="L67" si="131">(K67*$B67)-$D67*3</f>
        <v>-400</v>
      </c>
      <c r="M67" s="105">
        <f>'UBS Vila Ede'!F34</f>
        <v>0</v>
      </c>
      <c r="N67" s="316">
        <f t="shared" ref="N67" si="132">(M67*$B67)-$D67</f>
        <v>-180</v>
      </c>
      <c r="O67" s="105">
        <f>'UBS Vila Ede'!G34</f>
        <v>0</v>
      </c>
      <c r="P67" s="316">
        <f t="shared" ref="P67" si="133">(O67*$B67)-$D67</f>
        <v>-180</v>
      </c>
      <c r="Q67" s="105">
        <f>'UBS Vila Ede'!H34</f>
        <v>0</v>
      </c>
      <c r="R67" s="316">
        <f t="shared" ref="R67" si="134">(Q67*$B67)-$D67</f>
        <v>-180</v>
      </c>
      <c r="S67" s="241">
        <f t="shared" ref="S67" si="135">SUM(M67,O67,Q67)</f>
        <v>0</v>
      </c>
      <c r="T67" s="329">
        <f t="shared" ref="T67" si="136">(S67*$B67)-$D67*3</f>
        <v>-540</v>
      </c>
    </row>
    <row r="68" spans="1:20" ht="15.75" hidden="1" thickBot="1" x14ac:dyDescent="0.3">
      <c r="A68" s="369" t="s">
        <v>7</v>
      </c>
      <c r="B68" s="362">
        <f t="shared" ref="B68:T68" si="137">SUM(B67:B67)</f>
        <v>20</v>
      </c>
      <c r="C68" s="363">
        <f t="shared" si="137"/>
        <v>9</v>
      </c>
      <c r="D68" s="364">
        <f t="shared" si="137"/>
        <v>180</v>
      </c>
      <c r="E68" s="365">
        <f t="shared" si="137"/>
        <v>7</v>
      </c>
      <c r="F68" s="366">
        <f t="shared" si="137"/>
        <v>-40</v>
      </c>
      <c r="G68" s="365">
        <f t="shared" si="137"/>
        <v>0</v>
      </c>
      <c r="H68" s="366">
        <f t="shared" si="137"/>
        <v>-180</v>
      </c>
      <c r="I68" s="365">
        <f t="shared" si="137"/>
        <v>0</v>
      </c>
      <c r="J68" s="366">
        <f t="shared" si="137"/>
        <v>-180</v>
      </c>
      <c r="K68" s="367">
        <f t="shared" ref="K68:L68" si="138">SUM(K67:K67)</f>
        <v>7</v>
      </c>
      <c r="L68" s="368">
        <f t="shared" si="138"/>
        <v>-400</v>
      </c>
      <c r="M68" s="365">
        <f t="shared" si="137"/>
        <v>0</v>
      </c>
      <c r="N68" s="366">
        <f t="shared" si="137"/>
        <v>-180</v>
      </c>
      <c r="O68" s="365">
        <f t="shared" si="137"/>
        <v>0</v>
      </c>
      <c r="P68" s="366">
        <f t="shared" si="137"/>
        <v>-180</v>
      </c>
      <c r="Q68" s="365">
        <f t="shared" si="137"/>
        <v>0</v>
      </c>
      <c r="R68" s="366">
        <f t="shared" si="137"/>
        <v>-180</v>
      </c>
      <c r="S68" s="367">
        <f t="shared" si="137"/>
        <v>0</v>
      </c>
      <c r="T68" s="368">
        <f t="shared" si="137"/>
        <v>-540</v>
      </c>
    </row>
    <row r="69" spans="1:20" hidden="1" x14ac:dyDescent="0.25"/>
    <row r="70" spans="1:20" ht="15.75" hidden="1" x14ac:dyDescent="0.25">
      <c r="A70" s="1021" t="s">
        <v>285</v>
      </c>
      <c r="B70" s="1022"/>
      <c r="C70" s="1022"/>
      <c r="D70" s="1022"/>
      <c r="E70" s="1022"/>
      <c r="F70" s="1022"/>
      <c r="G70" s="1022"/>
      <c r="H70" s="1022"/>
      <c r="I70" s="1022"/>
      <c r="J70" s="1022"/>
      <c r="K70" s="1022"/>
      <c r="L70" s="1022"/>
      <c r="M70" s="1022"/>
      <c r="N70" s="1022"/>
      <c r="O70" s="1022"/>
      <c r="P70" s="1022"/>
      <c r="Q70" s="1022"/>
      <c r="R70" s="1022"/>
      <c r="S70" s="1022"/>
      <c r="T70" s="1022"/>
    </row>
    <row r="71" spans="1:20" ht="36.75" hidden="1" thickBot="1" x14ac:dyDescent="0.3">
      <c r="A71" s="85" t="s">
        <v>14</v>
      </c>
      <c r="B71" s="274" t="s">
        <v>222</v>
      </c>
      <c r="C71" s="104" t="s">
        <v>165</v>
      </c>
      <c r="D71" s="302" t="s">
        <v>223</v>
      </c>
      <c r="E71" s="343" t="s">
        <v>2</v>
      </c>
      <c r="F71" s="344" t="s">
        <v>225</v>
      </c>
      <c r="G71" s="343" t="s">
        <v>3</v>
      </c>
      <c r="H71" s="344" t="s">
        <v>226</v>
      </c>
      <c r="I71" s="343" t="s">
        <v>4</v>
      </c>
      <c r="J71" s="344" t="s">
        <v>227</v>
      </c>
      <c r="K71" s="251" t="s">
        <v>197</v>
      </c>
      <c r="L71" s="342" t="s">
        <v>224</v>
      </c>
      <c r="M71" s="343" t="s">
        <v>5</v>
      </c>
      <c r="N71" s="344" t="s">
        <v>228</v>
      </c>
      <c r="O71" s="345" t="s">
        <v>194</v>
      </c>
      <c r="P71" s="344" t="s">
        <v>229</v>
      </c>
      <c r="Q71" s="345" t="s">
        <v>195</v>
      </c>
      <c r="R71" s="344" t="s">
        <v>230</v>
      </c>
      <c r="S71" s="251" t="s">
        <v>197</v>
      </c>
      <c r="T71" s="342" t="s">
        <v>224</v>
      </c>
    </row>
    <row r="72" spans="1:20" hidden="1" x14ac:dyDescent="0.25">
      <c r="A72" s="88" t="s">
        <v>33</v>
      </c>
      <c r="B72" s="275">
        <v>20</v>
      </c>
      <c r="C72" s="10">
        <f>'UBS Vila Leonor'!B36</f>
        <v>6</v>
      </c>
      <c r="D72" s="296">
        <f t="shared" ref="D72" si="139">C72*B72</f>
        <v>120</v>
      </c>
      <c r="E72" s="105">
        <f>'UBS Vila Leonor'!C36</f>
        <v>5</v>
      </c>
      <c r="F72" s="316">
        <f t="shared" ref="F72" si="140">(E72*$B72)-$D72</f>
        <v>-20</v>
      </c>
      <c r="G72" s="105">
        <f>'UBS Vila Leonor'!D36</f>
        <v>0</v>
      </c>
      <c r="H72" s="316">
        <f t="shared" ref="H72" si="141">(G72*$B72)-$D72</f>
        <v>-120</v>
      </c>
      <c r="I72" s="105">
        <f>'UBS Vila Leonor'!E36</f>
        <v>0</v>
      </c>
      <c r="J72" s="316">
        <f t="shared" ref="J72" si="142">(I72*$B72)-$D72</f>
        <v>-120</v>
      </c>
      <c r="K72" s="241">
        <f t="shared" ref="K72" si="143">SUM(E72,G72,I72)</f>
        <v>5</v>
      </c>
      <c r="L72" s="329">
        <f t="shared" ref="L72" si="144">(K72*$B72)-$D72*3</f>
        <v>-260</v>
      </c>
      <c r="M72" s="105">
        <f>'UBS Vila Leonor'!F36</f>
        <v>0</v>
      </c>
      <c r="N72" s="316">
        <f t="shared" ref="N72" si="145">(M72*$B72)-$D72</f>
        <v>-120</v>
      </c>
      <c r="O72" s="105">
        <f>'UBS Vila Leonor'!G36</f>
        <v>0</v>
      </c>
      <c r="P72" s="316">
        <f t="shared" ref="P72" si="146">(O72*$B72)-$D72</f>
        <v>-120</v>
      </c>
      <c r="Q72" s="105">
        <f>'UBS Vila Leonor'!H36</f>
        <v>0</v>
      </c>
      <c r="R72" s="316">
        <f t="shared" ref="R72" si="147">(Q72*$B72)-$D72</f>
        <v>-120</v>
      </c>
      <c r="S72" s="241">
        <f t="shared" ref="S72" si="148">SUM(M72,O72,Q72)</f>
        <v>0</v>
      </c>
      <c r="T72" s="329">
        <f t="shared" ref="T72" si="149">(S72*$B72)-$D72*3</f>
        <v>-360</v>
      </c>
    </row>
    <row r="73" spans="1:20" ht="15.75" hidden="1" thickBot="1" x14ac:dyDescent="0.3">
      <c r="A73" s="369" t="s">
        <v>7</v>
      </c>
      <c r="B73" s="362">
        <f t="shared" ref="B73:T73" si="150">SUM(B72:B72)</f>
        <v>20</v>
      </c>
      <c r="C73" s="363">
        <f t="shared" si="150"/>
        <v>6</v>
      </c>
      <c r="D73" s="364">
        <f t="shared" si="150"/>
        <v>120</v>
      </c>
      <c r="E73" s="365">
        <f t="shared" si="150"/>
        <v>5</v>
      </c>
      <c r="F73" s="366">
        <f t="shared" si="150"/>
        <v>-20</v>
      </c>
      <c r="G73" s="365">
        <f t="shared" si="150"/>
        <v>0</v>
      </c>
      <c r="H73" s="366">
        <f t="shared" si="150"/>
        <v>-120</v>
      </c>
      <c r="I73" s="365">
        <f t="shared" si="150"/>
        <v>0</v>
      </c>
      <c r="J73" s="366">
        <f t="shared" si="150"/>
        <v>-120</v>
      </c>
      <c r="K73" s="367">
        <f t="shared" ref="K73:L73" si="151">SUM(K72:K72)</f>
        <v>5</v>
      </c>
      <c r="L73" s="368">
        <f t="shared" si="151"/>
        <v>-260</v>
      </c>
      <c r="M73" s="365">
        <f t="shared" si="150"/>
        <v>0</v>
      </c>
      <c r="N73" s="366">
        <f t="shared" si="150"/>
        <v>-120</v>
      </c>
      <c r="O73" s="365">
        <f t="shared" si="150"/>
        <v>0</v>
      </c>
      <c r="P73" s="366">
        <f t="shared" si="150"/>
        <v>-120</v>
      </c>
      <c r="Q73" s="365">
        <f t="shared" si="150"/>
        <v>0</v>
      </c>
      <c r="R73" s="366">
        <f t="shared" si="150"/>
        <v>-120</v>
      </c>
      <c r="S73" s="367">
        <f t="shared" si="150"/>
        <v>0</v>
      </c>
      <c r="T73" s="368">
        <f t="shared" si="150"/>
        <v>-360</v>
      </c>
    </row>
    <row r="74" spans="1:20" hidden="1" x14ac:dyDescent="0.25"/>
    <row r="75" spans="1:20" ht="15.75" hidden="1" x14ac:dyDescent="0.25">
      <c r="A75" s="1021" t="s">
        <v>287</v>
      </c>
      <c r="B75" s="1022"/>
      <c r="C75" s="1022"/>
      <c r="D75" s="1022"/>
      <c r="E75" s="1022"/>
      <c r="F75" s="1022"/>
      <c r="G75" s="1022"/>
      <c r="H75" s="1022"/>
      <c r="I75" s="1022"/>
      <c r="J75" s="1022"/>
      <c r="K75" s="1022"/>
      <c r="L75" s="1022"/>
      <c r="M75" s="1022"/>
      <c r="N75" s="1022"/>
      <c r="O75" s="1022"/>
      <c r="P75" s="1022"/>
      <c r="Q75" s="1022"/>
      <c r="R75" s="1022"/>
      <c r="S75" s="1022"/>
      <c r="T75" s="1022"/>
    </row>
    <row r="76" spans="1:20" ht="36.75" hidden="1" thickBot="1" x14ac:dyDescent="0.3">
      <c r="A76" s="85" t="s">
        <v>14</v>
      </c>
      <c r="B76" s="274" t="s">
        <v>222</v>
      </c>
      <c r="C76" s="104" t="s">
        <v>165</v>
      </c>
      <c r="D76" s="302" t="s">
        <v>223</v>
      </c>
      <c r="E76" s="343" t="s">
        <v>2</v>
      </c>
      <c r="F76" s="344" t="s">
        <v>225</v>
      </c>
      <c r="G76" s="343" t="s">
        <v>3</v>
      </c>
      <c r="H76" s="344" t="s">
        <v>226</v>
      </c>
      <c r="I76" s="343" t="s">
        <v>4</v>
      </c>
      <c r="J76" s="344" t="s">
        <v>227</v>
      </c>
      <c r="K76" s="251" t="s">
        <v>197</v>
      </c>
      <c r="L76" s="342" t="s">
        <v>224</v>
      </c>
      <c r="M76" s="343" t="s">
        <v>5</v>
      </c>
      <c r="N76" s="344" t="s">
        <v>228</v>
      </c>
      <c r="O76" s="345" t="s">
        <v>194</v>
      </c>
      <c r="P76" s="344" t="s">
        <v>229</v>
      </c>
      <c r="Q76" s="345" t="s">
        <v>195</v>
      </c>
      <c r="R76" s="344" t="s">
        <v>230</v>
      </c>
      <c r="S76" s="251" t="s">
        <v>197</v>
      </c>
      <c r="T76" s="342" t="s">
        <v>224</v>
      </c>
    </row>
    <row r="77" spans="1:20" hidden="1" x14ac:dyDescent="0.25">
      <c r="A77" s="88" t="s">
        <v>33</v>
      </c>
      <c r="B77" s="275">
        <v>20</v>
      </c>
      <c r="C77" s="10">
        <f>'UBS Vila Sabrina'!B31</f>
        <v>6</v>
      </c>
      <c r="D77" s="296">
        <f t="shared" ref="D77" si="152">C77*B77</f>
        <v>120</v>
      </c>
      <c r="E77" s="105">
        <f>'UBS Vila Sabrina'!C31</f>
        <v>6</v>
      </c>
      <c r="F77" s="316">
        <f t="shared" ref="F77" si="153">(E77*$B77)-$D77</f>
        <v>0</v>
      </c>
      <c r="G77" s="105">
        <f>'UBS Vila Sabrina'!D31</f>
        <v>0</v>
      </c>
      <c r="H77" s="316">
        <f t="shared" ref="H77" si="154">(G77*$B77)-$D77</f>
        <v>-120</v>
      </c>
      <c r="I77" s="105">
        <f>'UBS Vila Sabrina'!E31</f>
        <v>0</v>
      </c>
      <c r="J77" s="316">
        <f t="shared" ref="J77" si="155">(I77*$B77)-$D77</f>
        <v>-120</v>
      </c>
      <c r="K77" s="241">
        <f t="shared" ref="K77" si="156">SUM(E77,G77,I77)</f>
        <v>6</v>
      </c>
      <c r="L77" s="329">
        <f t="shared" ref="L77" si="157">(K77*$B77)-$D77*3</f>
        <v>-240</v>
      </c>
      <c r="M77" s="105">
        <f>'UBS Vila Sabrina'!F31</f>
        <v>0</v>
      </c>
      <c r="N77" s="316">
        <f t="shared" ref="N77" si="158">(M77*$B77)-$D77</f>
        <v>-120</v>
      </c>
      <c r="O77" s="105">
        <f>'UBS Vila Sabrina'!G31</f>
        <v>0</v>
      </c>
      <c r="P77" s="316">
        <f t="shared" ref="P77" si="159">(O77*$B77)-$D77</f>
        <v>-120</v>
      </c>
      <c r="Q77" s="105">
        <f>'UBS Vila Sabrina'!H31</f>
        <v>0</v>
      </c>
      <c r="R77" s="316">
        <f t="shared" ref="R77" si="160">(Q77*$B77)-$D77</f>
        <v>-120</v>
      </c>
      <c r="S77" s="241">
        <f t="shared" ref="S77" si="161">SUM(M77,O77,Q77)</f>
        <v>0</v>
      </c>
      <c r="T77" s="329">
        <f t="shared" ref="T77" si="162">(S77*$B77)-$D77*3</f>
        <v>-360</v>
      </c>
    </row>
    <row r="78" spans="1:20" ht="15.75" hidden="1" thickBot="1" x14ac:dyDescent="0.3">
      <c r="A78" s="369" t="s">
        <v>7</v>
      </c>
      <c r="B78" s="362">
        <f t="shared" ref="B78:T78" si="163">SUM(B77:B77)</f>
        <v>20</v>
      </c>
      <c r="C78" s="363">
        <f t="shared" si="163"/>
        <v>6</v>
      </c>
      <c r="D78" s="364">
        <f t="shared" si="163"/>
        <v>120</v>
      </c>
      <c r="E78" s="365">
        <f t="shared" si="163"/>
        <v>6</v>
      </c>
      <c r="F78" s="366">
        <f t="shared" si="163"/>
        <v>0</v>
      </c>
      <c r="G78" s="365">
        <f t="shared" si="163"/>
        <v>0</v>
      </c>
      <c r="H78" s="366">
        <f t="shared" si="163"/>
        <v>-120</v>
      </c>
      <c r="I78" s="365">
        <f t="shared" si="163"/>
        <v>0</v>
      </c>
      <c r="J78" s="366">
        <f t="shared" si="163"/>
        <v>-120</v>
      </c>
      <c r="K78" s="367">
        <f t="shared" ref="K78:L78" si="164">SUM(K77:K77)</f>
        <v>6</v>
      </c>
      <c r="L78" s="368">
        <f t="shared" si="164"/>
        <v>-240</v>
      </c>
      <c r="M78" s="365">
        <f t="shared" si="163"/>
        <v>0</v>
      </c>
      <c r="N78" s="366">
        <f t="shared" si="163"/>
        <v>-120</v>
      </c>
      <c r="O78" s="365">
        <f t="shared" si="163"/>
        <v>0</v>
      </c>
      <c r="P78" s="366">
        <f t="shared" si="163"/>
        <v>-120</v>
      </c>
      <c r="Q78" s="365">
        <f t="shared" si="163"/>
        <v>0</v>
      </c>
      <c r="R78" s="366">
        <f t="shared" si="163"/>
        <v>-120</v>
      </c>
      <c r="S78" s="367">
        <f t="shared" si="163"/>
        <v>0</v>
      </c>
      <c r="T78" s="368">
        <f t="shared" si="163"/>
        <v>-360</v>
      </c>
    </row>
    <row r="79" spans="1:20" hidden="1" x14ac:dyDescent="0.25"/>
    <row r="80" spans="1:20" ht="15.75" hidden="1" x14ac:dyDescent="0.25">
      <c r="A80" s="1021" t="s">
        <v>289</v>
      </c>
      <c r="B80" s="1022"/>
      <c r="C80" s="1022"/>
      <c r="D80" s="1022"/>
      <c r="E80" s="1022"/>
      <c r="F80" s="1022"/>
      <c r="G80" s="1022"/>
      <c r="H80" s="1022"/>
      <c r="I80" s="1022"/>
      <c r="J80" s="1022"/>
      <c r="K80" s="1022"/>
      <c r="L80" s="1022"/>
      <c r="M80" s="1022"/>
      <c r="N80" s="1022"/>
      <c r="O80" s="1022"/>
      <c r="P80" s="1022"/>
      <c r="Q80" s="1022"/>
      <c r="R80" s="1022"/>
      <c r="S80" s="1022"/>
      <c r="T80" s="1022"/>
    </row>
    <row r="81" spans="1:20" ht="36.75" hidden="1" thickBot="1" x14ac:dyDescent="0.3">
      <c r="A81" s="85" t="s">
        <v>14</v>
      </c>
      <c r="B81" s="274" t="s">
        <v>222</v>
      </c>
      <c r="C81" s="104" t="s">
        <v>165</v>
      </c>
      <c r="D81" s="302" t="s">
        <v>223</v>
      </c>
      <c r="E81" s="343" t="s">
        <v>2</v>
      </c>
      <c r="F81" s="344" t="s">
        <v>225</v>
      </c>
      <c r="G81" s="343" t="s">
        <v>3</v>
      </c>
      <c r="H81" s="344" t="s">
        <v>226</v>
      </c>
      <c r="I81" s="343" t="s">
        <v>4</v>
      </c>
      <c r="J81" s="344" t="s">
        <v>227</v>
      </c>
      <c r="K81" s="251" t="s">
        <v>197</v>
      </c>
      <c r="L81" s="342" t="s">
        <v>224</v>
      </c>
      <c r="M81" s="343" t="s">
        <v>5</v>
      </c>
      <c r="N81" s="344" t="s">
        <v>228</v>
      </c>
      <c r="O81" s="345" t="s">
        <v>194</v>
      </c>
      <c r="P81" s="344" t="s">
        <v>229</v>
      </c>
      <c r="Q81" s="345" t="s">
        <v>195</v>
      </c>
      <c r="R81" s="344" t="s">
        <v>230</v>
      </c>
      <c r="S81" s="251" t="s">
        <v>197</v>
      </c>
      <c r="T81" s="342" t="s">
        <v>224</v>
      </c>
    </row>
    <row r="82" spans="1:20" hidden="1" x14ac:dyDescent="0.25">
      <c r="A82" s="88" t="s">
        <v>33</v>
      </c>
      <c r="B82" s="275">
        <v>20</v>
      </c>
      <c r="C82" s="10">
        <f>'UBS Carandiru'!B34</f>
        <v>9</v>
      </c>
      <c r="D82" s="296">
        <f t="shared" ref="D82" si="165">C82*B82</f>
        <v>180</v>
      </c>
      <c r="E82" s="105">
        <f>'UBS Carandiru'!C34</f>
        <v>7</v>
      </c>
      <c r="F82" s="316">
        <f t="shared" ref="F82" si="166">(E82*$B82)-$D82</f>
        <v>-40</v>
      </c>
      <c r="G82" s="105">
        <f>'UBS Carandiru'!D34</f>
        <v>0</v>
      </c>
      <c r="H82" s="316">
        <f t="shared" ref="H82" si="167">(G82*$B82)-$D82</f>
        <v>-180</v>
      </c>
      <c r="I82" s="105">
        <f>'UBS Carandiru'!E34</f>
        <v>0</v>
      </c>
      <c r="J82" s="316">
        <f t="shared" ref="J82" si="168">(I82*$B82)-$D82</f>
        <v>-180</v>
      </c>
      <c r="K82" s="241">
        <f t="shared" ref="K82" si="169">SUM(E82,G82,I82)</f>
        <v>7</v>
      </c>
      <c r="L82" s="329">
        <f t="shared" ref="L82" si="170">(K82*$B82)-$D82*3</f>
        <v>-400</v>
      </c>
      <c r="M82" s="105">
        <f>'UBS Carandiru'!F34</f>
        <v>0</v>
      </c>
      <c r="N82" s="316">
        <f t="shared" ref="N82" si="171">(M82*$B82)-$D82</f>
        <v>-180</v>
      </c>
      <c r="O82" s="105">
        <f>'UBS Carandiru'!G34</f>
        <v>0</v>
      </c>
      <c r="P82" s="316">
        <f t="shared" ref="P82" si="172">(O82*$B82)-$D82</f>
        <v>-180</v>
      </c>
      <c r="Q82" s="105">
        <f>'UBS Carandiru'!H34</f>
        <v>0</v>
      </c>
      <c r="R82" s="316">
        <f t="shared" ref="R82" si="173">(Q82*$B82)-$D82</f>
        <v>-180</v>
      </c>
      <c r="S82" s="241">
        <f t="shared" ref="S82" si="174">SUM(M82,O82,Q82)</f>
        <v>0</v>
      </c>
      <c r="T82" s="329">
        <f t="shared" ref="T82" si="175">(S82*$B82)-$D82*3</f>
        <v>-540</v>
      </c>
    </row>
    <row r="83" spans="1:20" ht="15.75" hidden="1" thickBot="1" x14ac:dyDescent="0.3">
      <c r="A83" s="369" t="s">
        <v>7</v>
      </c>
      <c r="B83" s="362">
        <f t="shared" ref="B83:T83" si="176">SUM(B82:B82)</f>
        <v>20</v>
      </c>
      <c r="C83" s="363">
        <f t="shared" si="176"/>
        <v>9</v>
      </c>
      <c r="D83" s="364">
        <f t="shared" si="176"/>
        <v>180</v>
      </c>
      <c r="E83" s="365">
        <f t="shared" si="176"/>
        <v>7</v>
      </c>
      <c r="F83" s="366">
        <f t="shared" si="176"/>
        <v>-40</v>
      </c>
      <c r="G83" s="365">
        <f t="shared" si="176"/>
        <v>0</v>
      </c>
      <c r="H83" s="366">
        <f t="shared" si="176"/>
        <v>-180</v>
      </c>
      <c r="I83" s="365">
        <f t="shared" si="176"/>
        <v>0</v>
      </c>
      <c r="J83" s="366">
        <f t="shared" si="176"/>
        <v>-180</v>
      </c>
      <c r="K83" s="367">
        <f t="shared" ref="K83:L83" si="177">SUM(K82:K82)</f>
        <v>7</v>
      </c>
      <c r="L83" s="368">
        <f t="shared" si="177"/>
        <v>-400</v>
      </c>
      <c r="M83" s="365">
        <f t="shared" si="176"/>
        <v>0</v>
      </c>
      <c r="N83" s="366">
        <f t="shared" si="176"/>
        <v>-180</v>
      </c>
      <c r="O83" s="365">
        <f t="shared" si="176"/>
        <v>0</v>
      </c>
      <c r="P83" s="366">
        <f t="shared" si="176"/>
        <v>-180</v>
      </c>
      <c r="Q83" s="365">
        <f t="shared" si="176"/>
        <v>0</v>
      </c>
      <c r="R83" s="366">
        <f t="shared" si="176"/>
        <v>-180</v>
      </c>
      <c r="S83" s="367">
        <f t="shared" si="176"/>
        <v>0</v>
      </c>
      <c r="T83" s="368">
        <f t="shared" si="176"/>
        <v>-540</v>
      </c>
    </row>
    <row r="84" spans="1:20" hidden="1" x14ac:dyDescent="0.25"/>
    <row r="85" spans="1:20" ht="15.75" hidden="1" x14ac:dyDescent="0.25">
      <c r="A85" s="1021" t="s">
        <v>297</v>
      </c>
      <c r="B85" s="1022"/>
      <c r="C85" s="1022"/>
      <c r="D85" s="1022"/>
      <c r="E85" s="1022"/>
      <c r="F85" s="1022"/>
      <c r="G85" s="1022"/>
      <c r="H85" s="1022"/>
      <c r="I85" s="1022"/>
      <c r="J85" s="1022"/>
      <c r="K85" s="1022"/>
      <c r="L85" s="1022"/>
      <c r="M85" s="1022"/>
      <c r="N85" s="1022"/>
      <c r="O85" s="1022"/>
      <c r="P85" s="1022"/>
      <c r="Q85" s="1022"/>
      <c r="R85" s="1022"/>
      <c r="S85" s="1022"/>
      <c r="T85" s="1022"/>
    </row>
    <row r="86" spans="1:20" ht="36.75" hidden="1" thickBot="1" x14ac:dyDescent="0.3">
      <c r="A86" s="85" t="s">
        <v>14</v>
      </c>
      <c r="B86" s="274" t="s">
        <v>222</v>
      </c>
      <c r="C86" s="104" t="s">
        <v>165</v>
      </c>
      <c r="D86" s="302" t="s">
        <v>223</v>
      </c>
      <c r="E86" s="343" t="s">
        <v>2</v>
      </c>
      <c r="F86" s="344" t="s">
        <v>225</v>
      </c>
      <c r="G86" s="343" t="s">
        <v>3</v>
      </c>
      <c r="H86" s="344" t="s">
        <v>226</v>
      </c>
      <c r="I86" s="343" t="s">
        <v>4</v>
      </c>
      <c r="J86" s="344" t="s">
        <v>227</v>
      </c>
      <c r="K86" s="251" t="s">
        <v>197</v>
      </c>
      <c r="L86" s="342" t="s">
        <v>224</v>
      </c>
      <c r="M86" s="343" t="s">
        <v>5</v>
      </c>
      <c r="N86" s="344" t="s">
        <v>228</v>
      </c>
      <c r="O86" s="345" t="s">
        <v>194</v>
      </c>
      <c r="P86" s="344" t="s">
        <v>229</v>
      </c>
      <c r="Q86" s="345" t="s">
        <v>195</v>
      </c>
      <c r="R86" s="344" t="s">
        <v>230</v>
      </c>
      <c r="S86" s="251" t="s">
        <v>197</v>
      </c>
      <c r="T86" s="342" t="s">
        <v>224</v>
      </c>
    </row>
    <row r="87" spans="1:20" hidden="1" x14ac:dyDescent="0.25">
      <c r="A87" s="88" t="s">
        <v>33</v>
      </c>
      <c r="B87" s="275">
        <v>20</v>
      </c>
      <c r="C87" s="10">
        <f>'UBS Vila Maria P Gnecco'!B38</f>
        <v>6</v>
      </c>
      <c r="D87" s="296">
        <f t="shared" ref="D87" si="178">C87*B87</f>
        <v>120</v>
      </c>
      <c r="E87" s="105">
        <f>'UBS Vila Maria P Gnecco'!C38</f>
        <v>5</v>
      </c>
      <c r="F87" s="316">
        <f t="shared" ref="F87" si="179">(E87*$B87)-$D87</f>
        <v>-20</v>
      </c>
      <c r="G87" s="105">
        <f>'UBS Vila Maria P Gnecco'!D38</f>
        <v>0</v>
      </c>
      <c r="H87" s="316">
        <f t="shared" ref="H87" si="180">(G87*$B87)-$D87</f>
        <v>-120</v>
      </c>
      <c r="I87" s="105">
        <f>'UBS Vila Maria P Gnecco'!E38</f>
        <v>0</v>
      </c>
      <c r="J87" s="316">
        <f t="shared" ref="J87" si="181">(I87*$B87)-$D87</f>
        <v>-120</v>
      </c>
      <c r="K87" s="241">
        <f t="shared" ref="K87" si="182">SUM(E87,G87,I87)</f>
        <v>5</v>
      </c>
      <c r="L87" s="329">
        <f t="shared" ref="L87" si="183">(K87*$B87)-$D87*3</f>
        <v>-260</v>
      </c>
      <c r="M87" s="105">
        <f>'UBS Vila Maria P Gnecco'!F38</f>
        <v>0</v>
      </c>
      <c r="N87" s="316">
        <f t="shared" ref="N87" si="184">(M87*$B87)-$D87</f>
        <v>-120</v>
      </c>
      <c r="O87" s="105">
        <f>'UBS Vila Maria P Gnecco'!G38</f>
        <v>0</v>
      </c>
      <c r="P87" s="316">
        <f t="shared" ref="P87" si="185">(O87*$B87)-$D87</f>
        <v>-120</v>
      </c>
      <c r="Q87" s="105">
        <f>'UBS Vila Maria P Gnecco'!H38</f>
        <v>0</v>
      </c>
      <c r="R87" s="316">
        <f t="shared" ref="R87" si="186">(Q87*$B87)-$D87</f>
        <v>-120</v>
      </c>
      <c r="S87" s="241">
        <f t="shared" ref="S87" si="187">SUM(M87,O87,Q87)</f>
        <v>0</v>
      </c>
      <c r="T87" s="329">
        <f t="shared" ref="T87" si="188">(S87*$B87)-$D87*3</f>
        <v>-360</v>
      </c>
    </row>
    <row r="88" spans="1:20" ht="15.75" hidden="1" thickBot="1" x14ac:dyDescent="0.3">
      <c r="A88" s="369" t="s">
        <v>7</v>
      </c>
      <c r="B88" s="362">
        <f t="shared" ref="B88:T88" si="189">SUM(B87:B87)</f>
        <v>20</v>
      </c>
      <c r="C88" s="363">
        <f t="shared" si="189"/>
        <v>6</v>
      </c>
      <c r="D88" s="364">
        <f t="shared" si="189"/>
        <v>120</v>
      </c>
      <c r="E88" s="365">
        <f t="shared" si="189"/>
        <v>5</v>
      </c>
      <c r="F88" s="366">
        <f t="shared" si="189"/>
        <v>-20</v>
      </c>
      <c r="G88" s="365">
        <f t="shared" si="189"/>
        <v>0</v>
      </c>
      <c r="H88" s="366">
        <f t="shared" si="189"/>
        <v>-120</v>
      </c>
      <c r="I88" s="365">
        <f t="shared" si="189"/>
        <v>0</v>
      </c>
      <c r="J88" s="366">
        <f t="shared" si="189"/>
        <v>-120</v>
      </c>
      <c r="K88" s="367">
        <f t="shared" ref="K88:L88" si="190">SUM(K87:K87)</f>
        <v>5</v>
      </c>
      <c r="L88" s="368">
        <f t="shared" si="190"/>
        <v>-260</v>
      </c>
      <c r="M88" s="365">
        <f t="shared" si="189"/>
        <v>0</v>
      </c>
      <c r="N88" s="366">
        <f t="shared" si="189"/>
        <v>-120</v>
      </c>
      <c r="O88" s="365">
        <f t="shared" si="189"/>
        <v>0</v>
      </c>
      <c r="P88" s="366">
        <f t="shared" si="189"/>
        <v>-120</v>
      </c>
      <c r="Q88" s="365">
        <f t="shared" si="189"/>
        <v>0</v>
      </c>
      <c r="R88" s="366">
        <f t="shared" si="189"/>
        <v>-120</v>
      </c>
      <c r="S88" s="367">
        <f t="shared" si="189"/>
        <v>0</v>
      </c>
      <c r="T88" s="368">
        <f t="shared" si="189"/>
        <v>-360</v>
      </c>
    </row>
  </sheetData>
  <sheetProtection sheet="1" objects="1" scenarios="1"/>
  <mergeCells count="15">
    <mergeCell ref="A1:O1"/>
    <mergeCell ref="A2:O2"/>
    <mergeCell ref="A22:T22"/>
    <mergeCell ref="A28:T28"/>
    <mergeCell ref="A34:T34"/>
    <mergeCell ref="A4:T4"/>
    <mergeCell ref="A39:T39"/>
    <mergeCell ref="A50:T50"/>
    <mergeCell ref="A55:T55"/>
    <mergeCell ref="A60:T60"/>
    <mergeCell ref="A85:T85"/>
    <mergeCell ref="A65:T65"/>
    <mergeCell ref="A70:T70"/>
    <mergeCell ref="A75:T75"/>
    <mergeCell ref="A80:T80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FF6699"/>
  </sheetPr>
  <dimension ref="A1:T147"/>
  <sheetViews>
    <sheetView showGridLines="0" workbookViewId="0">
      <selection sqref="A1:O1"/>
    </sheetView>
  </sheetViews>
  <sheetFormatPr defaultColWidth="8.85546875" defaultRowHeight="15" x14ac:dyDescent="0.25"/>
  <cols>
    <col min="1" max="1" width="29.42578125" customWidth="1"/>
    <col min="2" max="2" width="7.85546875" style="295" customWidth="1"/>
    <col min="3" max="3" width="8.28515625" style="154" customWidth="1"/>
    <col min="4" max="4" width="7.85546875" style="154" customWidth="1"/>
    <col min="5" max="5" width="8.140625" customWidth="1"/>
    <col min="6" max="6" width="8" style="315" customWidth="1"/>
    <col min="7" max="7" width="8.140625" customWidth="1"/>
    <col min="8" max="8" width="8" style="315" customWidth="1"/>
    <col min="9" max="9" width="7.85546875" customWidth="1"/>
    <col min="10" max="10" width="8" style="315" customWidth="1"/>
    <col min="11" max="11" width="8.85546875" style="154"/>
    <col min="12" max="12" width="8.28515625" style="328" customWidth="1"/>
    <col min="13" max="13" width="8" customWidth="1"/>
    <col min="14" max="14" width="8" style="315" customWidth="1"/>
    <col min="15" max="15" width="8" customWidth="1"/>
    <col min="16" max="16" width="8" style="315" customWidth="1"/>
    <col min="17" max="17" width="7.28515625" customWidth="1"/>
    <col min="18" max="18" width="8" style="315" customWidth="1"/>
    <col min="19" max="19" width="8.85546875" style="154"/>
    <col min="20" max="20" width="8.42578125" style="328" customWidth="1"/>
  </cols>
  <sheetData>
    <row r="1" spans="1:20" ht="18" x14ac:dyDescent="0.35">
      <c r="A1" s="1020" t="s">
        <v>399</v>
      </c>
      <c r="B1" s="1020"/>
      <c r="C1" s="1020"/>
      <c r="D1" s="1020"/>
      <c r="E1" s="1020"/>
      <c r="F1" s="1020"/>
      <c r="G1" s="1020"/>
      <c r="H1" s="1020"/>
      <c r="I1" s="1020"/>
      <c r="J1" s="1020"/>
      <c r="K1" s="1020"/>
      <c r="L1" s="1020"/>
      <c r="M1" s="1020"/>
      <c r="N1" s="1020"/>
      <c r="O1" s="1020"/>
      <c r="P1" s="327"/>
      <c r="Q1" s="1"/>
    </row>
    <row r="2" spans="1:20" ht="18" x14ac:dyDescent="0.35">
      <c r="A2" s="1020" t="s">
        <v>188</v>
      </c>
      <c r="B2" s="1020"/>
      <c r="C2" s="1020"/>
      <c r="D2" s="1020"/>
      <c r="E2" s="1020"/>
      <c r="F2" s="1020"/>
      <c r="G2" s="1020"/>
      <c r="H2" s="1020"/>
      <c r="I2" s="1020"/>
      <c r="J2" s="1020"/>
      <c r="K2" s="1020"/>
      <c r="L2" s="1020"/>
      <c r="M2" s="1020"/>
      <c r="N2" s="1020"/>
      <c r="O2" s="1020"/>
      <c r="P2" s="327"/>
      <c r="Q2" s="1"/>
    </row>
    <row r="3" spans="1:20" x14ac:dyDescent="0.25">
      <c r="A3" s="103" t="s">
        <v>192</v>
      </c>
      <c r="B3" s="292"/>
    </row>
    <row r="4" spans="1:20" ht="16.5" thickBot="1" x14ac:dyDescent="0.3">
      <c r="A4" s="1112" t="s">
        <v>330</v>
      </c>
      <c r="B4" s="1113"/>
      <c r="C4" s="1113"/>
      <c r="D4" s="1113"/>
      <c r="E4" s="1113"/>
      <c r="F4" s="1113"/>
      <c r="G4" s="1113"/>
      <c r="H4" s="1113"/>
      <c r="I4" s="1113"/>
      <c r="J4" s="1113"/>
      <c r="K4" s="1113"/>
      <c r="L4" s="1113"/>
      <c r="M4" s="1113"/>
      <c r="N4" s="1113"/>
      <c r="O4" s="1113"/>
      <c r="P4" s="1113"/>
      <c r="Q4" s="1113"/>
      <c r="R4" s="1113"/>
      <c r="S4" s="1113"/>
      <c r="T4" s="1113"/>
    </row>
    <row r="5" spans="1:20" ht="36.75" thickBot="1" x14ac:dyDescent="0.3">
      <c r="A5" s="429" t="s">
        <v>14</v>
      </c>
      <c r="B5" s="430" t="s">
        <v>222</v>
      </c>
      <c r="C5" s="431" t="s">
        <v>165</v>
      </c>
      <c r="D5" s="432" t="s">
        <v>223</v>
      </c>
      <c r="E5" s="433" t="str">
        <f>'Eq Minima Unds Horas'!E5</f>
        <v>MAR</v>
      </c>
      <c r="F5" s="434" t="str">
        <f>'Eq Minima Unds Horas'!F5</f>
        <v>Saldo Mar</v>
      </c>
      <c r="G5" s="433" t="str">
        <f>'Eq Minima Unds Horas'!G5</f>
        <v>ABR</v>
      </c>
      <c r="H5" s="434" t="str">
        <f>'Eq Minima Unds Horas'!H5</f>
        <v>Saldo Abr</v>
      </c>
      <c r="I5" s="433" t="str">
        <f>'Eq Minima Unds Horas'!I5</f>
        <v>MAI</v>
      </c>
      <c r="J5" s="434" t="str">
        <f>'Eq Minima Unds Horas'!J5</f>
        <v>Saldo Mai</v>
      </c>
      <c r="K5" s="435" t="str">
        <f>'Eq Minima Unds Horas'!K5</f>
        <v>3º Trimestre</v>
      </c>
      <c r="L5" s="436" t="str">
        <f>'Eq Minima Unds Horas'!L5</f>
        <v>Saldo Trim</v>
      </c>
      <c r="M5" s="433" t="str">
        <f>'Eq Minima Unds Horas'!M5</f>
        <v>JUN</v>
      </c>
      <c r="N5" s="434" t="str">
        <f>'Eq Minima Unds Horas'!N5</f>
        <v>Saldo Jun</v>
      </c>
      <c r="O5" s="433" t="str">
        <f>'Eq Minima Unds Horas'!O5</f>
        <v>JUL</v>
      </c>
      <c r="P5" s="434" t="str">
        <f>'Eq Minima Unds Horas'!P5</f>
        <v>Saldo Jul</v>
      </c>
      <c r="Q5" s="433" t="str">
        <f>'Eq Minima Unds Horas'!Q5</f>
        <v>AGO</v>
      </c>
      <c r="R5" s="434" t="str">
        <f>'Eq Minima Unds Horas'!R5</f>
        <v>Saldo Ago</v>
      </c>
      <c r="S5" s="435" t="str">
        <f>'Eq Minima Unds Horas'!S5</f>
        <v>4º Trimestre</v>
      </c>
      <c r="T5" s="436" t="str">
        <f>'Eq Minima Unds Horas'!T5</f>
        <v>Saldo Trim</v>
      </c>
    </row>
    <row r="6" spans="1:20" ht="15.75" thickTop="1" x14ac:dyDescent="0.25">
      <c r="A6" s="437" t="s">
        <v>310</v>
      </c>
      <c r="B6" s="276">
        <v>30</v>
      </c>
      <c r="C6" s="83">
        <f>C44</f>
        <v>3</v>
      </c>
      <c r="D6" s="297">
        <f>C6*B6</f>
        <v>90</v>
      </c>
      <c r="E6" s="106">
        <f>E44</f>
        <v>3</v>
      </c>
      <c r="F6" s="317">
        <f>(E6*$B6)-$D6</f>
        <v>0</v>
      </c>
      <c r="G6" s="106">
        <f>G44</f>
        <v>0</v>
      </c>
      <c r="H6" s="317">
        <f>(G6*$B6)-$D6</f>
        <v>-90</v>
      </c>
      <c r="I6" s="106">
        <f>I44</f>
        <v>0</v>
      </c>
      <c r="J6" s="317">
        <f>(I6*$B6)-$D6</f>
        <v>-90</v>
      </c>
      <c r="K6" s="253">
        <f t="shared" ref="K6:K7" si="0">SUM(E6,G6,I6)</f>
        <v>3</v>
      </c>
      <c r="L6" s="330">
        <f t="shared" ref="L6:L7" si="1">(K6*$B6)-$D6*3</f>
        <v>-180</v>
      </c>
      <c r="M6" s="106">
        <f>M44</f>
        <v>0</v>
      </c>
      <c r="N6" s="317">
        <f>(M6*$B6)-$D6</f>
        <v>-90</v>
      </c>
      <c r="O6" s="106">
        <f>O44</f>
        <v>0</v>
      </c>
      <c r="P6" s="317">
        <f>(O6*$B6)-$D6</f>
        <v>-90</v>
      </c>
      <c r="Q6" s="106">
        <f>Q44</f>
        <v>0</v>
      </c>
      <c r="R6" s="317">
        <f>(Q6*$B6)-$D6</f>
        <v>-90</v>
      </c>
      <c r="S6" s="253">
        <f t="shared" ref="S6:S18" si="2">SUM(M6,O6,Q6)</f>
        <v>0</v>
      </c>
      <c r="T6" s="330">
        <f t="shared" ref="T6:T18" si="3">(S6*$B6)-$D6*3</f>
        <v>-270</v>
      </c>
    </row>
    <row r="7" spans="1:20" ht="15.75" thickBot="1" x14ac:dyDescent="0.3">
      <c r="A7" s="428" t="s">
        <v>331</v>
      </c>
      <c r="B7" s="284">
        <v>40</v>
      </c>
      <c r="C7" s="64">
        <f>C43</f>
        <v>5</v>
      </c>
      <c r="D7" s="310">
        <f>C7*B7</f>
        <v>200</v>
      </c>
      <c r="E7" s="115">
        <f>E43</f>
        <v>5</v>
      </c>
      <c r="F7" s="325">
        <f>(E7*$B7)-$D7</f>
        <v>0</v>
      </c>
      <c r="G7" s="115">
        <f>G43</f>
        <v>0</v>
      </c>
      <c r="H7" s="325">
        <f>(G7*$B7)-$D7</f>
        <v>-200</v>
      </c>
      <c r="I7" s="115">
        <f>I43</f>
        <v>0</v>
      </c>
      <c r="J7" s="325">
        <f>(I7*$B7)-$D7</f>
        <v>-200</v>
      </c>
      <c r="K7" s="261">
        <f t="shared" si="0"/>
        <v>5</v>
      </c>
      <c r="L7" s="338">
        <f t="shared" si="1"/>
        <v>-400</v>
      </c>
      <c r="M7" s="115">
        <f>M43</f>
        <v>0</v>
      </c>
      <c r="N7" s="325">
        <f>(M7*$B7)-$D7</f>
        <v>-200</v>
      </c>
      <c r="O7" s="115">
        <f>O43</f>
        <v>0</v>
      </c>
      <c r="P7" s="325">
        <f>(O7*$B7)-$D7</f>
        <v>-200</v>
      </c>
      <c r="Q7" s="115">
        <f>Q43</f>
        <v>0</v>
      </c>
      <c r="R7" s="325">
        <f>(Q7*$B7)-$D7</f>
        <v>-200</v>
      </c>
      <c r="S7" s="261">
        <f t="shared" ref="S7" si="4">SUM(M7,O7,Q7)</f>
        <v>0</v>
      </c>
      <c r="T7" s="338">
        <f t="shared" ref="T7" si="5">(S7*$B7)-$D7*3</f>
        <v>-600</v>
      </c>
    </row>
    <row r="8" spans="1:20" ht="15.75" thickBot="1" x14ac:dyDescent="0.3">
      <c r="A8" s="469" t="s">
        <v>342</v>
      </c>
      <c r="B8" s="470">
        <f>SUM(B6:B7)</f>
        <v>70</v>
      </c>
      <c r="C8" s="314">
        <f t="shared" ref="C8:T8" si="6">SUM(C6:C7)</f>
        <v>8</v>
      </c>
      <c r="D8" s="314">
        <f t="shared" si="6"/>
        <v>290</v>
      </c>
      <c r="E8" s="240">
        <f t="shared" si="6"/>
        <v>8</v>
      </c>
      <c r="F8" s="468">
        <f t="shared" si="6"/>
        <v>0</v>
      </c>
      <c r="G8" s="240">
        <f t="shared" si="6"/>
        <v>0</v>
      </c>
      <c r="H8" s="468">
        <f t="shared" si="6"/>
        <v>-290</v>
      </c>
      <c r="I8" s="240">
        <f t="shared" si="6"/>
        <v>0</v>
      </c>
      <c r="J8" s="468">
        <f t="shared" si="6"/>
        <v>-290</v>
      </c>
      <c r="K8" s="240">
        <f t="shared" ref="K8:L8" si="7">SUM(K6:K7)</f>
        <v>8</v>
      </c>
      <c r="L8" s="468">
        <f t="shared" si="7"/>
        <v>-580</v>
      </c>
      <c r="M8" s="240">
        <f t="shared" si="6"/>
        <v>0</v>
      </c>
      <c r="N8" s="468">
        <f t="shared" si="6"/>
        <v>-290</v>
      </c>
      <c r="O8" s="240">
        <f t="shared" si="6"/>
        <v>0</v>
      </c>
      <c r="P8" s="468">
        <f t="shared" si="6"/>
        <v>-290</v>
      </c>
      <c r="Q8" s="240">
        <f t="shared" si="6"/>
        <v>0</v>
      </c>
      <c r="R8" s="468">
        <f t="shared" si="6"/>
        <v>-290</v>
      </c>
      <c r="S8" s="240">
        <f t="shared" si="6"/>
        <v>0</v>
      </c>
      <c r="T8" s="468">
        <f t="shared" si="6"/>
        <v>-870</v>
      </c>
    </row>
    <row r="9" spans="1:20" x14ac:dyDescent="0.25">
      <c r="A9" s="438" t="s">
        <v>311</v>
      </c>
      <c r="B9" s="275">
        <v>30</v>
      </c>
      <c r="C9" s="10">
        <f>C50</f>
        <v>3</v>
      </c>
      <c r="D9" s="296">
        <f t="shared" ref="D9:D18" si="8">C9*B9</f>
        <v>90</v>
      </c>
      <c r="E9" s="105">
        <f>E50</f>
        <v>3.3330000000000002</v>
      </c>
      <c r="F9" s="316">
        <f t="shared" ref="F9:H35" si="9">(E9*$B9)-$D9</f>
        <v>9.9900000000000091</v>
      </c>
      <c r="G9" s="105">
        <f>G50</f>
        <v>0</v>
      </c>
      <c r="H9" s="316">
        <f t="shared" si="9"/>
        <v>-90</v>
      </c>
      <c r="I9" s="105">
        <f>I50</f>
        <v>0</v>
      </c>
      <c r="J9" s="316">
        <f t="shared" ref="J9" si="10">(I9*$B9)-$D9</f>
        <v>-90</v>
      </c>
      <c r="K9" s="241">
        <f t="shared" ref="K9:K10" si="11">SUM(E9,G9,I9)</f>
        <v>3.3330000000000002</v>
      </c>
      <c r="L9" s="329">
        <f t="shared" ref="L9:L10" si="12">(K9*$B9)-$D9*3</f>
        <v>-170.01</v>
      </c>
      <c r="M9" s="105">
        <f>M50</f>
        <v>0</v>
      </c>
      <c r="N9" s="316">
        <f t="shared" ref="N9" si="13">(M9*$B9)-$D9</f>
        <v>-90</v>
      </c>
      <c r="O9" s="105">
        <f>O50</f>
        <v>0</v>
      </c>
      <c r="P9" s="316">
        <f t="shared" ref="P9" si="14">(O9*$B9)-$D9</f>
        <v>-90</v>
      </c>
      <c r="Q9" s="105">
        <f>Q50</f>
        <v>0</v>
      </c>
      <c r="R9" s="316">
        <f t="shared" ref="R9" si="15">(Q9*$B9)-$D9</f>
        <v>-90</v>
      </c>
      <c r="S9" s="241">
        <f t="shared" si="2"/>
        <v>0</v>
      </c>
      <c r="T9" s="329">
        <f t="shared" si="3"/>
        <v>-270</v>
      </c>
    </row>
    <row r="10" spans="1:20" ht="15.75" thickBot="1" x14ac:dyDescent="0.3">
      <c r="A10" s="437" t="s">
        <v>322</v>
      </c>
      <c r="B10" s="276">
        <v>40</v>
      </c>
      <c r="C10" s="83">
        <f>C49</f>
        <v>4</v>
      </c>
      <c r="D10" s="297">
        <f t="shared" si="8"/>
        <v>160</v>
      </c>
      <c r="E10" s="106">
        <f>E49</f>
        <v>4</v>
      </c>
      <c r="F10" s="317">
        <f t="shared" si="9"/>
        <v>0</v>
      </c>
      <c r="G10" s="106">
        <f>G49</f>
        <v>0</v>
      </c>
      <c r="H10" s="317">
        <f t="shared" si="9"/>
        <v>-160</v>
      </c>
      <c r="I10" s="106">
        <f>I49</f>
        <v>0</v>
      </c>
      <c r="J10" s="317">
        <f t="shared" ref="J10" si="16">(I10*$B10)-$D10</f>
        <v>-160</v>
      </c>
      <c r="K10" s="253">
        <f t="shared" si="11"/>
        <v>4</v>
      </c>
      <c r="L10" s="330">
        <f t="shared" si="12"/>
        <v>-320</v>
      </c>
      <c r="M10" s="106">
        <f>M49</f>
        <v>0</v>
      </c>
      <c r="N10" s="317">
        <f t="shared" ref="N10" si="17">(M10*$B10)-$D10</f>
        <v>-160</v>
      </c>
      <c r="O10" s="106">
        <f>O49</f>
        <v>0</v>
      </c>
      <c r="P10" s="317">
        <f t="shared" ref="P10" si="18">(O10*$B10)-$D10</f>
        <v>-160</v>
      </c>
      <c r="Q10" s="106">
        <f>Q49</f>
        <v>0</v>
      </c>
      <c r="R10" s="317">
        <f t="shared" ref="R10" si="19">(Q10*$B10)-$D10</f>
        <v>-160</v>
      </c>
      <c r="S10" s="253">
        <f t="shared" si="2"/>
        <v>0</v>
      </c>
      <c r="T10" s="330">
        <f t="shared" si="3"/>
        <v>-480</v>
      </c>
    </row>
    <row r="11" spans="1:20" ht="15.75" thickBot="1" x14ac:dyDescent="0.3">
      <c r="A11" s="469" t="s">
        <v>343</v>
      </c>
      <c r="B11" s="470">
        <f>SUM(B9:B10)</f>
        <v>70</v>
      </c>
      <c r="C11" s="314">
        <f t="shared" ref="C11" si="20">SUM(C9:C10)</f>
        <v>7</v>
      </c>
      <c r="D11" s="314">
        <f>SUM(D9:D10)</f>
        <v>250</v>
      </c>
      <c r="E11" s="240">
        <f t="shared" ref="E11" si="21">SUM(E9:E10)</f>
        <v>7.3330000000000002</v>
      </c>
      <c r="F11" s="468">
        <f t="shared" ref="F11" si="22">SUM(F9:F10)</f>
        <v>9.9900000000000091</v>
      </c>
      <c r="G11" s="240">
        <f t="shared" ref="G11" si="23">SUM(G9:G10)</f>
        <v>0</v>
      </c>
      <c r="H11" s="468">
        <f t="shared" ref="H11" si="24">SUM(H9:H10)</f>
        <v>-250</v>
      </c>
      <c r="I11" s="240">
        <f t="shared" ref="I11" si="25">SUM(I9:I10)</f>
        <v>0</v>
      </c>
      <c r="J11" s="468">
        <f t="shared" ref="J11:L11" si="26">SUM(J9:J10)</f>
        <v>-250</v>
      </c>
      <c r="K11" s="240">
        <f t="shared" si="26"/>
        <v>7.3330000000000002</v>
      </c>
      <c r="L11" s="468">
        <f t="shared" si="26"/>
        <v>-490.01</v>
      </c>
      <c r="M11" s="240">
        <f t="shared" ref="M11" si="27">SUM(M9:M10)</f>
        <v>0</v>
      </c>
      <c r="N11" s="468">
        <f t="shared" ref="N11" si="28">SUM(N9:N10)</f>
        <v>-250</v>
      </c>
      <c r="O11" s="240">
        <f t="shared" ref="O11" si="29">SUM(O9:O10)</f>
        <v>0</v>
      </c>
      <c r="P11" s="468">
        <f t="shared" ref="P11" si="30">SUM(P9:P10)</f>
        <v>-250</v>
      </c>
      <c r="Q11" s="240">
        <f t="shared" ref="Q11" si="31">SUM(Q9:Q10)</f>
        <v>0</v>
      </c>
      <c r="R11" s="468">
        <f t="shared" ref="R11" si="32">SUM(R9:R10)</f>
        <v>-250</v>
      </c>
      <c r="S11" s="240">
        <f t="shared" ref="S11" si="33">SUM(S9:S10)</f>
        <v>0</v>
      </c>
      <c r="T11" s="468">
        <f t="shared" ref="T11" si="34">SUM(T9:T10)</f>
        <v>-750</v>
      </c>
    </row>
    <row r="12" spans="1:20" x14ac:dyDescent="0.25">
      <c r="A12" s="471" t="s">
        <v>351</v>
      </c>
      <c r="B12" s="472">
        <v>30</v>
      </c>
      <c r="C12" s="473">
        <f>C55</f>
        <v>5</v>
      </c>
      <c r="D12" s="474">
        <f t="shared" ref="D12" si="35">C12*B12</f>
        <v>150</v>
      </c>
      <c r="E12" s="475">
        <f>SUM(E55:E56)</f>
        <v>13</v>
      </c>
      <c r="F12" s="476">
        <f>((E55*$B55)+(E56*$B56)+(E57*B$57))-$D12</f>
        <v>328</v>
      </c>
      <c r="G12" s="475">
        <f>SUM(G55:G56)</f>
        <v>0</v>
      </c>
      <c r="H12" s="476">
        <f>((G55*$B55)+(G56*$B56)+(G57*B$57))-$D12</f>
        <v>-150</v>
      </c>
      <c r="I12" s="475">
        <f>SUM(I55:I56)</f>
        <v>0</v>
      </c>
      <c r="J12" s="476">
        <f>((I55*$B55)+(I56*$B56)+(I57*B$57)-$D12)</f>
        <v>-150</v>
      </c>
      <c r="K12" s="477">
        <f t="shared" ref="K12:K14" si="36">SUM(E12,G12,I12)</f>
        <v>13</v>
      </c>
      <c r="L12" s="478">
        <f>((K55*$B55)+(K56*$B56))-$D12*3</f>
        <v>-12</v>
      </c>
      <c r="M12" s="475">
        <f>SUM(M55:M56)</f>
        <v>0</v>
      </c>
      <c r="N12" s="476">
        <f>((M55*$B55)+(M56*$B56)+(M57*B$57)-$D12)</f>
        <v>-150</v>
      </c>
      <c r="O12" s="475">
        <f>SUM(O55:O56)</f>
        <v>0</v>
      </c>
      <c r="P12" s="476">
        <f>((O55*$B55)+(O56*$B56)+(O57*D$57)-$D12)</f>
        <v>-150</v>
      </c>
      <c r="Q12" s="475">
        <f>SUM(Q55:Q56)</f>
        <v>0</v>
      </c>
      <c r="R12" s="476">
        <f>((Q55*$B55)+(Q56*$B56)+(Q57*F$57)-$D12)</f>
        <v>-150</v>
      </c>
      <c r="S12" s="477">
        <f t="shared" ref="S12" si="37">SUM(M12,O12,Q12)</f>
        <v>0</v>
      </c>
      <c r="T12" s="478">
        <f>((S55*$B55)+(S56*$B56))-$D12*3</f>
        <v>-450</v>
      </c>
    </row>
    <row r="13" spans="1:20" x14ac:dyDescent="0.25">
      <c r="A13" s="479" t="s">
        <v>352</v>
      </c>
      <c r="B13" s="480">
        <v>30</v>
      </c>
      <c r="C13" s="481">
        <f>C62</f>
        <v>5</v>
      </c>
      <c r="D13" s="482">
        <f t="shared" ref="D13:D14" si="38">C13*B13</f>
        <v>150</v>
      </c>
      <c r="E13" s="483">
        <f>SUM(E62:E64)</f>
        <v>10</v>
      </c>
      <c r="F13" s="484">
        <f>((E62*$B62)+(E63*$B63)+(E64*$B64)-$D13)</f>
        <v>212</v>
      </c>
      <c r="G13" s="483">
        <f>SUM(G62:G64)</f>
        <v>0</v>
      </c>
      <c r="H13" s="484">
        <f>((G62*$B62)+(G63*$B63)+(G64*$B64)-$D13)</f>
        <v>-150</v>
      </c>
      <c r="I13" s="483">
        <f>SUM(I62:I64)</f>
        <v>0</v>
      </c>
      <c r="J13" s="484">
        <f>((I62*$B62)+(I63*$B63)+(I64*$B64)-$D13)</f>
        <v>-150</v>
      </c>
      <c r="K13" s="485">
        <f t="shared" si="36"/>
        <v>10</v>
      </c>
      <c r="L13" s="486">
        <f>((K62*$B62)+(K63*$B63)+(K64*$B64))-$D13*3</f>
        <v>-88</v>
      </c>
      <c r="M13" s="483">
        <f>SUM(M62:M64)</f>
        <v>0</v>
      </c>
      <c r="N13" s="484">
        <f>((M62*$B62)+(M63*$B63)+(M64*$B64)-$D13)</f>
        <v>-150</v>
      </c>
      <c r="O13" s="483">
        <f>SUM(O62:O64)</f>
        <v>0</v>
      </c>
      <c r="P13" s="484">
        <f>((O62*$B62)+(O63*$B63)+(O64*$B64)-$D13)</f>
        <v>-150</v>
      </c>
      <c r="Q13" s="483">
        <f>SUM(Q62:Q64)</f>
        <v>0</v>
      </c>
      <c r="R13" s="484">
        <f>((Q62*$B62)+(Q63*$B63)+(Q64*$B64)-$D13)</f>
        <v>-150</v>
      </c>
      <c r="S13" s="485">
        <f t="shared" ref="S13" si="39">SUM(M13,O13,Q13)</f>
        <v>0</v>
      </c>
      <c r="T13" s="486">
        <f>((S62*$B62)+(S63*$B63)+(S64*$B64))-$D13*3</f>
        <v>-450</v>
      </c>
    </row>
    <row r="14" spans="1:20" ht="15.75" thickBot="1" x14ac:dyDescent="0.3">
      <c r="A14" s="487" t="s">
        <v>353</v>
      </c>
      <c r="B14" s="488">
        <v>30</v>
      </c>
      <c r="C14" s="489">
        <f>C71</f>
        <v>4</v>
      </c>
      <c r="D14" s="490">
        <f t="shared" si="38"/>
        <v>120</v>
      </c>
      <c r="E14" s="491">
        <f>SUM(E69:E71)</f>
        <v>10</v>
      </c>
      <c r="F14" s="492">
        <f>((E69*$B69)+(E70*$B70)+(E71*$B71))-$D14</f>
        <v>220</v>
      </c>
      <c r="G14" s="491">
        <f>SUM(G69:G71)</f>
        <v>0</v>
      </c>
      <c r="H14" s="492">
        <f>((G69*$B69)+(G70*$B70)+(G71*$B71))-$D14</f>
        <v>-120</v>
      </c>
      <c r="I14" s="491">
        <f>SUM(I69:I71)</f>
        <v>0</v>
      </c>
      <c r="J14" s="492">
        <f>((I69*$B69)+(I70*$B70)+(I71*$B71))-$D14</f>
        <v>-120</v>
      </c>
      <c r="K14" s="493">
        <f t="shared" si="36"/>
        <v>10</v>
      </c>
      <c r="L14" s="494">
        <f>((K69*$B69)+(K70*$B70)+(K71*$B71))-$D14*3</f>
        <v>-20</v>
      </c>
      <c r="M14" s="491">
        <f>SUM(M69:M71)</f>
        <v>0</v>
      </c>
      <c r="N14" s="492">
        <f>((M69*$B69)+(M70*$B70)+(M71*$B71))-$D14</f>
        <v>-120</v>
      </c>
      <c r="O14" s="491">
        <f>SUM(O69:O71)</f>
        <v>0</v>
      </c>
      <c r="P14" s="492">
        <f>((O69*$B69)+(O70*$B70)+(O71*$B71))-$D14</f>
        <v>-120</v>
      </c>
      <c r="Q14" s="491">
        <f>SUM(Q69:Q71)</f>
        <v>0</v>
      </c>
      <c r="R14" s="492">
        <f>((Q69*$B69)+(Q70*$B70)+(Q71*$B71))-$D14</f>
        <v>-120</v>
      </c>
      <c r="S14" s="493">
        <f t="shared" ref="S14" si="40">SUM(M14,O14,Q14)</f>
        <v>0</v>
      </c>
      <c r="T14" s="494">
        <f>((S69*$B69)+(S70*$B70)+(S71*$B71))-$D14*3</f>
        <v>-360</v>
      </c>
    </row>
    <row r="15" spans="1:20" x14ac:dyDescent="0.25">
      <c r="A15" s="471" t="s">
        <v>348</v>
      </c>
      <c r="B15" s="472">
        <v>30</v>
      </c>
      <c r="C15" s="473">
        <f>C76</f>
        <v>4</v>
      </c>
      <c r="D15" s="474">
        <f t="shared" si="8"/>
        <v>120</v>
      </c>
      <c r="E15" s="475">
        <f>E76</f>
        <v>4</v>
      </c>
      <c r="F15" s="1108">
        <f>((E15*$B15)+(E16*$B16))-$D$15</f>
        <v>40</v>
      </c>
      <c r="G15" s="475">
        <f>G76</f>
        <v>0</v>
      </c>
      <c r="H15" s="1108">
        <f>((G15*$B15)+(G16*$B16))-$D$15</f>
        <v>-120</v>
      </c>
      <c r="I15" s="475">
        <f>I76</f>
        <v>0</v>
      </c>
      <c r="J15" s="1108">
        <f>((I15*$B15)+(I16*$B16))-$D$15</f>
        <v>-120</v>
      </c>
      <c r="K15" s="477">
        <f>SUM(E15,G15,I15)</f>
        <v>4</v>
      </c>
      <c r="L15" s="1110">
        <f>((K15*$B15)+(K16*$B16)-$D15*3)</f>
        <v>-200</v>
      </c>
      <c r="M15" s="475">
        <f>M76</f>
        <v>0</v>
      </c>
      <c r="N15" s="1108">
        <f>((M15*$B15)+(M16*$B16))-$D$15</f>
        <v>-120</v>
      </c>
      <c r="O15" s="475">
        <f>O76</f>
        <v>0</v>
      </c>
      <c r="P15" s="1108">
        <f>((O15*$B15)+(O16*$B16))-$D$15</f>
        <v>-120</v>
      </c>
      <c r="Q15" s="475">
        <f>Q76</f>
        <v>0</v>
      </c>
      <c r="R15" s="1108">
        <f>((Q15*$B15)+(Q16*$B16))-$D$15</f>
        <v>-120</v>
      </c>
      <c r="S15" s="477">
        <f>SUM(M15,O15,Q15)</f>
        <v>0</v>
      </c>
      <c r="T15" s="1110">
        <f>((S15*$B15)+(S16*$B16)-$D15*3)</f>
        <v>-360</v>
      </c>
    </row>
    <row r="16" spans="1:20" ht="15.75" thickBot="1" x14ac:dyDescent="0.3">
      <c r="A16" s="452" t="s">
        <v>349</v>
      </c>
      <c r="B16" s="453">
        <v>40</v>
      </c>
      <c r="C16" s="454">
        <f>C77</f>
        <v>1</v>
      </c>
      <c r="D16" s="455">
        <f t="shared" ref="D16" si="41">C16*B16</f>
        <v>40</v>
      </c>
      <c r="E16" s="456">
        <f>E77</f>
        <v>1</v>
      </c>
      <c r="F16" s="1109"/>
      <c r="G16" s="456">
        <f>G77</f>
        <v>0</v>
      </c>
      <c r="H16" s="1109"/>
      <c r="I16" s="456">
        <f>I77</f>
        <v>0</v>
      </c>
      <c r="J16" s="1109"/>
      <c r="K16" s="458">
        <f>SUM(E16,G16,I16)</f>
        <v>1</v>
      </c>
      <c r="L16" s="1111"/>
      <c r="M16" s="456">
        <f>M77</f>
        <v>0</v>
      </c>
      <c r="N16" s="1109"/>
      <c r="O16" s="456">
        <f>O77</f>
        <v>0</v>
      </c>
      <c r="P16" s="1109"/>
      <c r="Q16" s="456">
        <f>Q77</f>
        <v>0</v>
      </c>
      <c r="R16" s="1109"/>
      <c r="S16" s="458">
        <f>SUM(M16,O16,Q16)</f>
        <v>0</v>
      </c>
      <c r="T16" s="1111"/>
    </row>
    <row r="17" spans="1:20" ht="15.75" thickBot="1" x14ac:dyDescent="0.3">
      <c r="A17" s="469" t="s">
        <v>350</v>
      </c>
      <c r="B17" s="470">
        <f>SUM(B15:B16)</f>
        <v>70</v>
      </c>
      <c r="C17" s="314">
        <f t="shared" ref="C17" si="42">SUM(C15:C16)</f>
        <v>5</v>
      </c>
      <c r="D17" s="314">
        <f>SUM(D15:D16)</f>
        <v>160</v>
      </c>
      <c r="E17" s="240">
        <f t="shared" ref="E17" si="43">SUM(E15:E16)</f>
        <v>5</v>
      </c>
      <c r="F17" s="468">
        <f t="shared" ref="F17" si="44">SUM(F15:F16)</f>
        <v>40</v>
      </c>
      <c r="G17" s="240">
        <f t="shared" ref="G17" si="45">SUM(G15:G16)</f>
        <v>0</v>
      </c>
      <c r="H17" s="468">
        <f t="shared" ref="H17" si="46">SUM(H15:H16)</f>
        <v>-120</v>
      </c>
      <c r="I17" s="240">
        <f t="shared" ref="I17" si="47">SUM(I15:I16)</f>
        <v>0</v>
      </c>
      <c r="J17" s="468">
        <f t="shared" ref="J17:L17" si="48">SUM(J15:J16)</f>
        <v>-120</v>
      </c>
      <c r="K17" s="240">
        <f t="shared" si="48"/>
        <v>5</v>
      </c>
      <c r="L17" s="468">
        <f t="shared" si="48"/>
        <v>-200</v>
      </c>
      <c r="M17" s="240">
        <f t="shared" ref="M17" si="49">SUM(M15:M16)</f>
        <v>0</v>
      </c>
      <c r="N17" s="468">
        <f t="shared" ref="N17" si="50">SUM(N15:N16)</f>
        <v>-120</v>
      </c>
      <c r="O17" s="240">
        <f t="shared" ref="O17" si="51">SUM(O15:O16)</f>
        <v>0</v>
      </c>
      <c r="P17" s="468">
        <f t="shared" ref="P17" si="52">SUM(P15:P16)</f>
        <v>-120</v>
      </c>
      <c r="Q17" s="240">
        <f t="shared" ref="Q17" si="53">SUM(Q15:Q16)</f>
        <v>0</v>
      </c>
      <c r="R17" s="468">
        <f t="shared" ref="R17" si="54">SUM(R15:R16)</f>
        <v>-120</v>
      </c>
      <c r="S17" s="240">
        <f t="shared" ref="S17" si="55">SUM(S15:S16)</f>
        <v>0</v>
      </c>
      <c r="T17" s="468">
        <f t="shared" ref="T17" si="56">SUM(T15:T16)</f>
        <v>-360</v>
      </c>
    </row>
    <row r="18" spans="1:20" x14ac:dyDescent="0.25">
      <c r="A18" s="479" t="s">
        <v>334</v>
      </c>
      <c r="B18" s="480">
        <v>30</v>
      </c>
      <c r="C18" s="481">
        <f>C82</f>
        <v>6</v>
      </c>
      <c r="D18" s="482">
        <f t="shared" si="8"/>
        <v>180</v>
      </c>
      <c r="E18" s="483">
        <f>E82</f>
        <v>7</v>
      </c>
      <c r="F18" s="484">
        <f>(E18*$B18)-$D18</f>
        <v>30</v>
      </c>
      <c r="G18" s="483">
        <f>G82</f>
        <v>0</v>
      </c>
      <c r="H18" s="484">
        <f t="shared" si="9"/>
        <v>-180</v>
      </c>
      <c r="I18" s="483">
        <f>I82</f>
        <v>0</v>
      </c>
      <c r="J18" s="484">
        <f t="shared" ref="J18" si="57">(I18*$B18)-$D18</f>
        <v>-180</v>
      </c>
      <c r="K18" s="485">
        <f t="shared" ref="K18:K19" si="58">SUM(E18,G18,I18)</f>
        <v>7</v>
      </c>
      <c r="L18" s="486">
        <f>(K18*$B18)-$D18*3</f>
        <v>-330</v>
      </c>
      <c r="M18" s="483">
        <f>M82</f>
        <v>0</v>
      </c>
      <c r="N18" s="484">
        <f t="shared" ref="N18" si="59">(M18*$B18)-$D18</f>
        <v>-180</v>
      </c>
      <c r="O18" s="483">
        <f>O82</f>
        <v>0</v>
      </c>
      <c r="P18" s="484">
        <f t="shared" ref="P18" si="60">(O18*$B18)-$D18</f>
        <v>-180</v>
      </c>
      <c r="Q18" s="483">
        <f>Q82</f>
        <v>0</v>
      </c>
      <c r="R18" s="484">
        <f t="shared" ref="R18" si="61">(Q18*$B18)-$D18</f>
        <v>-180</v>
      </c>
      <c r="S18" s="485">
        <f t="shared" si="2"/>
        <v>0</v>
      </c>
      <c r="T18" s="486">
        <f t="shared" si="3"/>
        <v>-540</v>
      </c>
    </row>
    <row r="19" spans="1:20" ht="15.75" thickBot="1" x14ac:dyDescent="0.3">
      <c r="A19" s="452" t="s">
        <v>335</v>
      </c>
      <c r="B19" s="453">
        <v>40</v>
      </c>
      <c r="C19" s="454">
        <f>C83</f>
        <v>1</v>
      </c>
      <c r="D19" s="455">
        <f t="shared" ref="D19" si="62">C19*B19</f>
        <v>40</v>
      </c>
      <c r="E19" s="456">
        <f>E83</f>
        <v>1</v>
      </c>
      <c r="F19" s="457">
        <f t="shared" si="9"/>
        <v>0</v>
      </c>
      <c r="G19" s="456">
        <f>G83</f>
        <v>0</v>
      </c>
      <c r="H19" s="457">
        <f t="shared" si="9"/>
        <v>-40</v>
      </c>
      <c r="I19" s="456">
        <f>I83</f>
        <v>0</v>
      </c>
      <c r="J19" s="457">
        <f t="shared" ref="J19" si="63">(I19*$B19)-$D19</f>
        <v>-40</v>
      </c>
      <c r="K19" s="458">
        <f t="shared" si="58"/>
        <v>1</v>
      </c>
      <c r="L19" s="459">
        <f>(K19*$B19)-$D19*3</f>
        <v>-80</v>
      </c>
      <c r="M19" s="456">
        <f>M83</f>
        <v>0</v>
      </c>
      <c r="N19" s="457">
        <f t="shared" ref="N19" si="64">(M19*$B19)-$D19</f>
        <v>-40</v>
      </c>
      <c r="O19" s="456">
        <f>O83</f>
        <v>0</v>
      </c>
      <c r="P19" s="457">
        <f t="shared" ref="P19" si="65">(O19*$B19)-$D19</f>
        <v>-40</v>
      </c>
      <c r="Q19" s="456">
        <f>Q83</f>
        <v>0</v>
      </c>
      <c r="R19" s="457">
        <f t="shared" ref="R19" si="66">(Q19*$B19)-$D19</f>
        <v>-40</v>
      </c>
      <c r="S19" s="458">
        <f t="shared" ref="S19" si="67">SUM(M19,O19,Q19)</f>
        <v>0</v>
      </c>
      <c r="T19" s="459">
        <f t="shared" ref="T19" si="68">(S19*$B19)-$D19*3</f>
        <v>-120</v>
      </c>
    </row>
    <row r="20" spans="1:20" ht="15.75" thickBot="1" x14ac:dyDescent="0.3">
      <c r="A20" s="469" t="s">
        <v>344</v>
      </c>
      <c r="B20" s="470">
        <f>SUM(B18:B19)</f>
        <v>70</v>
      </c>
      <c r="C20" s="314">
        <f t="shared" ref="C20" si="69">SUM(C18:C19)</f>
        <v>7</v>
      </c>
      <c r="D20" s="314">
        <f>SUM(D18:D19)</f>
        <v>220</v>
      </c>
      <c r="E20" s="240">
        <f t="shared" ref="E20" si="70">SUM(E18:E19)</f>
        <v>8</v>
      </c>
      <c r="F20" s="468">
        <f>SUM(F18:F19)</f>
        <v>30</v>
      </c>
      <c r="G20" s="240">
        <f t="shared" ref="G20" si="71">SUM(G18:G19)</f>
        <v>0</v>
      </c>
      <c r="H20" s="468">
        <f t="shared" ref="H20" si="72">SUM(H18:H19)</f>
        <v>-220</v>
      </c>
      <c r="I20" s="240">
        <f t="shared" ref="I20" si="73">SUM(I18:I19)</f>
        <v>0</v>
      </c>
      <c r="J20" s="468">
        <f t="shared" ref="J20:L20" si="74">SUM(J18:J19)</f>
        <v>-220</v>
      </c>
      <c r="K20" s="240">
        <f t="shared" si="74"/>
        <v>8</v>
      </c>
      <c r="L20" s="468">
        <f t="shared" si="74"/>
        <v>-410</v>
      </c>
      <c r="M20" s="240">
        <f t="shared" ref="M20" si="75">SUM(M18:M19)</f>
        <v>0</v>
      </c>
      <c r="N20" s="468">
        <f>SUM(N18:N19)</f>
        <v>-220</v>
      </c>
      <c r="O20" s="240">
        <f t="shared" ref="O20" si="76">SUM(O18:O19)</f>
        <v>0</v>
      </c>
      <c r="P20" s="468">
        <f t="shared" ref="P20" si="77">SUM(P18:P19)</f>
        <v>-220</v>
      </c>
      <c r="Q20" s="240">
        <f t="shared" ref="Q20" si="78">SUM(Q18:Q19)</f>
        <v>0</v>
      </c>
      <c r="R20" s="468">
        <f t="shared" ref="R20" si="79">SUM(R18:R19)</f>
        <v>-220</v>
      </c>
      <c r="S20" s="240">
        <f t="shared" ref="S20" si="80">SUM(S18:S19)</f>
        <v>0</v>
      </c>
      <c r="T20" s="468">
        <f t="shared" ref="T20" si="81">SUM(T18:T19)</f>
        <v>-660</v>
      </c>
    </row>
    <row r="21" spans="1:20" x14ac:dyDescent="0.25">
      <c r="A21" s="471" t="s">
        <v>336</v>
      </c>
      <c r="B21" s="472">
        <v>40</v>
      </c>
      <c r="C21" s="473">
        <f>C88</f>
        <v>2</v>
      </c>
      <c r="D21" s="474">
        <f t="shared" ref="D21:D28" si="82">C21*B21</f>
        <v>80</v>
      </c>
      <c r="E21" s="475">
        <f>E88+E89</f>
        <v>3</v>
      </c>
      <c r="F21" s="476">
        <f>((E88*$B88)+(E89*$B89))-$D21</f>
        <v>20</v>
      </c>
      <c r="G21" s="475">
        <f>G88+G89</f>
        <v>0</v>
      </c>
      <c r="H21" s="476">
        <f>((G88*$B88)+(G89*$B89))-$D21</f>
        <v>-80</v>
      </c>
      <c r="I21" s="475">
        <f>I88+I89</f>
        <v>0</v>
      </c>
      <c r="J21" s="476">
        <f>((I88*$B88)+(I89*$B89))-$D21</f>
        <v>-80</v>
      </c>
      <c r="K21" s="477">
        <f t="shared" ref="K21:K32" si="83">SUM(E21,G21,I21)</f>
        <v>3</v>
      </c>
      <c r="L21" s="478">
        <f>((K88*$B88)+(K89*$B89))-$D21*3</f>
        <v>-140</v>
      </c>
      <c r="M21" s="475">
        <f>M88+M89</f>
        <v>0</v>
      </c>
      <c r="N21" s="476">
        <f>((M88*$B88)+(M89*$B89))-$D21</f>
        <v>-80</v>
      </c>
      <c r="O21" s="475">
        <f>O88+O89</f>
        <v>0</v>
      </c>
      <c r="P21" s="476">
        <f>((O88*$B88)+(O89*$B89))-$D21</f>
        <v>-80</v>
      </c>
      <c r="Q21" s="475">
        <f>Q88+Q89</f>
        <v>0</v>
      </c>
      <c r="R21" s="476">
        <f t="shared" ref="R21" si="84">(Q21*$B21)-$D21</f>
        <v>-80</v>
      </c>
      <c r="S21" s="477">
        <f t="shared" ref="S21:S35" si="85">SUM(M21,O21,Q21)</f>
        <v>0</v>
      </c>
      <c r="T21" s="478">
        <f>((S88*$B88)+(S89*$B89))-$D21*3</f>
        <v>-240</v>
      </c>
    </row>
    <row r="22" spans="1:20" x14ac:dyDescent="0.25">
      <c r="A22" s="479" t="s">
        <v>316</v>
      </c>
      <c r="B22" s="480">
        <v>30</v>
      </c>
      <c r="C22" s="481">
        <f>C94</f>
        <v>5</v>
      </c>
      <c r="D22" s="482">
        <f t="shared" si="82"/>
        <v>150</v>
      </c>
      <c r="E22" s="483">
        <f>E94</f>
        <v>5</v>
      </c>
      <c r="F22" s="484">
        <f t="shared" si="9"/>
        <v>0</v>
      </c>
      <c r="G22" s="483">
        <f>G94</f>
        <v>0</v>
      </c>
      <c r="H22" s="484">
        <f t="shared" si="9"/>
        <v>-150</v>
      </c>
      <c r="I22" s="483">
        <f>I94</f>
        <v>0</v>
      </c>
      <c r="J22" s="484">
        <f t="shared" ref="J22" si="86">(I22*$B22)-$D22</f>
        <v>-150</v>
      </c>
      <c r="K22" s="485">
        <f t="shared" si="83"/>
        <v>5</v>
      </c>
      <c r="L22" s="486">
        <f t="shared" ref="L22:L32" si="87">(K22*$B22)-$D22*3</f>
        <v>-300</v>
      </c>
      <c r="M22" s="483">
        <f>M94</f>
        <v>0</v>
      </c>
      <c r="N22" s="484">
        <f t="shared" ref="N22" si="88">(M22*$B22)-$D22</f>
        <v>-150</v>
      </c>
      <c r="O22" s="483">
        <f>O94</f>
        <v>0</v>
      </c>
      <c r="P22" s="484">
        <f t="shared" ref="P22" si="89">(O22*$B22)-$D22</f>
        <v>-150</v>
      </c>
      <c r="Q22" s="483">
        <f>Q94</f>
        <v>0</v>
      </c>
      <c r="R22" s="484">
        <f t="shared" ref="R22" si="90">(Q22*$B22)-$D22</f>
        <v>-150</v>
      </c>
      <c r="S22" s="485">
        <f t="shared" si="85"/>
        <v>0</v>
      </c>
      <c r="T22" s="486">
        <f t="shared" ref="T22:T35" si="91">(S22*$B22)-$D22*3</f>
        <v>-450</v>
      </c>
    </row>
    <row r="23" spans="1:20" x14ac:dyDescent="0.25">
      <c r="A23" s="479" t="s">
        <v>317</v>
      </c>
      <c r="B23" s="480">
        <v>30</v>
      </c>
      <c r="C23" s="481">
        <f>C99</f>
        <v>5</v>
      </c>
      <c r="D23" s="482">
        <f t="shared" si="82"/>
        <v>150</v>
      </c>
      <c r="E23" s="483">
        <f>E99</f>
        <v>4.33</v>
      </c>
      <c r="F23" s="484">
        <f t="shared" si="9"/>
        <v>-20.099999999999994</v>
      </c>
      <c r="G23" s="483">
        <f>G99</f>
        <v>0</v>
      </c>
      <c r="H23" s="484">
        <f t="shared" si="9"/>
        <v>-150</v>
      </c>
      <c r="I23" s="483">
        <f>I99</f>
        <v>0</v>
      </c>
      <c r="J23" s="484">
        <f t="shared" ref="J23" si="92">(I23*$B23)-$D23</f>
        <v>-150</v>
      </c>
      <c r="K23" s="485">
        <f t="shared" si="83"/>
        <v>4.33</v>
      </c>
      <c r="L23" s="486">
        <f t="shared" si="87"/>
        <v>-320.10000000000002</v>
      </c>
      <c r="M23" s="483">
        <f>M99</f>
        <v>0</v>
      </c>
      <c r="N23" s="484">
        <f t="shared" ref="N23" si="93">(M23*$B23)-$D23</f>
        <v>-150</v>
      </c>
      <c r="O23" s="483">
        <f>O99</f>
        <v>0</v>
      </c>
      <c r="P23" s="484">
        <f t="shared" ref="P23" si="94">(O23*$B23)-$D23</f>
        <v>-150</v>
      </c>
      <c r="Q23" s="483">
        <f>Q99</f>
        <v>0</v>
      </c>
      <c r="R23" s="484">
        <f t="shared" ref="R23" si="95">(Q23*$B23)-$D23</f>
        <v>-150</v>
      </c>
      <c r="S23" s="485">
        <f t="shared" si="85"/>
        <v>0</v>
      </c>
      <c r="T23" s="486">
        <f t="shared" si="91"/>
        <v>-450</v>
      </c>
    </row>
    <row r="24" spans="1:20" x14ac:dyDescent="0.25">
      <c r="A24" s="479" t="s">
        <v>318</v>
      </c>
      <c r="B24" s="480">
        <v>30</v>
      </c>
      <c r="C24" s="481">
        <f>C104</f>
        <v>4</v>
      </c>
      <c r="D24" s="482">
        <f t="shared" si="82"/>
        <v>120</v>
      </c>
      <c r="E24" s="483">
        <f>E104</f>
        <v>5</v>
      </c>
      <c r="F24" s="484">
        <f t="shared" si="9"/>
        <v>30</v>
      </c>
      <c r="G24" s="483">
        <f>G104</f>
        <v>0</v>
      </c>
      <c r="H24" s="484">
        <f t="shared" si="9"/>
        <v>-120</v>
      </c>
      <c r="I24" s="483">
        <f>I104</f>
        <v>0</v>
      </c>
      <c r="J24" s="484">
        <f t="shared" ref="J24" si="96">(I24*$B24)-$D24</f>
        <v>-120</v>
      </c>
      <c r="K24" s="485">
        <f t="shared" si="83"/>
        <v>5</v>
      </c>
      <c r="L24" s="486">
        <f t="shared" si="87"/>
        <v>-210</v>
      </c>
      <c r="M24" s="483">
        <f>M104</f>
        <v>0</v>
      </c>
      <c r="N24" s="484">
        <f t="shared" ref="N24" si="97">(M24*$B24)-$D24</f>
        <v>-120</v>
      </c>
      <c r="O24" s="483">
        <f>O104</f>
        <v>0</v>
      </c>
      <c r="P24" s="484">
        <f t="shared" ref="P24" si="98">(O24*$B24)-$D24</f>
        <v>-120</v>
      </c>
      <c r="Q24" s="483">
        <f>Q104</f>
        <v>0</v>
      </c>
      <c r="R24" s="484">
        <f t="shared" ref="R24" si="99">(Q24*$B24)-$D24</f>
        <v>-120</v>
      </c>
      <c r="S24" s="485">
        <f t="shared" si="85"/>
        <v>0</v>
      </c>
      <c r="T24" s="486">
        <f t="shared" si="91"/>
        <v>-360</v>
      </c>
    </row>
    <row r="25" spans="1:20" x14ac:dyDescent="0.25">
      <c r="A25" s="479" t="s">
        <v>319</v>
      </c>
      <c r="B25" s="480">
        <v>30</v>
      </c>
      <c r="C25" s="481">
        <f>C109</f>
        <v>5</v>
      </c>
      <c r="D25" s="482">
        <f t="shared" si="82"/>
        <v>150</v>
      </c>
      <c r="E25" s="483">
        <f>E109</f>
        <v>5</v>
      </c>
      <c r="F25" s="484">
        <f t="shared" si="9"/>
        <v>0</v>
      </c>
      <c r="G25" s="483">
        <f>G109</f>
        <v>0</v>
      </c>
      <c r="H25" s="484">
        <f t="shared" si="9"/>
        <v>-150</v>
      </c>
      <c r="I25" s="483">
        <f>I109</f>
        <v>0</v>
      </c>
      <c r="J25" s="484">
        <f t="shared" ref="J25" si="100">(I25*$B25)-$D25</f>
        <v>-150</v>
      </c>
      <c r="K25" s="485">
        <f t="shared" si="83"/>
        <v>5</v>
      </c>
      <c r="L25" s="486">
        <f t="shared" si="87"/>
        <v>-300</v>
      </c>
      <c r="M25" s="483">
        <f>M109</f>
        <v>0</v>
      </c>
      <c r="N25" s="484">
        <f t="shared" ref="N25" si="101">(M25*$B25)-$D25</f>
        <v>-150</v>
      </c>
      <c r="O25" s="483">
        <f>O109</f>
        <v>0</v>
      </c>
      <c r="P25" s="484">
        <f t="shared" ref="P25" si="102">(O25*$B25)-$D25</f>
        <v>-150</v>
      </c>
      <c r="Q25" s="483">
        <f>Q109</f>
        <v>0</v>
      </c>
      <c r="R25" s="484">
        <f t="shared" ref="R25" si="103">(Q25*$B25)-$D25</f>
        <v>-150</v>
      </c>
      <c r="S25" s="485">
        <f t="shared" si="85"/>
        <v>0</v>
      </c>
      <c r="T25" s="486">
        <f t="shared" si="91"/>
        <v>-450</v>
      </c>
    </row>
    <row r="26" spans="1:20" x14ac:dyDescent="0.25">
      <c r="A26" s="479" t="s">
        <v>332</v>
      </c>
      <c r="B26" s="480">
        <v>30</v>
      </c>
      <c r="C26" s="481">
        <f>C114</f>
        <v>1</v>
      </c>
      <c r="D26" s="482">
        <f t="shared" si="82"/>
        <v>30</v>
      </c>
      <c r="E26" s="483">
        <f>E114</f>
        <v>1</v>
      </c>
      <c r="F26" s="484">
        <f t="shared" si="9"/>
        <v>0</v>
      </c>
      <c r="G26" s="483">
        <f>G114</f>
        <v>0</v>
      </c>
      <c r="H26" s="484">
        <f t="shared" si="9"/>
        <v>-30</v>
      </c>
      <c r="I26" s="483">
        <f>I114</f>
        <v>0</v>
      </c>
      <c r="J26" s="484">
        <f t="shared" ref="J26" si="104">(I26*$B26)-$D26</f>
        <v>-30</v>
      </c>
      <c r="K26" s="485">
        <f t="shared" si="83"/>
        <v>1</v>
      </c>
      <c r="L26" s="486">
        <f t="shared" si="87"/>
        <v>-60</v>
      </c>
      <c r="M26" s="483">
        <f>M114</f>
        <v>0</v>
      </c>
      <c r="N26" s="484">
        <f t="shared" ref="N26" si="105">(M26*$B26)-$D26</f>
        <v>-30</v>
      </c>
      <c r="O26" s="483">
        <f>O114</f>
        <v>0</v>
      </c>
      <c r="P26" s="484">
        <f t="shared" ref="P26" si="106">(O26*$B26)-$D26</f>
        <v>-30</v>
      </c>
      <c r="Q26" s="483">
        <f>Q114</f>
        <v>0</v>
      </c>
      <c r="R26" s="484">
        <f t="shared" ref="R26" si="107">(Q26*$B26)-$D26</f>
        <v>-30</v>
      </c>
      <c r="S26" s="485">
        <f t="shared" si="85"/>
        <v>0</v>
      </c>
      <c r="T26" s="486">
        <f t="shared" si="91"/>
        <v>-90</v>
      </c>
    </row>
    <row r="27" spans="1:20" x14ac:dyDescent="0.25">
      <c r="A27" s="479" t="s">
        <v>337</v>
      </c>
      <c r="B27" s="480">
        <v>40</v>
      </c>
      <c r="C27" s="481">
        <f>C119</f>
        <v>1</v>
      </c>
      <c r="D27" s="482">
        <f t="shared" si="82"/>
        <v>40</v>
      </c>
      <c r="E27" s="483">
        <f>E119</f>
        <v>1</v>
      </c>
      <c r="F27" s="484">
        <f t="shared" si="9"/>
        <v>0</v>
      </c>
      <c r="G27" s="483">
        <f>G119</f>
        <v>0</v>
      </c>
      <c r="H27" s="484">
        <f t="shared" si="9"/>
        <v>-40</v>
      </c>
      <c r="I27" s="483">
        <f>I119</f>
        <v>0</v>
      </c>
      <c r="J27" s="484">
        <f t="shared" ref="J27" si="108">(I27*$B27)-$D27</f>
        <v>-40</v>
      </c>
      <c r="K27" s="485">
        <f t="shared" si="83"/>
        <v>1</v>
      </c>
      <c r="L27" s="486">
        <f t="shared" si="87"/>
        <v>-80</v>
      </c>
      <c r="M27" s="483">
        <f>M119</f>
        <v>0</v>
      </c>
      <c r="N27" s="484">
        <f t="shared" ref="N27" si="109">(M27*$B27)-$D27</f>
        <v>-40</v>
      </c>
      <c r="O27" s="483">
        <f>O119</f>
        <v>0</v>
      </c>
      <c r="P27" s="484">
        <f t="shared" ref="P27" si="110">(O27*$B27)-$D27</f>
        <v>-40</v>
      </c>
      <c r="Q27" s="483">
        <f>Q119</f>
        <v>0</v>
      </c>
      <c r="R27" s="484">
        <f t="shared" ref="R27" si="111">(Q27*$B27)-$D27</f>
        <v>-40</v>
      </c>
      <c r="S27" s="485">
        <f t="shared" si="85"/>
        <v>0</v>
      </c>
      <c r="T27" s="486">
        <f t="shared" si="91"/>
        <v>-120</v>
      </c>
    </row>
    <row r="28" spans="1:20" x14ac:dyDescent="0.25">
      <c r="A28" s="479" t="s">
        <v>333</v>
      </c>
      <c r="B28" s="480">
        <v>30</v>
      </c>
      <c r="C28" s="481" t="e">
        <f>C124</f>
        <v>#REF!</v>
      </c>
      <c r="D28" s="482" t="e">
        <f t="shared" si="82"/>
        <v>#REF!</v>
      </c>
      <c r="E28" s="483" t="e">
        <f>E124</f>
        <v>#REF!</v>
      </c>
      <c r="F28" s="484" t="e">
        <f t="shared" si="9"/>
        <v>#REF!</v>
      </c>
      <c r="G28" s="483" t="e">
        <f>G124</f>
        <v>#REF!</v>
      </c>
      <c r="H28" s="484" t="e">
        <f t="shared" si="9"/>
        <v>#REF!</v>
      </c>
      <c r="I28" s="483" t="e">
        <f>I124</f>
        <v>#REF!</v>
      </c>
      <c r="J28" s="484" t="e">
        <f t="shared" ref="J28" si="112">(I28*$B28)-$D28</f>
        <v>#REF!</v>
      </c>
      <c r="K28" s="485" t="e">
        <f t="shared" si="83"/>
        <v>#REF!</v>
      </c>
      <c r="L28" s="486" t="e">
        <f t="shared" si="87"/>
        <v>#REF!</v>
      </c>
      <c r="M28" s="483" t="e">
        <f>M124</f>
        <v>#REF!</v>
      </c>
      <c r="N28" s="484" t="e">
        <f t="shared" ref="N28" si="113">(M28*$B28)-$D28</f>
        <v>#REF!</v>
      </c>
      <c r="O28" s="483" t="e">
        <f>O124</f>
        <v>#REF!</v>
      </c>
      <c r="P28" s="484" t="e">
        <f t="shared" ref="P28" si="114">(O28*$B28)-$D28</f>
        <v>#REF!</v>
      </c>
      <c r="Q28" s="483" t="e">
        <f>Q124</f>
        <v>#REF!</v>
      </c>
      <c r="R28" s="484" t="e">
        <f t="shared" ref="R28" si="115">(Q28*$B28)-$D28</f>
        <v>#REF!</v>
      </c>
      <c r="S28" s="485" t="e">
        <f t="shared" si="85"/>
        <v>#REF!</v>
      </c>
      <c r="T28" s="486" t="e">
        <f t="shared" si="91"/>
        <v>#REF!</v>
      </c>
    </row>
    <row r="29" spans="1:20" x14ac:dyDescent="0.25">
      <c r="A29" s="479" t="s">
        <v>320</v>
      </c>
      <c r="B29" s="480">
        <v>30</v>
      </c>
      <c r="C29" s="481">
        <f>C129</f>
        <v>4</v>
      </c>
      <c r="D29" s="482">
        <f t="shared" ref="D29:D35" si="116">C29*B29</f>
        <v>120</v>
      </c>
      <c r="E29" s="483">
        <f>E129</f>
        <v>4</v>
      </c>
      <c r="F29" s="484">
        <f t="shared" si="9"/>
        <v>0</v>
      </c>
      <c r="G29" s="483">
        <f>G129</f>
        <v>0</v>
      </c>
      <c r="H29" s="484">
        <f t="shared" si="9"/>
        <v>-120</v>
      </c>
      <c r="I29" s="483">
        <f>I129</f>
        <v>0</v>
      </c>
      <c r="J29" s="484">
        <f t="shared" ref="J29" si="117">(I29*$B29)-$D29</f>
        <v>-120</v>
      </c>
      <c r="K29" s="485">
        <f t="shared" si="83"/>
        <v>4</v>
      </c>
      <c r="L29" s="486">
        <f t="shared" si="87"/>
        <v>-240</v>
      </c>
      <c r="M29" s="483">
        <f>M129</f>
        <v>0</v>
      </c>
      <c r="N29" s="484">
        <f t="shared" ref="N29" si="118">(M29*$B29)-$D29</f>
        <v>-120</v>
      </c>
      <c r="O29" s="483">
        <f>O129</f>
        <v>0</v>
      </c>
      <c r="P29" s="484">
        <f t="shared" ref="P29" si="119">(O29*$B29)-$D29</f>
        <v>-120</v>
      </c>
      <c r="Q29" s="483">
        <f>Q129</f>
        <v>0</v>
      </c>
      <c r="R29" s="484">
        <f t="shared" ref="R29" si="120">(Q29*$B29)-$D29</f>
        <v>-120</v>
      </c>
      <c r="S29" s="485">
        <f t="shared" si="85"/>
        <v>0</v>
      </c>
      <c r="T29" s="486">
        <f t="shared" si="91"/>
        <v>-360</v>
      </c>
    </row>
    <row r="30" spans="1:20" ht="15.75" thickBot="1" x14ac:dyDescent="0.3">
      <c r="A30" s="452" t="s">
        <v>347</v>
      </c>
      <c r="B30" s="453">
        <v>30</v>
      </c>
      <c r="C30" s="454" t="e">
        <f>C134</f>
        <v>#REF!</v>
      </c>
      <c r="D30" s="455" t="e">
        <f t="shared" ref="D30" si="121">C30*B30</f>
        <v>#REF!</v>
      </c>
      <c r="E30" s="456" t="e">
        <f>E134</f>
        <v>#REF!</v>
      </c>
      <c r="F30" s="457" t="e">
        <f t="shared" ref="F30" si="122">(E30*$B30)-$D30</f>
        <v>#REF!</v>
      </c>
      <c r="G30" s="456" t="e">
        <f>G134</f>
        <v>#REF!</v>
      </c>
      <c r="H30" s="457" t="e">
        <f t="shared" ref="H30" si="123">(G30*$B30)-$D30</f>
        <v>#REF!</v>
      </c>
      <c r="I30" s="456" t="e">
        <f>I134</f>
        <v>#REF!</v>
      </c>
      <c r="J30" s="457" t="e">
        <f t="shared" ref="J30" si="124">(I30*$B30)-$D30</f>
        <v>#REF!</v>
      </c>
      <c r="K30" s="458" t="e">
        <f t="shared" si="83"/>
        <v>#REF!</v>
      </c>
      <c r="L30" s="459" t="e">
        <f t="shared" si="87"/>
        <v>#REF!</v>
      </c>
      <c r="M30" s="456" t="e">
        <f>M134</f>
        <v>#REF!</v>
      </c>
      <c r="N30" s="457" t="e">
        <f t="shared" ref="N30" si="125">(M30*$B30)-$D30</f>
        <v>#REF!</v>
      </c>
      <c r="O30" s="456" t="e">
        <f>O134</f>
        <v>#REF!</v>
      </c>
      <c r="P30" s="457" t="e">
        <f t="shared" ref="P30" si="126">(O30*$B30)-$D30</f>
        <v>#REF!</v>
      </c>
      <c r="Q30" s="456" t="e">
        <f>Q134</f>
        <v>#REF!</v>
      </c>
      <c r="R30" s="457" t="e">
        <f t="shared" ref="R30" si="127">(Q30*$B30)-$D30</f>
        <v>#REF!</v>
      </c>
      <c r="S30" s="458" t="e">
        <f t="shared" ref="S30" si="128">SUM(M30,O30,Q30)</f>
        <v>#REF!</v>
      </c>
      <c r="T30" s="459" t="e">
        <f t="shared" ref="T30" si="129">(S30*$B30)-$D30*3</f>
        <v>#REF!</v>
      </c>
    </row>
    <row r="31" spans="1:20" x14ac:dyDescent="0.25">
      <c r="A31" s="444" t="s">
        <v>338</v>
      </c>
      <c r="B31" s="445">
        <v>30</v>
      </c>
      <c r="C31" s="446">
        <f>C140</f>
        <v>2</v>
      </c>
      <c r="D31" s="447">
        <f t="shared" si="116"/>
        <v>60</v>
      </c>
      <c r="E31" s="448">
        <f>E140</f>
        <v>1</v>
      </c>
      <c r="F31" s="449">
        <f t="shared" si="9"/>
        <v>-30</v>
      </c>
      <c r="G31" s="448">
        <f>G140</f>
        <v>0</v>
      </c>
      <c r="H31" s="449">
        <f t="shared" si="9"/>
        <v>-60</v>
      </c>
      <c r="I31" s="448">
        <f>I140</f>
        <v>0</v>
      </c>
      <c r="J31" s="449">
        <f t="shared" ref="J31" si="130">(I31*$B31)-$D31</f>
        <v>-60</v>
      </c>
      <c r="K31" s="450">
        <f t="shared" si="83"/>
        <v>1</v>
      </c>
      <c r="L31" s="451">
        <f t="shared" si="87"/>
        <v>-150</v>
      </c>
      <c r="M31" s="448">
        <f>M140</f>
        <v>0</v>
      </c>
      <c r="N31" s="449">
        <f t="shared" ref="N31" si="131">(M31*$B31)-$D31</f>
        <v>-60</v>
      </c>
      <c r="O31" s="448">
        <f>O140</f>
        <v>0</v>
      </c>
      <c r="P31" s="449">
        <f t="shared" ref="P31" si="132">(O31*$B31)-$D31</f>
        <v>-60</v>
      </c>
      <c r="Q31" s="448">
        <f>Q140</f>
        <v>0</v>
      </c>
      <c r="R31" s="449">
        <f t="shared" ref="R31" si="133">(Q31*$B31)-$D31</f>
        <v>-60</v>
      </c>
      <c r="S31" s="450">
        <f t="shared" si="85"/>
        <v>0</v>
      </c>
      <c r="T31" s="451">
        <f t="shared" si="91"/>
        <v>-180</v>
      </c>
    </row>
    <row r="32" spans="1:20" ht="15.75" thickBot="1" x14ac:dyDescent="0.3">
      <c r="A32" s="452" t="s">
        <v>339</v>
      </c>
      <c r="B32" s="453">
        <v>40</v>
      </c>
      <c r="C32" s="454">
        <f>C139</f>
        <v>1</v>
      </c>
      <c r="D32" s="455">
        <f t="shared" ref="D32:D34" si="134">C32*B32</f>
        <v>40</v>
      </c>
      <c r="E32" s="456">
        <f>E139</f>
        <v>1</v>
      </c>
      <c r="F32" s="457">
        <f t="shared" si="9"/>
        <v>0</v>
      </c>
      <c r="G32" s="456">
        <f>G139</f>
        <v>0</v>
      </c>
      <c r="H32" s="457">
        <f t="shared" si="9"/>
        <v>-40</v>
      </c>
      <c r="I32" s="456">
        <f>I139</f>
        <v>0</v>
      </c>
      <c r="J32" s="457">
        <f t="shared" ref="J32" si="135">(I32*$B32)-$D32</f>
        <v>-40</v>
      </c>
      <c r="K32" s="458">
        <f t="shared" si="83"/>
        <v>1</v>
      </c>
      <c r="L32" s="459">
        <f t="shared" si="87"/>
        <v>-80</v>
      </c>
      <c r="M32" s="456">
        <f>M139</f>
        <v>0</v>
      </c>
      <c r="N32" s="457">
        <f t="shared" ref="N32" si="136">(M32*$B32)-$D32</f>
        <v>-40</v>
      </c>
      <c r="O32" s="456">
        <f>O139</f>
        <v>0</v>
      </c>
      <c r="P32" s="457">
        <f t="shared" ref="P32" si="137">(O32*$B32)-$D32</f>
        <v>-40</v>
      </c>
      <c r="Q32" s="456">
        <f>Q139</f>
        <v>0</v>
      </c>
      <c r="R32" s="457">
        <f t="shared" ref="R32" si="138">(Q32*$B32)-$D32</f>
        <v>-40</v>
      </c>
      <c r="S32" s="458">
        <f t="shared" ref="S32:S34" si="139">SUM(M32,O32,Q32)</f>
        <v>0</v>
      </c>
      <c r="T32" s="459">
        <f t="shared" ref="T32:T34" si="140">(S32*$B32)-$D32*3</f>
        <v>-120</v>
      </c>
    </row>
    <row r="33" spans="1:20" ht="15.75" thickBot="1" x14ac:dyDescent="0.3">
      <c r="A33" s="469" t="s">
        <v>345</v>
      </c>
      <c r="B33" s="470">
        <f>SUM(B31:B32)</f>
        <v>70</v>
      </c>
      <c r="C33" s="314">
        <f t="shared" ref="C33" si="141">SUM(C31:C32)</f>
        <v>3</v>
      </c>
      <c r="D33" s="314">
        <f>SUM(D31:D32)</f>
        <v>100</v>
      </c>
      <c r="E33" s="240">
        <f t="shared" ref="E33" si="142">SUM(E31:E32)</f>
        <v>2</v>
      </c>
      <c r="F33" s="468">
        <f>SUM(F31:F32)</f>
        <v>-30</v>
      </c>
      <c r="G33" s="240">
        <f t="shared" ref="G33" si="143">SUM(G31:G32)</f>
        <v>0</v>
      </c>
      <c r="H33" s="468">
        <f t="shared" ref="H33" si="144">SUM(H31:H32)</f>
        <v>-100</v>
      </c>
      <c r="I33" s="240">
        <f t="shared" ref="I33" si="145">SUM(I31:I32)</f>
        <v>0</v>
      </c>
      <c r="J33" s="468">
        <f t="shared" ref="J33:L33" si="146">SUM(J31:J32)</f>
        <v>-100</v>
      </c>
      <c r="K33" s="240">
        <f t="shared" si="146"/>
        <v>2</v>
      </c>
      <c r="L33" s="468">
        <f t="shared" si="146"/>
        <v>-230</v>
      </c>
      <c r="M33" s="240">
        <f t="shared" ref="M33" si="147">SUM(M31:M32)</f>
        <v>0</v>
      </c>
      <c r="N33" s="468">
        <f t="shared" ref="N33" si="148">SUM(N31:N32)</f>
        <v>-100</v>
      </c>
      <c r="O33" s="240">
        <f t="shared" ref="O33" si="149">SUM(O31:O32)</f>
        <v>0</v>
      </c>
      <c r="P33" s="468">
        <f t="shared" ref="P33" si="150">SUM(P31:P32)</f>
        <v>-100</v>
      </c>
      <c r="Q33" s="240">
        <f t="shared" ref="Q33" si="151">SUM(Q31:Q32)</f>
        <v>0</v>
      </c>
      <c r="R33" s="468">
        <f t="shared" ref="R33" si="152">SUM(R31:R32)</f>
        <v>-100</v>
      </c>
      <c r="S33" s="240">
        <f t="shared" ref="S33" si="153">SUM(S31:S32)</f>
        <v>0</v>
      </c>
      <c r="T33" s="468">
        <f t="shared" ref="T33" si="154">SUM(T31:T32)</f>
        <v>-300</v>
      </c>
    </row>
    <row r="34" spans="1:20" x14ac:dyDescent="0.25">
      <c r="A34" s="444" t="s">
        <v>340</v>
      </c>
      <c r="B34" s="445">
        <v>36</v>
      </c>
      <c r="C34" s="446" t="e">
        <f>C146</f>
        <v>#REF!</v>
      </c>
      <c r="D34" s="447" t="e">
        <f t="shared" si="134"/>
        <v>#REF!</v>
      </c>
      <c r="E34" s="448" t="e">
        <f>E146</f>
        <v>#REF!</v>
      </c>
      <c r="F34" s="449" t="e">
        <f t="shared" si="9"/>
        <v>#REF!</v>
      </c>
      <c r="G34" s="448" t="e">
        <f>G146</f>
        <v>#REF!</v>
      </c>
      <c r="H34" s="449" t="e">
        <f t="shared" si="9"/>
        <v>#REF!</v>
      </c>
      <c r="I34" s="448" t="e">
        <f>I146</f>
        <v>#REF!</v>
      </c>
      <c r="J34" s="449" t="e">
        <f t="shared" ref="J34" si="155">(I34*$B34)-$D34</f>
        <v>#REF!</v>
      </c>
      <c r="K34" s="450" t="e">
        <f t="shared" ref="K34:K35" si="156">SUM(E34,G34,I34)</f>
        <v>#REF!</v>
      </c>
      <c r="L34" s="451" t="e">
        <f t="shared" ref="L34:L35" si="157">(K34*$B34)-$D34*3</f>
        <v>#REF!</v>
      </c>
      <c r="M34" s="448" t="e">
        <f>M146</f>
        <v>#REF!</v>
      </c>
      <c r="N34" s="449" t="e">
        <f t="shared" ref="N34" si="158">(M34*$B34)-$D34</f>
        <v>#REF!</v>
      </c>
      <c r="O34" s="448" t="e">
        <f>O146</f>
        <v>#REF!</v>
      </c>
      <c r="P34" s="449" t="e">
        <f t="shared" ref="P34" si="159">(O34*$B34)-$D34</f>
        <v>#REF!</v>
      </c>
      <c r="Q34" s="448" t="e">
        <f>Q146</f>
        <v>#REF!</v>
      </c>
      <c r="R34" s="449" t="e">
        <f t="shared" ref="R34" si="160">(Q34*$B34)-$D34</f>
        <v>#REF!</v>
      </c>
      <c r="S34" s="450" t="e">
        <f t="shared" si="139"/>
        <v>#REF!</v>
      </c>
      <c r="T34" s="451" t="e">
        <f t="shared" si="140"/>
        <v>#REF!</v>
      </c>
    </row>
    <row r="35" spans="1:20" ht="15.75" thickBot="1" x14ac:dyDescent="0.3">
      <c r="A35" s="460" t="s">
        <v>341</v>
      </c>
      <c r="B35" s="461">
        <v>40</v>
      </c>
      <c r="C35" s="462" t="e">
        <f>C145</f>
        <v>#REF!</v>
      </c>
      <c r="D35" s="463" t="e">
        <f t="shared" si="116"/>
        <v>#REF!</v>
      </c>
      <c r="E35" s="464" t="e">
        <f>E145</f>
        <v>#REF!</v>
      </c>
      <c r="F35" s="465" t="e">
        <f t="shared" si="9"/>
        <v>#REF!</v>
      </c>
      <c r="G35" s="464" t="e">
        <f>G145</f>
        <v>#REF!</v>
      </c>
      <c r="H35" s="465" t="e">
        <f t="shared" si="9"/>
        <v>#REF!</v>
      </c>
      <c r="I35" s="464" t="e">
        <f>I145</f>
        <v>#REF!</v>
      </c>
      <c r="J35" s="465" t="e">
        <f t="shared" ref="J35" si="161">(I35*$B35)-$D35</f>
        <v>#REF!</v>
      </c>
      <c r="K35" s="466" t="e">
        <f t="shared" si="156"/>
        <v>#REF!</v>
      </c>
      <c r="L35" s="467" t="e">
        <f t="shared" si="157"/>
        <v>#REF!</v>
      </c>
      <c r="M35" s="464" t="e">
        <f>M145</f>
        <v>#REF!</v>
      </c>
      <c r="N35" s="465" t="e">
        <f t="shared" ref="N35" si="162">(M35*$B35)-$D35</f>
        <v>#REF!</v>
      </c>
      <c r="O35" s="464" t="e">
        <f>O145</f>
        <v>#REF!</v>
      </c>
      <c r="P35" s="465" t="e">
        <f t="shared" ref="P35" si="163">(O35*$B35)-$D35</f>
        <v>#REF!</v>
      </c>
      <c r="Q35" s="464" t="e">
        <f>Q145</f>
        <v>#REF!</v>
      </c>
      <c r="R35" s="465" t="e">
        <f t="shared" ref="R35" si="164">(Q35*$B35)-$D35</f>
        <v>#REF!</v>
      </c>
      <c r="S35" s="466" t="e">
        <f t="shared" si="85"/>
        <v>#REF!</v>
      </c>
      <c r="T35" s="467" t="e">
        <f t="shared" si="91"/>
        <v>#REF!</v>
      </c>
    </row>
    <row r="36" spans="1:20" ht="15.75" thickBot="1" x14ac:dyDescent="0.3">
      <c r="A36" s="469" t="s">
        <v>346</v>
      </c>
      <c r="B36" s="470">
        <f>SUM(B34:B35)</f>
        <v>76</v>
      </c>
      <c r="C36" s="314" t="e">
        <f>SUM(C34:C35)</f>
        <v>#REF!</v>
      </c>
      <c r="D36" s="314" t="e">
        <f>SUM(D34:D35)</f>
        <v>#REF!</v>
      </c>
      <c r="E36" s="240" t="e">
        <f t="shared" ref="E36" si="165">SUM(E34:E35)</f>
        <v>#REF!</v>
      </c>
      <c r="F36" s="468" t="e">
        <f>SUM(F34:F35)</f>
        <v>#REF!</v>
      </c>
      <c r="G36" s="240" t="e">
        <f t="shared" ref="G36" si="166">SUM(G34:G35)</f>
        <v>#REF!</v>
      </c>
      <c r="H36" s="468" t="e">
        <f t="shared" ref="H36" si="167">SUM(H34:H35)</f>
        <v>#REF!</v>
      </c>
      <c r="I36" s="240" t="e">
        <f t="shared" ref="I36" si="168">SUM(I34:I35)</f>
        <v>#REF!</v>
      </c>
      <c r="J36" s="468" t="e">
        <f t="shared" ref="J36:L36" si="169">SUM(J34:J35)</f>
        <v>#REF!</v>
      </c>
      <c r="K36" s="240" t="e">
        <f t="shared" si="169"/>
        <v>#REF!</v>
      </c>
      <c r="L36" s="468" t="e">
        <f t="shared" si="169"/>
        <v>#REF!</v>
      </c>
      <c r="M36" s="240" t="e">
        <f t="shared" ref="M36" si="170">SUM(M34:M35)</f>
        <v>#REF!</v>
      </c>
      <c r="N36" s="468" t="e">
        <f t="shared" ref="N36" si="171">SUM(N34:N35)</f>
        <v>#REF!</v>
      </c>
      <c r="O36" s="240" t="e">
        <f t="shared" ref="O36" si="172">SUM(O34:O35)</f>
        <v>#REF!</v>
      </c>
      <c r="P36" s="468" t="e">
        <f t="shared" ref="P36" si="173">SUM(P34:P35)</f>
        <v>#REF!</v>
      </c>
      <c r="Q36" s="240" t="e">
        <f t="shared" ref="Q36" si="174">SUM(Q34:Q35)</f>
        <v>#REF!</v>
      </c>
      <c r="R36" s="468" t="e">
        <f t="shared" ref="R36" si="175">SUM(R34:R35)</f>
        <v>#REF!</v>
      </c>
      <c r="S36" s="240" t="e">
        <f t="shared" ref="S36" si="176">SUM(S34:S35)</f>
        <v>#REF!</v>
      </c>
      <c r="T36" s="468" t="e">
        <f t="shared" ref="T36" si="177">SUM(T34:T35)</f>
        <v>#REF!</v>
      </c>
    </row>
    <row r="37" spans="1:20" ht="15.75" thickBot="1" x14ac:dyDescent="0.3">
      <c r="A37" s="439" t="s">
        <v>7</v>
      </c>
      <c r="B37" s="440">
        <f>SUM(B6:B35)</f>
        <v>1186</v>
      </c>
      <c r="C37" s="441" t="e">
        <f t="shared" ref="C37:T37" si="178">SUM(C6:C29)</f>
        <v>#REF!</v>
      </c>
      <c r="D37" s="441" t="e">
        <f t="shared" si="178"/>
        <v>#REF!</v>
      </c>
      <c r="E37" s="442" t="e">
        <f t="shared" si="178"/>
        <v>#REF!</v>
      </c>
      <c r="F37" s="443" t="e">
        <f t="shared" si="178"/>
        <v>#REF!</v>
      </c>
      <c r="G37" s="442" t="e">
        <f t="shared" si="178"/>
        <v>#REF!</v>
      </c>
      <c r="H37" s="443" t="e">
        <f t="shared" si="178"/>
        <v>#REF!</v>
      </c>
      <c r="I37" s="442" t="e">
        <f t="shared" si="178"/>
        <v>#REF!</v>
      </c>
      <c r="J37" s="443" t="e">
        <f t="shared" si="178"/>
        <v>#REF!</v>
      </c>
      <c r="K37" s="442" t="e">
        <f t="shared" ref="K37:L37" si="179">SUM(K6:K29)</f>
        <v>#REF!</v>
      </c>
      <c r="L37" s="443" t="e">
        <f t="shared" si="179"/>
        <v>#REF!</v>
      </c>
      <c r="M37" s="442" t="e">
        <f t="shared" si="178"/>
        <v>#REF!</v>
      </c>
      <c r="N37" s="443" t="e">
        <f t="shared" si="178"/>
        <v>#REF!</v>
      </c>
      <c r="O37" s="442" t="e">
        <f t="shared" si="178"/>
        <v>#REF!</v>
      </c>
      <c r="P37" s="443" t="e">
        <f t="shared" si="178"/>
        <v>#REF!</v>
      </c>
      <c r="Q37" s="442" t="e">
        <f t="shared" si="178"/>
        <v>#REF!</v>
      </c>
      <c r="R37" s="443" t="e">
        <f t="shared" si="178"/>
        <v>#REF!</v>
      </c>
      <c r="S37" s="442" t="e">
        <f t="shared" si="178"/>
        <v>#REF!</v>
      </c>
      <c r="T37" s="443" t="e">
        <f t="shared" si="178"/>
        <v>#REF!</v>
      </c>
    </row>
    <row r="38" spans="1:20" x14ac:dyDescent="0.25">
      <c r="A38" s="424"/>
      <c r="B38" s="425"/>
      <c r="C38" s="24"/>
      <c r="D38" s="24"/>
      <c r="E38" s="426"/>
      <c r="F38" s="427"/>
      <c r="G38" s="426"/>
      <c r="H38" s="427"/>
      <c r="I38" s="426"/>
      <c r="J38" s="427"/>
      <c r="K38" s="426"/>
      <c r="L38" s="427"/>
      <c r="M38" s="426"/>
      <c r="N38" s="427"/>
      <c r="O38" s="426"/>
      <c r="P38" s="427"/>
      <c r="Q38" s="426"/>
      <c r="R38" s="427"/>
      <c r="S38" s="426"/>
      <c r="T38" s="427"/>
    </row>
    <row r="39" spans="1:20" x14ac:dyDescent="0.25">
      <c r="A39" s="424"/>
      <c r="B39" s="425"/>
      <c r="C39" s="24"/>
      <c r="D39" s="24"/>
      <c r="E39" s="426"/>
      <c r="F39" s="427"/>
      <c r="G39" s="426"/>
      <c r="H39" s="427"/>
      <c r="I39" s="426"/>
      <c r="J39" s="427"/>
      <c r="K39" s="426"/>
      <c r="L39" s="427"/>
      <c r="M39" s="426"/>
      <c r="N39" s="427"/>
      <c r="O39" s="426"/>
      <c r="P39" s="427"/>
      <c r="Q39" s="426"/>
      <c r="R39" s="427"/>
      <c r="S39" s="426"/>
      <c r="T39" s="427"/>
    </row>
    <row r="40" spans="1:20" x14ac:dyDescent="0.25">
      <c r="A40" s="424"/>
      <c r="B40" s="425"/>
      <c r="C40" s="24"/>
      <c r="D40" s="24"/>
      <c r="E40" s="426"/>
      <c r="F40" s="427"/>
      <c r="G40" s="426"/>
      <c r="H40" s="427"/>
      <c r="I40" s="426"/>
      <c r="J40" s="427"/>
      <c r="K40" s="426"/>
      <c r="L40" s="427"/>
      <c r="M40" s="426"/>
      <c r="N40" s="427"/>
      <c r="O40" s="426"/>
      <c r="P40" s="427"/>
      <c r="Q40" s="426"/>
      <c r="R40" s="427"/>
      <c r="S40" s="426"/>
      <c r="T40" s="427"/>
    </row>
    <row r="41" spans="1:20" ht="15.75" hidden="1" x14ac:dyDescent="0.25">
      <c r="A41" s="1021" t="s">
        <v>266</v>
      </c>
      <c r="B41" s="1022"/>
      <c r="C41" s="1022"/>
      <c r="D41" s="1022"/>
      <c r="E41" s="1022"/>
      <c r="F41" s="1022"/>
      <c r="G41" s="1022"/>
      <c r="H41" s="1022"/>
      <c r="I41" s="1022"/>
      <c r="J41" s="1022"/>
      <c r="K41" s="1022"/>
      <c r="L41" s="1022"/>
      <c r="M41" s="1022"/>
      <c r="N41" s="1022"/>
      <c r="O41" s="1022"/>
      <c r="P41" s="1022"/>
      <c r="Q41" s="1022"/>
      <c r="R41" s="1022"/>
      <c r="S41" s="1022"/>
      <c r="T41" s="1022"/>
    </row>
    <row r="42" spans="1:20" ht="36.75" hidden="1" thickBot="1" x14ac:dyDescent="0.3">
      <c r="A42" s="85" t="s">
        <v>14</v>
      </c>
      <c r="B42" s="274" t="s">
        <v>222</v>
      </c>
      <c r="C42" s="104" t="s">
        <v>165</v>
      </c>
      <c r="D42" s="302" t="s">
        <v>223</v>
      </c>
      <c r="E42" s="343" t="s">
        <v>2</v>
      </c>
      <c r="F42" s="344" t="s">
        <v>225</v>
      </c>
      <c r="G42" s="343" t="s">
        <v>3</v>
      </c>
      <c r="H42" s="344" t="s">
        <v>226</v>
      </c>
      <c r="I42" s="343" t="s">
        <v>4</v>
      </c>
      <c r="J42" s="344" t="s">
        <v>227</v>
      </c>
      <c r="K42" s="251" t="s">
        <v>197</v>
      </c>
      <c r="L42" s="342" t="s">
        <v>224</v>
      </c>
      <c r="M42" s="343" t="s">
        <v>5</v>
      </c>
      <c r="N42" s="344" t="s">
        <v>228</v>
      </c>
      <c r="O42" s="345" t="s">
        <v>194</v>
      </c>
      <c r="P42" s="344" t="s">
        <v>229</v>
      </c>
      <c r="Q42" s="345" t="s">
        <v>195</v>
      </c>
      <c r="R42" s="344" t="s">
        <v>230</v>
      </c>
      <c r="S42" s="251" t="s">
        <v>197</v>
      </c>
      <c r="T42" s="342" t="s">
        <v>224</v>
      </c>
    </row>
    <row r="43" spans="1:20" ht="15.75" hidden="1" thickTop="1" x14ac:dyDescent="0.25">
      <c r="A43" s="88" t="s">
        <v>18</v>
      </c>
      <c r="B43" s="276">
        <v>40</v>
      </c>
      <c r="C43" s="83">
        <f>'Pque N Mundo I'!B43</f>
        <v>5</v>
      </c>
      <c r="D43" s="297">
        <f t="shared" ref="D43:D44" si="180">C43*B43</f>
        <v>200</v>
      </c>
      <c r="E43" s="106">
        <f>'Pque N Mundo I'!C43</f>
        <v>5</v>
      </c>
      <c r="F43" s="317">
        <f t="shared" ref="F43:H44" si="181">(E43*$B43)-$D43</f>
        <v>0</v>
      </c>
      <c r="G43" s="106">
        <f>'Pque N Mundo I'!D43</f>
        <v>0</v>
      </c>
      <c r="H43" s="317">
        <f t="shared" si="181"/>
        <v>-200</v>
      </c>
      <c r="I43" s="106">
        <f>'Pque N Mundo I'!E43</f>
        <v>0</v>
      </c>
      <c r="J43" s="317">
        <f t="shared" ref="J43:J44" si="182">(I43*$B43)-$D43</f>
        <v>-200</v>
      </c>
      <c r="K43" s="253">
        <f t="shared" ref="K43:K44" si="183">SUM(E43,G43,I43)</f>
        <v>5</v>
      </c>
      <c r="L43" s="330">
        <f t="shared" ref="L43:L44" si="184">(K43*$B43)-$D43*3</f>
        <v>-400</v>
      </c>
      <c r="M43" s="106">
        <f>'Pque N Mundo I'!F43</f>
        <v>0</v>
      </c>
      <c r="N43" s="317">
        <f t="shared" ref="N43:N44" si="185">(M43*$B43)-$D43</f>
        <v>-200</v>
      </c>
      <c r="O43" s="106">
        <f>'Pque N Mundo I'!G43</f>
        <v>0</v>
      </c>
      <c r="P43" s="317">
        <f t="shared" ref="P43:P44" si="186">(O43*$B43)-$D43</f>
        <v>-200</v>
      </c>
      <c r="Q43" s="106">
        <f>'Pque N Mundo I'!H43</f>
        <v>0</v>
      </c>
      <c r="R43" s="317">
        <f t="shared" ref="R43:R44" si="187">(Q43*$B43)-$D43</f>
        <v>-200</v>
      </c>
      <c r="S43" s="253">
        <f t="shared" ref="S43:S44" si="188">SUM(M43,O43,Q43)</f>
        <v>0</v>
      </c>
      <c r="T43" s="330">
        <f t="shared" ref="T43:T44" si="189">(S43*$B43)-$D43*3</f>
        <v>-600</v>
      </c>
    </row>
    <row r="44" spans="1:20" hidden="1" x14ac:dyDescent="0.25">
      <c r="A44" s="88" t="s">
        <v>25</v>
      </c>
      <c r="B44" s="276">
        <v>30</v>
      </c>
      <c r="C44" s="83">
        <f>'Pque N Mundo I'!B52</f>
        <v>3</v>
      </c>
      <c r="D44" s="297">
        <f t="shared" si="180"/>
        <v>90</v>
      </c>
      <c r="E44" s="106">
        <f>'Pque N Mundo I'!C52</f>
        <v>3</v>
      </c>
      <c r="F44" s="317">
        <f t="shared" si="181"/>
        <v>0</v>
      </c>
      <c r="G44" s="106">
        <f>'Pque N Mundo I'!D52</f>
        <v>0</v>
      </c>
      <c r="H44" s="317">
        <f t="shared" si="181"/>
        <v>-90</v>
      </c>
      <c r="I44" s="106">
        <f>'Pque N Mundo I'!E52</f>
        <v>0</v>
      </c>
      <c r="J44" s="317">
        <f t="shared" si="182"/>
        <v>-90</v>
      </c>
      <c r="K44" s="253">
        <f t="shared" si="183"/>
        <v>3</v>
      </c>
      <c r="L44" s="330">
        <f t="shared" si="184"/>
        <v>-180</v>
      </c>
      <c r="M44" s="106">
        <f>'Pque N Mundo I'!F52</f>
        <v>0</v>
      </c>
      <c r="N44" s="317">
        <f t="shared" si="185"/>
        <v>-90</v>
      </c>
      <c r="O44" s="106">
        <f>'Pque N Mundo I'!G52</f>
        <v>0</v>
      </c>
      <c r="P44" s="317">
        <f t="shared" si="186"/>
        <v>-90</v>
      </c>
      <c r="Q44" s="106">
        <f>'Pque N Mundo I'!H52</f>
        <v>0</v>
      </c>
      <c r="R44" s="317">
        <f t="shared" si="187"/>
        <v>-90</v>
      </c>
      <c r="S44" s="253">
        <f t="shared" si="188"/>
        <v>0</v>
      </c>
      <c r="T44" s="330">
        <f t="shared" si="189"/>
        <v>-270</v>
      </c>
    </row>
    <row r="45" spans="1:20" ht="15.75" hidden="1" thickBot="1" x14ac:dyDescent="0.3">
      <c r="A45" s="6" t="s">
        <v>7</v>
      </c>
      <c r="B45" s="293">
        <f t="shared" ref="B45:T45" si="190">SUM(B43:B44)</f>
        <v>70</v>
      </c>
      <c r="C45" s="7">
        <f t="shared" si="190"/>
        <v>8</v>
      </c>
      <c r="D45" s="300">
        <f t="shared" si="190"/>
        <v>290</v>
      </c>
      <c r="E45" s="8">
        <f t="shared" si="190"/>
        <v>8</v>
      </c>
      <c r="F45" s="319">
        <f t="shared" si="190"/>
        <v>0</v>
      </c>
      <c r="G45" s="8">
        <f t="shared" si="190"/>
        <v>0</v>
      </c>
      <c r="H45" s="319">
        <f t="shared" si="190"/>
        <v>-290</v>
      </c>
      <c r="I45" s="8">
        <f t="shared" si="190"/>
        <v>0</v>
      </c>
      <c r="J45" s="319">
        <f t="shared" si="190"/>
        <v>-290</v>
      </c>
      <c r="K45" s="80">
        <f t="shared" ref="K45:L45" si="191">SUM(K43:K44)</f>
        <v>8</v>
      </c>
      <c r="L45" s="332">
        <f t="shared" si="191"/>
        <v>-580</v>
      </c>
      <c r="M45" s="8">
        <f t="shared" si="190"/>
        <v>0</v>
      </c>
      <c r="N45" s="319">
        <f t="shared" si="190"/>
        <v>-290</v>
      </c>
      <c r="O45" s="8">
        <f t="shared" si="190"/>
        <v>0</v>
      </c>
      <c r="P45" s="319">
        <f t="shared" si="190"/>
        <v>-290</v>
      </c>
      <c r="Q45" s="8">
        <f t="shared" si="190"/>
        <v>0</v>
      </c>
      <c r="R45" s="319">
        <f t="shared" si="190"/>
        <v>-290</v>
      </c>
      <c r="S45" s="80">
        <f t="shared" si="190"/>
        <v>0</v>
      </c>
      <c r="T45" s="332">
        <f t="shared" si="190"/>
        <v>-870</v>
      </c>
    </row>
    <row r="46" spans="1:20" hidden="1" x14ac:dyDescent="0.25"/>
    <row r="47" spans="1:20" ht="15.75" hidden="1" x14ac:dyDescent="0.25">
      <c r="A47" s="1021" t="s">
        <v>47</v>
      </c>
      <c r="B47" s="1022"/>
      <c r="C47" s="1022"/>
      <c r="D47" s="1022"/>
      <c r="E47" s="1022"/>
      <c r="F47" s="1022"/>
      <c r="G47" s="1022"/>
      <c r="H47" s="1022"/>
      <c r="I47" s="1022"/>
      <c r="J47" s="1022"/>
      <c r="K47" s="1022"/>
      <c r="L47" s="1022"/>
      <c r="M47" s="1022"/>
      <c r="N47" s="1022"/>
      <c r="O47" s="1022"/>
      <c r="P47" s="1022"/>
      <c r="Q47" s="1022"/>
      <c r="R47" s="1022"/>
      <c r="S47" s="1022"/>
      <c r="T47" s="1022"/>
    </row>
    <row r="48" spans="1:20" ht="36.75" hidden="1" thickBot="1" x14ac:dyDescent="0.3">
      <c r="A48" s="85" t="s">
        <v>14</v>
      </c>
      <c r="B48" s="274" t="s">
        <v>222</v>
      </c>
      <c r="C48" s="104" t="s">
        <v>165</v>
      </c>
      <c r="D48" s="302" t="s">
        <v>223</v>
      </c>
      <c r="E48" s="343" t="s">
        <v>2</v>
      </c>
      <c r="F48" s="344" t="s">
        <v>225</v>
      </c>
      <c r="G48" s="343" t="s">
        <v>3</v>
      </c>
      <c r="H48" s="344" t="s">
        <v>226</v>
      </c>
      <c r="I48" s="343" t="s">
        <v>4</v>
      </c>
      <c r="J48" s="344" t="s">
        <v>227</v>
      </c>
      <c r="K48" s="251" t="s">
        <v>197</v>
      </c>
      <c r="L48" s="342" t="s">
        <v>224</v>
      </c>
      <c r="M48" s="343" t="s">
        <v>5</v>
      </c>
      <c r="N48" s="344" t="s">
        <v>228</v>
      </c>
      <c r="O48" s="345" t="s">
        <v>194</v>
      </c>
      <c r="P48" s="344" t="s">
        <v>229</v>
      </c>
      <c r="Q48" s="345" t="s">
        <v>195</v>
      </c>
      <c r="R48" s="344" t="s">
        <v>230</v>
      </c>
      <c r="S48" s="251" t="s">
        <v>197</v>
      </c>
      <c r="T48" s="342" t="s">
        <v>224</v>
      </c>
    </row>
    <row r="49" spans="1:20" ht="15.75" hidden="1" thickTop="1" x14ac:dyDescent="0.25">
      <c r="A49" s="88" t="s">
        <v>18</v>
      </c>
      <c r="B49" s="276">
        <v>40</v>
      </c>
      <c r="C49" s="83">
        <f>'Pque N Mundo II'!B53</f>
        <v>4</v>
      </c>
      <c r="D49" s="297">
        <f t="shared" ref="D49:D50" si="192">C49*B49</f>
        <v>160</v>
      </c>
      <c r="E49" s="106">
        <f>'Pque N Mundo II'!C53</f>
        <v>4</v>
      </c>
      <c r="F49" s="317">
        <f t="shared" ref="F49" si="193">(E49*$B49)-$D49</f>
        <v>0</v>
      </c>
      <c r="G49" s="106">
        <f>'Pque N Mundo II'!D53</f>
        <v>0</v>
      </c>
      <c r="H49" s="317">
        <f t="shared" ref="H49" si="194">(G49*$B49)-$D49</f>
        <v>-160</v>
      </c>
      <c r="I49" s="106">
        <f>'Pque N Mundo II'!E53</f>
        <v>0</v>
      </c>
      <c r="J49" s="317">
        <f t="shared" ref="J49:J50" si="195">(I49*$B49)-$D49</f>
        <v>-160</v>
      </c>
      <c r="K49" s="253">
        <f t="shared" ref="K49:K50" si="196">SUM(E49,G49,I49)</f>
        <v>4</v>
      </c>
      <c r="L49" s="330">
        <f t="shared" ref="L49:L50" si="197">(K49*$B49)-$D49*3</f>
        <v>-320</v>
      </c>
      <c r="M49" s="106">
        <f>'Pque N Mundo II'!F53</f>
        <v>0</v>
      </c>
      <c r="N49" s="317">
        <f t="shared" ref="N49:N50" si="198">(M49*$B49)-$D49</f>
        <v>-160</v>
      </c>
      <c r="O49" s="106">
        <f>'Pque N Mundo II'!G53</f>
        <v>0</v>
      </c>
      <c r="P49" s="317">
        <f t="shared" ref="P49:P50" si="199">(O49*$B49)-$D49</f>
        <v>-160</v>
      </c>
      <c r="Q49" s="106">
        <f>'Pque N Mundo II'!H53</f>
        <v>0</v>
      </c>
      <c r="R49" s="317">
        <f t="shared" ref="R49:R50" si="200">(Q49*$B49)-$D49</f>
        <v>-160</v>
      </c>
      <c r="S49" s="253">
        <f t="shared" ref="S49:S50" si="201">SUM(M49,O49,Q49)</f>
        <v>0</v>
      </c>
      <c r="T49" s="330">
        <f t="shared" ref="T49:T50" si="202">(S49*$B49)-$D49*3</f>
        <v>-480</v>
      </c>
    </row>
    <row r="50" spans="1:20" ht="15.75" hidden="1" thickBot="1" x14ac:dyDescent="0.3">
      <c r="A50" s="88" t="s">
        <v>25</v>
      </c>
      <c r="B50" s="276">
        <v>30</v>
      </c>
      <c r="C50" s="83">
        <f>'Pque N Mundo II'!B60</f>
        <v>3</v>
      </c>
      <c r="D50" s="297">
        <f t="shared" si="192"/>
        <v>90</v>
      </c>
      <c r="E50" s="106">
        <f>'Pque N Mundo II'!C60</f>
        <v>3.3330000000000002</v>
      </c>
      <c r="F50" s="317">
        <f>(E50*$B50)-$D50</f>
        <v>9.9900000000000091</v>
      </c>
      <c r="G50" s="106">
        <f>'Pque N Mundo II'!D60</f>
        <v>0</v>
      </c>
      <c r="H50" s="317">
        <f>(G50*$B50)-$D50</f>
        <v>-90</v>
      </c>
      <c r="I50" s="106">
        <f>'Pque N Mundo II'!E60</f>
        <v>0</v>
      </c>
      <c r="J50" s="317">
        <f t="shared" si="195"/>
        <v>-90</v>
      </c>
      <c r="K50" s="253">
        <f t="shared" si="196"/>
        <v>3.3330000000000002</v>
      </c>
      <c r="L50" s="330">
        <f t="shared" si="197"/>
        <v>-170.01</v>
      </c>
      <c r="M50" s="106">
        <f>'Pque N Mundo II'!F60</f>
        <v>0</v>
      </c>
      <c r="N50" s="317">
        <f t="shared" si="198"/>
        <v>-90</v>
      </c>
      <c r="O50" s="106">
        <f>'Pque N Mundo II'!G60</f>
        <v>0</v>
      </c>
      <c r="P50" s="317">
        <f t="shared" si="199"/>
        <v>-90</v>
      </c>
      <c r="Q50" s="106">
        <f>'Pque N Mundo II'!H60</f>
        <v>0</v>
      </c>
      <c r="R50" s="317">
        <f t="shared" si="200"/>
        <v>-90</v>
      </c>
      <c r="S50" s="253">
        <f t="shared" si="201"/>
        <v>0</v>
      </c>
      <c r="T50" s="330">
        <f t="shared" si="202"/>
        <v>-270</v>
      </c>
    </row>
    <row r="51" spans="1:20" ht="15.75" hidden="1" thickBot="1" x14ac:dyDescent="0.3">
      <c r="A51" s="347" t="s">
        <v>7</v>
      </c>
      <c r="B51" s="348">
        <f t="shared" ref="B51:T51" si="203">SUM(B49:B50)</f>
        <v>70</v>
      </c>
      <c r="C51" s="349">
        <f t="shared" si="203"/>
        <v>7</v>
      </c>
      <c r="D51" s="350">
        <f t="shared" si="203"/>
        <v>250</v>
      </c>
      <c r="E51" s="351">
        <f t="shared" si="203"/>
        <v>7.3330000000000002</v>
      </c>
      <c r="F51" s="352">
        <f t="shared" si="203"/>
        <v>9.9900000000000091</v>
      </c>
      <c r="G51" s="351">
        <f t="shared" si="203"/>
        <v>0</v>
      </c>
      <c r="H51" s="352">
        <f t="shared" si="203"/>
        <v>-250</v>
      </c>
      <c r="I51" s="351">
        <f t="shared" si="203"/>
        <v>0</v>
      </c>
      <c r="J51" s="352">
        <f t="shared" si="203"/>
        <v>-250</v>
      </c>
      <c r="K51" s="353">
        <f t="shared" ref="K51:L51" si="204">SUM(K49:K50)</f>
        <v>7.3330000000000002</v>
      </c>
      <c r="L51" s="332">
        <f t="shared" si="204"/>
        <v>-490.01</v>
      </c>
      <c r="M51" s="351">
        <f t="shared" si="203"/>
        <v>0</v>
      </c>
      <c r="N51" s="352">
        <f t="shared" si="203"/>
        <v>-250</v>
      </c>
      <c r="O51" s="351">
        <f t="shared" si="203"/>
        <v>0</v>
      </c>
      <c r="P51" s="352">
        <f t="shared" si="203"/>
        <v>-250</v>
      </c>
      <c r="Q51" s="351">
        <f t="shared" si="203"/>
        <v>0</v>
      </c>
      <c r="R51" s="352">
        <f t="shared" si="203"/>
        <v>-250</v>
      </c>
      <c r="S51" s="353">
        <f t="shared" si="203"/>
        <v>0</v>
      </c>
      <c r="T51" s="332">
        <f t="shared" si="203"/>
        <v>-750</v>
      </c>
    </row>
    <row r="52" spans="1:20" hidden="1" x14ac:dyDescent="0.25"/>
    <row r="53" spans="1:20" ht="15.75" hidden="1" x14ac:dyDescent="0.25">
      <c r="A53" s="1021" t="s">
        <v>270</v>
      </c>
      <c r="B53" s="1022"/>
      <c r="C53" s="1022"/>
      <c r="D53" s="1022"/>
      <c r="E53" s="1022"/>
      <c r="F53" s="1022"/>
      <c r="G53" s="1022"/>
      <c r="H53" s="1022"/>
      <c r="I53" s="1022"/>
      <c r="J53" s="1022"/>
      <c r="K53" s="1022"/>
      <c r="L53" s="1022"/>
      <c r="M53" s="1022"/>
      <c r="N53" s="1022"/>
      <c r="O53" s="1022"/>
      <c r="P53" s="1022"/>
      <c r="Q53" s="1022"/>
      <c r="R53" s="1022"/>
      <c r="S53" s="1022"/>
      <c r="T53" s="1022"/>
    </row>
    <row r="54" spans="1:20" ht="36.75" hidden="1" thickBot="1" x14ac:dyDescent="0.3">
      <c r="A54" s="85" t="s">
        <v>14</v>
      </c>
      <c r="B54" s="274" t="s">
        <v>222</v>
      </c>
      <c r="C54" s="104" t="s">
        <v>165</v>
      </c>
      <c r="D54" s="302" t="s">
        <v>223</v>
      </c>
      <c r="E54" s="343" t="s">
        <v>2</v>
      </c>
      <c r="F54" s="344" t="s">
        <v>225</v>
      </c>
      <c r="G54" s="343" t="s">
        <v>3</v>
      </c>
      <c r="H54" s="344" t="s">
        <v>226</v>
      </c>
      <c r="I54" s="343" t="s">
        <v>4</v>
      </c>
      <c r="J54" s="344" t="s">
        <v>227</v>
      </c>
      <c r="K54" s="251" t="s">
        <v>197</v>
      </c>
      <c r="L54" s="342" t="s">
        <v>224</v>
      </c>
      <c r="M54" s="343" t="s">
        <v>5</v>
      </c>
      <c r="N54" s="344" t="s">
        <v>228</v>
      </c>
      <c r="O54" s="345" t="s">
        <v>194</v>
      </c>
      <c r="P54" s="344" t="s">
        <v>229</v>
      </c>
      <c r="Q54" s="345" t="s">
        <v>195</v>
      </c>
      <c r="R54" s="344" t="s">
        <v>230</v>
      </c>
      <c r="S54" s="251" t="s">
        <v>197</v>
      </c>
      <c r="T54" s="342" t="s">
        <v>224</v>
      </c>
    </row>
    <row r="55" spans="1:20" ht="15.75" hidden="1" thickTop="1" x14ac:dyDescent="0.25">
      <c r="A55" s="88" t="s">
        <v>25</v>
      </c>
      <c r="B55" s="276">
        <v>30</v>
      </c>
      <c r="C55" s="89">
        <f>'AMA_UBS J Brasil'!B61</f>
        <v>5</v>
      </c>
      <c r="D55" s="304">
        <f t="shared" ref="D55:D57" si="205">C55*B55</f>
        <v>150</v>
      </c>
      <c r="E55" s="106">
        <f>'AMA_UBS J Brasil'!C61</f>
        <v>5</v>
      </c>
      <c r="F55" s="317">
        <f t="shared" ref="F55:F57" si="206">(E55*$B55)-$D55</f>
        <v>0</v>
      </c>
      <c r="G55" s="106">
        <f>'AMA_UBS J Brasil'!D61</f>
        <v>0</v>
      </c>
      <c r="H55" s="317">
        <f t="shared" ref="H55:H57" si="207">(G55*$B55)-$D55</f>
        <v>-150</v>
      </c>
      <c r="I55" s="106">
        <f>'AMA_UBS J Brasil'!E61</f>
        <v>0</v>
      </c>
      <c r="J55" s="317">
        <f t="shared" ref="J55:J57" si="208">(I55*$B55)-$D55</f>
        <v>-150</v>
      </c>
      <c r="K55" s="253">
        <f t="shared" ref="K55:K57" si="209">SUM(E55,G55,I55)</f>
        <v>5</v>
      </c>
      <c r="L55" s="330">
        <f t="shared" ref="L55" si="210">(K55*$B55)-$D55*3</f>
        <v>-300</v>
      </c>
      <c r="M55" s="106">
        <f>'AMA_UBS J Brasil'!F61</f>
        <v>0</v>
      </c>
      <c r="N55" s="317">
        <f t="shared" ref="N55:N57" si="211">(M55*$B55)-$D55</f>
        <v>-150</v>
      </c>
      <c r="O55" s="106">
        <f>'AMA_UBS J Brasil'!G61</f>
        <v>0</v>
      </c>
      <c r="P55" s="317">
        <f t="shared" ref="P55:P57" si="212">(O55*$B55)-$D55</f>
        <v>-150</v>
      </c>
      <c r="Q55" s="106">
        <f>'AMA_UBS J Brasil'!H61</f>
        <v>0</v>
      </c>
      <c r="R55" s="317">
        <f t="shared" ref="R55:R57" si="213">(Q55*$B55)-$D55</f>
        <v>-150</v>
      </c>
      <c r="S55" s="253">
        <f t="shared" ref="S55:S57" si="214">SUM(M55,O55,Q55)</f>
        <v>0</v>
      </c>
      <c r="T55" s="330">
        <f t="shared" ref="T55:T57" si="215">(S55*$B55)-$D55*3</f>
        <v>-450</v>
      </c>
    </row>
    <row r="56" spans="1:20" hidden="1" x14ac:dyDescent="0.25">
      <c r="A56" s="70" t="s">
        <v>167</v>
      </c>
      <c r="B56" s="276">
        <v>36</v>
      </c>
      <c r="C56" s="89">
        <v>8</v>
      </c>
      <c r="D56" s="304">
        <f>C56*B56</f>
        <v>288</v>
      </c>
      <c r="E56" s="106">
        <f>'AMA_UBS J Brasil'!C60</f>
        <v>8</v>
      </c>
      <c r="F56" s="317">
        <f>(E56*$B56)-$D56</f>
        <v>0</v>
      </c>
      <c r="G56" s="106">
        <f>'AMA_UBS J Brasil'!D60</f>
        <v>0</v>
      </c>
      <c r="H56" s="317">
        <f>(G56*$B56)-$D56</f>
        <v>-288</v>
      </c>
      <c r="I56" s="106">
        <f>'AMA_UBS J Brasil'!E60</f>
        <v>0</v>
      </c>
      <c r="J56" s="317">
        <f>(I56*$B56)-$D56</f>
        <v>-288</v>
      </c>
      <c r="K56" s="253">
        <f t="shared" si="209"/>
        <v>8</v>
      </c>
      <c r="L56" s="330">
        <f>(K56*$B56)-$D56*3</f>
        <v>-576</v>
      </c>
      <c r="M56" s="106">
        <f>'AMA_UBS J Brasil'!F60</f>
        <v>0</v>
      </c>
      <c r="N56" s="317">
        <f>(M56*$B56)-$D56</f>
        <v>-288</v>
      </c>
      <c r="O56" s="106">
        <f>'AMA_UBS J Brasil'!G60</f>
        <v>0</v>
      </c>
      <c r="P56" s="317">
        <f>(O56*$B56)-$D56</f>
        <v>-288</v>
      </c>
      <c r="Q56" s="106">
        <f>'AMA_UBS J Brasil'!H60</f>
        <v>0</v>
      </c>
      <c r="R56" s="317">
        <f>(Q56*$B56)-$D56</f>
        <v>-288</v>
      </c>
      <c r="S56" s="253">
        <f t="shared" si="214"/>
        <v>0</v>
      </c>
      <c r="T56" s="330">
        <f>(S56*$B56)-$D56*3</f>
        <v>-864</v>
      </c>
    </row>
    <row r="57" spans="1:20" ht="15.75" hidden="1" thickBot="1" x14ac:dyDescent="0.3">
      <c r="A57" s="75" t="s">
        <v>45</v>
      </c>
      <c r="B57" s="276">
        <v>40</v>
      </c>
      <c r="C57" s="89"/>
      <c r="D57" s="304">
        <f t="shared" si="205"/>
        <v>0</v>
      </c>
      <c r="E57" s="106">
        <f>'AMA_UBS J Brasil'!C62</f>
        <v>1</v>
      </c>
      <c r="F57" s="317">
        <f t="shared" si="206"/>
        <v>40</v>
      </c>
      <c r="G57" s="106">
        <f>'AMA_UBS J Brasil'!D62</f>
        <v>0</v>
      </c>
      <c r="H57" s="317">
        <f t="shared" si="207"/>
        <v>0</v>
      </c>
      <c r="I57" s="106">
        <f>'AMA_UBS J Brasil'!E62</f>
        <v>0</v>
      </c>
      <c r="J57" s="317">
        <f t="shared" si="208"/>
        <v>0</v>
      </c>
      <c r="K57" s="253">
        <f t="shared" si="209"/>
        <v>1</v>
      </c>
      <c r="L57" s="330">
        <f t="shared" ref="L57" si="216">(K57*$B57)-$D57*3</f>
        <v>40</v>
      </c>
      <c r="M57" s="106">
        <f>'AMA_UBS J Brasil'!F62</f>
        <v>0</v>
      </c>
      <c r="N57" s="317">
        <f t="shared" si="211"/>
        <v>0</v>
      </c>
      <c r="O57" s="106">
        <f>'AMA_UBS J Brasil'!G62</f>
        <v>0</v>
      </c>
      <c r="P57" s="317">
        <f t="shared" si="212"/>
        <v>0</v>
      </c>
      <c r="Q57" s="106">
        <f>'AMA_UBS J Brasil'!H62</f>
        <v>0</v>
      </c>
      <c r="R57" s="317">
        <f t="shared" si="213"/>
        <v>0</v>
      </c>
      <c r="S57" s="253">
        <f t="shared" si="214"/>
        <v>0</v>
      </c>
      <c r="T57" s="330">
        <f t="shared" si="215"/>
        <v>0</v>
      </c>
    </row>
    <row r="58" spans="1:20" ht="15.75" hidden="1" thickBot="1" x14ac:dyDescent="0.3">
      <c r="A58" s="355" t="s">
        <v>7</v>
      </c>
      <c r="B58" s="356">
        <f t="shared" ref="B58:T58" si="217">SUM(B55:B57)</f>
        <v>106</v>
      </c>
      <c r="C58" s="377">
        <f t="shared" si="217"/>
        <v>13</v>
      </c>
      <c r="D58" s="378">
        <f t="shared" si="217"/>
        <v>438</v>
      </c>
      <c r="E58" s="357">
        <f t="shared" si="217"/>
        <v>14</v>
      </c>
      <c r="F58" s="358">
        <f t="shared" si="217"/>
        <v>40</v>
      </c>
      <c r="G58" s="357">
        <f t="shared" si="217"/>
        <v>0</v>
      </c>
      <c r="H58" s="358">
        <f t="shared" si="217"/>
        <v>-438</v>
      </c>
      <c r="I58" s="357">
        <f t="shared" si="217"/>
        <v>0</v>
      </c>
      <c r="J58" s="358">
        <f t="shared" si="217"/>
        <v>-438</v>
      </c>
      <c r="K58" s="359">
        <f t="shared" ref="K58:L58" si="218">SUM(K55:K57)</f>
        <v>14</v>
      </c>
      <c r="L58" s="360">
        <f t="shared" si="218"/>
        <v>-836</v>
      </c>
      <c r="M58" s="357">
        <f t="shared" si="217"/>
        <v>0</v>
      </c>
      <c r="N58" s="358">
        <f t="shared" si="217"/>
        <v>-438</v>
      </c>
      <c r="O58" s="357">
        <f t="shared" si="217"/>
        <v>0</v>
      </c>
      <c r="P58" s="358">
        <f t="shared" si="217"/>
        <v>-438</v>
      </c>
      <c r="Q58" s="357">
        <f t="shared" si="217"/>
        <v>0</v>
      </c>
      <c r="R58" s="358">
        <f t="shared" si="217"/>
        <v>-438</v>
      </c>
      <c r="S58" s="359">
        <f t="shared" si="217"/>
        <v>0</v>
      </c>
      <c r="T58" s="360">
        <f t="shared" si="217"/>
        <v>-1314</v>
      </c>
    </row>
    <row r="59" spans="1:20" hidden="1" x14ac:dyDescent="0.25"/>
    <row r="60" spans="1:20" ht="15.75" hidden="1" x14ac:dyDescent="0.25">
      <c r="A60" s="1021" t="s">
        <v>272</v>
      </c>
      <c r="B60" s="1022"/>
      <c r="C60" s="1022"/>
      <c r="D60" s="1022"/>
      <c r="E60" s="1022"/>
      <c r="F60" s="1022"/>
      <c r="G60" s="1022"/>
      <c r="H60" s="1022"/>
      <c r="I60" s="1022"/>
      <c r="J60" s="1022"/>
      <c r="K60" s="1022"/>
      <c r="L60" s="1022"/>
      <c r="M60" s="1022"/>
      <c r="N60" s="1022"/>
      <c r="O60" s="1022"/>
      <c r="P60" s="1022"/>
      <c r="Q60" s="1022"/>
      <c r="R60" s="1022"/>
      <c r="S60" s="1022"/>
      <c r="T60" s="1022"/>
    </row>
    <row r="61" spans="1:20" ht="36.75" hidden="1" thickBot="1" x14ac:dyDescent="0.3">
      <c r="A61" s="85" t="s">
        <v>14</v>
      </c>
      <c r="B61" s="274" t="s">
        <v>222</v>
      </c>
      <c r="C61" s="104" t="s">
        <v>165</v>
      </c>
      <c r="D61" s="302" t="s">
        <v>223</v>
      </c>
      <c r="E61" s="343" t="s">
        <v>2</v>
      </c>
      <c r="F61" s="344" t="s">
        <v>225</v>
      </c>
      <c r="G61" s="343" t="s">
        <v>3</v>
      </c>
      <c r="H61" s="344" t="s">
        <v>226</v>
      </c>
      <c r="I61" s="343" t="s">
        <v>4</v>
      </c>
      <c r="J61" s="344" t="s">
        <v>227</v>
      </c>
      <c r="K61" s="251" t="s">
        <v>197</v>
      </c>
      <c r="L61" s="342" t="s">
        <v>224</v>
      </c>
      <c r="M61" s="343" t="s">
        <v>5</v>
      </c>
      <c r="N61" s="344" t="s">
        <v>228</v>
      </c>
      <c r="O61" s="345" t="s">
        <v>194</v>
      </c>
      <c r="P61" s="344" t="s">
        <v>229</v>
      </c>
      <c r="Q61" s="345" t="s">
        <v>195</v>
      </c>
      <c r="R61" s="344" t="s">
        <v>230</v>
      </c>
      <c r="S61" s="251" t="s">
        <v>197</v>
      </c>
      <c r="T61" s="342" t="s">
        <v>224</v>
      </c>
    </row>
    <row r="62" spans="1:20" ht="15.75" hidden="1" thickTop="1" x14ac:dyDescent="0.25">
      <c r="A62" s="88" t="s">
        <v>25</v>
      </c>
      <c r="B62" s="276">
        <v>30</v>
      </c>
      <c r="C62" s="89">
        <f>'UBS V Guilherme'!B49</f>
        <v>5</v>
      </c>
      <c r="D62" s="304">
        <f t="shared" ref="D62:D64" si="219">C62*B62</f>
        <v>150</v>
      </c>
      <c r="E62" s="106">
        <f>'UBS V Guilherme'!C49</f>
        <v>1</v>
      </c>
      <c r="F62" s="317">
        <f t="shared" ref="F62:F64" si="220">(E62*$B62)-$D62</f>
        <v>-120</v>
      </c>
      <c r="G62" s="106">
        <f>'UBS V Guilherme'!D49</f>
        <v>0</v>
      </c>
      <c r="H62" s="317">
        <f t="shared" ref="H62:H64" si="221">(G62*$B62)-$D62</f>
        <v>-150</v>
      </c>
      <c r="I62" s="106">
        <f>'UBS V Guilherme'!E49</f>
        <v>0</v>
      </c>
      <c r="J62" s="317">
        <f t="shared" ref="J62:J64" si="222">(I62*$B62)-$D62</f>
        <v>-150</v>
      </c>
      <c r="K62" s="253">
        <f t="shared" ref="K62:K64" si="223">SUM(E62,G62,I62)</f>
        <v>1</v>
      </c>
      <c r="L62" s="330">
        <f t="shared" ref="L62:L64" si="224">(K62*$B62)-$D62*3</f>
        <v>-420</v>
      </c>
      <c r="M62" s="106">
        <f>'UBS V Guilherme'!F49</f>
        <v>0</v>
      </c>
      <c r="N62" s="317">
        <f t="shared" ref="N62:N64" si="225">(M62*$B62)-$D62</f>
        <v>-150</v>
      </c>
      <c r="O62" s="106">
        <f>'UBS V Guilherme'!G49</f>
        <v>0</v>
      </c>
      <c r="P62" s="317">
        <f t="shared" ref="P62:P64" si="226">(O62*$B62)-$D62</f>
        <v>-150</v>
      </c>
      <c r="Q62" s="106">
        <f>'UBS V Guilherme'!H49</f>
        <v>0</v>
      </c>
      <c r="R62" s="317">
        <f t="shared" ref="R62:R64" si="227">(Q62*$B62)-$D62</f>
        <v>-150</v>
      </c>
      <c r="S62" s="253">
        <f t="shared" ref="S62:S64" si="228">SUM(M62,O62,Q62)</f>
        <v>0</v>
      </c>
      <c r="T62" s="330">
        <f t="shared" ref="T62:T64" si="229">(S62*$B62)-$D62*3</f>
        <v>-450</v>
      </c>
    </row>
    <row r="63" spans="1:20" hidden="1" x14ac:dyDescent="0.25">
      <c r="A63" s="70" t="s">
        <v>167</v>
      </c>
      <c r="B63" s="284">
        <v>36</v>
      </c>
      <c r="C63" s="346">
        <v>3</v>
      </c>
      <c r="D63" s="304">
        <f t="shared" si="219"/>
        <v>108</v>
      </c>
      <c r="E63" s="106">
        <f>'UBS V Guilherme'!C50</f>
        <v>7</v>
      </c>
      <c r="F63" s="317">
        <f t="shared" si="220"/>
        <v>144</v>
      </c>
      <c r="G63" s="106">
        <f>'UBS V Guilherme'!D50</f>
        <v>0</v>
      </c>
      <c r="H63" s="317">
        <f t="shared" si="221"/>
        <v>-108</v>
      </c>
      <c r="I63" s="106">
        <f>'UBS V Guilherme'!E50</f>
        <v>0</v>
      </c>
      <c r="J63" s="317">
        <f t="shared" si="222"/>
        <v>-108</v>
      </c>
      <c r="K63" s="253">
        <f t="shared" si="223"/>
        <v>7</v>
      </c>
      <c r="L63" s="330">
        <f t="shared" si="224"/>
        <v>-72</v>
      </c>
      <c r="M63" s="106">
        <f>'UBS V Guilherme'!F50</f>
        <v>0</v>
      </c>
      <c r="N63" s="317">
        <f t="shared" si="225"/>
        <v>-108</v>
      </c>
      <c r="O63" s="106">
        <f>'UBS V Guilherme'!G50</f>
        <v>0</v>
      </c>
      <c r="P63" s="317">
        <f t="shared" si="226"/>
        <v>-108</v>
      </c>
      <c r="Q63" s="106">
        <f>'UBS V Guilherme'!H50</f>
        <v>0</v>
      </c>
      <c r="R63" s="317">
        <f t="shared" si="227"/>
        <v>-108</v>
      </c>
      <c r="S63" s="253">
        <f t="shared" si="228"/>
        <v>0</v>
      </c>
      <c r="T63" s="330">
        <f t="shared" si="229"/>
        <v>-324</v>
      </c>
    </row>
    <row r="64" spans="1:20" ht="15.75" hidden="1" thickBot="1" x14ac:dyDescent="0.3">
      <c r="A64" s="75" t="s">
        <v>45</v>
      </c>
      <c r="B64" s="284">
        <v>40</v>
      </c>
      <c r="C64" s="346">
        <v>1</v>
      </c>
      <c r="D64" s="304">
        <f t="shared" si="219"/>
        <v>40</v>
      </c>
      <c r="E64" s="106">
        <f>'UBS V Guilherme'!C51</f>
        <v>2</v>
      </c>
      <c r="F64" s="317">
        <f t="shared" si="220"/>
        <v>40</v>
      </c>
      <c r="G64" s="106">
        <f>'UBS V Guilherme'!D51</f>
        <v>0</v>
      </c>
      <c r="H64" s="317">
        <f t="shared" si="221"/>
        <v>-40</v>
      </c>
      <c r="I64" s="106">
        <f>'UBS V Guilherme'!E51</f>
        <v>0</v>
      </c>
      <c r="J64" s="317">
        <f t="shared" si="222"/>
        <v>-40</v>
      </c>
      <c r="K64" s="253">
        <f t="shared" si="223"/>
        <v>2</v>
      </c>
      <c r="L64" s="330">
        <f t="shared" si="224"/>
        <v>-40</v>
      </c>
      <c r="M64" s="106">
        <f>'UBS V Guilherme'!F51</f>
        <v>0</v>
      </c>
      <c r="N64" s="317">
        <f t="shared" si="225"/>
        <v>-40</v>
      </c>
      <c r="O64" s="106">
        <f>'UBS V Guilherme'!G51</f>
        <v>0</v>
      </c>
      <c r="P64" s="317">
        <f t="shared" si="226"/>
        <v>-40</v>
      </c>
      <c r="Q64" s="106">
        <f>'UBS V Guilherme'!H51</f>
        <v>0</v>
      </c>
      <c r="R64" s="317">
        <f t="shared" si="227"/>
        <v>-40</v>
      </c>
      <c r="S64" s="253">
        <f t="shared" si="228"/>
        <v>0</v>
      </c>
      <c r="T64" s="330">
        <f t="shared" si="229"/>
        <v>-120</v>
      </c>
    </row>
    <row r="65" spans="1:20" ht="15.75" hidden="1" thickBot="1" x14ac:dyDescent="0.3">
      <c r="A65" s="361" t="s">
        <v>7</v>
      </c>
      <c r="B65" s="362">
        <f t="shared" ref="B65:T65" si="230">SUM(B62:B64)</f>
        <v>106</v>
      </c>
      <c r="C65" s="363">
        <f t="shared" si="230"/>
        <v>9</v>
      </c>
      <c r="D65" s="364">
        <f t="shared" si="230"/>
        <v>298</v>
      </c>
      <c r="E65" s="365">
        <f t="shared" si="230"/>
        <v>10</v>
      </c>
      <c r="F65" s="366">
        <f t="shared" si="230"/>
        <v>64</v>
      </c>
      <c r="G65" s="365">
        <f t="shared" si="230"/>
        <v>0</v>
      </c>
      <c r="H65" s="366">
        <f t="shared" si="230"/>
        <v>-298</v>
      </c>
      <c r="I65" s="365">
        <f t="shared" si="230"/>
        <v>0</v>
      </c>
      <c r="J65" s="366">
        <f t="shared" si="230"/>
        <v>-298</v>
      </c>
      <c r="K65" s="367">
        <f t="shared" ref="K65:L65" si="231">SUM(K62:K64)</f>
        <v>10</v>
      </c>
      <c r="L65" s="368">
        <f t="shared" si="231"/>
        <v>-532</v>
      </c>
      <c r="M65" s="365">
        <f t="shared" si="230"/>
        <v>0</v>
      </c>
      <c r="N65" s="366">
        <f t="shared" si="230"/>
        <v>-298</v>
      </c>
      <c r="O65" s="365">
        <f t="shared" si="230"/>
        <v>0</v>
      </c>
      <c r="P65" s="366">
        <f t="shared" si="230"/>
        <v>-298</v>
      </c>
      <c r="Q65" s="365">
        <f t="shared" si="230"/>
        <v>0</v>
      </c>
      <c r="R65" s="366">
        <f t="shared" si="230"/>
        <v>-298</v>
      </c>
      <c r="S65" s="367">
        <f t="shared" si="230"/>
        <v>0</v>
      </c>
      <c r="T65" s="368">
        <f t="shared" si="230"/>
        <v>-894</v>
      </c>
    </row>
    <row r="66" spans="1:20" hidden="1" x14ac:dyDescent="0.25"/>
    <row r="67" spans="1:20" ht="15.75" hidden="1" x14ac:dyDescent="0.25">
      <c r="A67" s="1021" t="s">
        <v>276</v>
      </c>
      <c r="B67" s="1022"/>
      <c r="C67" s="1022"/>
      <c r="D67" s="1022"/>
      <c r="E67" s="1022"/>
      <c r="F67" s="1022"/>
      <c r="G67" s="1022"/>
      <c r="H67" s="1022"/>
      <c r="I67" s="1022"/>
      <c r="J67" s="1022"/>
      <c r="K67" s="1022"/>
      <c r="L67" s="1022"/>
      <c r="M67" s="1022"/>
      <c r="N67" s="1022"/>
      <c r="O67" s="1022"/>
      <c r="P67" s="1022"/>
      <c r="Q67" s="1022"/>
      <c r="R67" s="1022"/>
      <c r="S67" s="1022"/>
      <c r="T67" s="1022"/>
    </row>
    <row r="68" spans="1:20" ht="36.75" hidden="1" thickBot="1" x14ac:dyDescent="0.3">
      <c r="A68" s="85" t="s">
        <v>14</v>
      </c>
      <c r="B68" s="274" t="s">
        <v>222</v>
      </c>
      <c r="C68" s="104" t="s">
        <v>165</v>
      </c>
      <c r="D68" s="302" t="s">
        <v>223</v>
      </c>
      <c r="E68" s="343" t="s">
        <v>2</v>
      </c>
      <c r="F68" s="344" t="s">
        <v>225</v>
      </c>
      <c r="G68" s="343" t="s">
        <v>3</v>
      </c>
      <c r="H68" s="344" t="s">
        <v>226</v>
      </c>
      <c r="I68" s="343" t="s">
        <v>4</v>
      </c>
      <c r="J68" s="344" t="s">
        <v>227</v>
      </c>
      <c r="K68" s="251" t="s">
        <v>197</v>
      </c>
      <c r="L68" s="342" t="s">
        <v>224</v>
      </c>
      <c r="M68" s="343" t="s">
        <v>5</v>
      </c>
      <c r="N68" s="344" t="s">
        <v>228</v>
      </c>
      <c r="O68" s="345" t="s">
        <v>194</v>
      </c>
      <c r="P68" s="344" t="s">
        <v>229</v>
      </c>
      <c r="Q68" s="345" t="s">
        <v>195</v>
      </c>
      <c r="R68" s="344" t="s">
        <v>230</v>
      </c>
      <c r="S68" s="251" t="s">
        <v>197</v>
      </c>
      <c r="T68" s="342" t="s">
        <v>224</v>
      </c>
    </row>
    <row r="69" spans="1:20" ht="15.75" hidden="1" thickTop="1" x14ac:dyDescent="0.25">
      <c r="A69" s="75" t="s">
        <v>45</v>
      </c>
      <c r="B69" s="279">
        <v>40</v>
      </c>
      <c r="C69" s="73">
        <f>'AMA_UBS V Medeiros'!B46</f>
        <v>1</v>
      </c>
      <c r="D69" s="305">
        <f t="shared" ref="D69:D71" si="232">C69*B69</f>
        <v>40</v>
      </c>
      <c r="E69" s="105">
        <f>'AMA_UBS V Medeiros'!C46</f>
        <v>1</v>
      </c>
      <c r="F69" s="316">
        <f t="shared" ref="F69:F71" si="233">(E69*$B69)-$D69</f>
        <v>0</v>
      </c>
      <c r="G69" s="105">
        <f>'AMA_UBS V Medeiros'!D46</f>
        <v>0</v>
      </c>
      <c r="H69" s="316">
        <f t="shared" ref="H69:H71" si="234">(G69*$B69)-$D69</f>
        <v>-40</v>
      </c>
      <c r="I69" s="105">
        <f>'AMA_UBS V Medeiros'!E46</f>
        <v>0</v>
      </c>
      <c r="J69" s="316">
        <f t="shared" ref="J69:J71" si="235">(I69*$B69)-$D69</f>
        <v>-40</v>
      </c>
      <c r="K69" s="241">
        <f t="shared" ref="K69:K71" si="236">SUM(E69,G69,I69)</f>
        <v>1</v>
      </c>
      <c r="L69" s="329">
        <f t="shared" ref="L69:L71" si="237">(K69*$B69)-$D69*3</f>
        <v>-80</v>
      </c>
      <c r="M69" s="105">
        <f>'AMA_UBS V Medeiros'!F46</f>
        <v>0</v>
      </c>
      <c r="N69" s="316">
        <f t="shared" ref="N69:N71" si="238">(M69*$B69)-$D69</f>
        <v>-40</v>
      </c>
      <c r="O69" s="105">
        <f>'AMA_UBS V Medeiros'!G46</f>
        <v>0</v>
      </c>
      <c r="P69" s="316">
        <f t="shared" ref="P69:P71" si="239">(O69*$B69)-$D69</f>
        <v>-40</v>
      </c>
      <c r="Q69" s="105">
        <f>'AMA_UBS V Medeiros'!H46</f>
        <v>0</v>
      </c>
      <c r="R69" s="316">
        <f t="shared" ref="R69:R71" si="240">(Q69*$B69)-$D69</f>
        <v>-40</v>
      </c>
      <c r="S69" s="241">
        <f t="shared" ref="S69:S71" si="241">SUM(M69,O69,Q69)</f>
        <v>0</v>
      </c>
      <c r="T69" s="329">
        <f t="shared" ref="T69:T71" si="242">(S69*$B69)-$D69*3</f>
        <v>-120</v>
      </c>
    </row>
    <row r="70" spans="1:20" hidden="1" x14ac:dyDescent="0.25">
      <c r="A70" s="75" t="s">
        <v>167</v>
      </c>
      <c r="B70" s="279">
        <v>36</v>
      </c>
      <c r="C70" s="73">
        <f>'AMA_UBS V Medeiros'!B47</f>
        <v>6</v>
      </c>
      <c r="D70" s="305">
        <f t="shared" si="232"/>
        <v>216</v>
      </c>
      <c r="E70" s="105">
        <f>'AMA_UBS V Medeiros'!C47</f>
        <v>5</v>
      </c>
      <c r="F70" s="316">
        <f t="shared" si="233"/>
        <v>-36</v>
      </c>
      <c r="G70" s="105">
        <f>'AMA_UBS V Medeiros'!D47</f>
        <v>0</v>
      </c>
      <c r="H70" s="316">
        <f t="shared" si="234"/>
        <v>-216</v>
      </c>
      <c r="I70" s="105">
        <f>'AMA_UBS V Medeiros'!E47</f>
        <v>0</v>
      </c>
      <c r="J70" s="316">
        <f t="shared" si="235"/>
        <v>-216</v>
      </c>
      <c r="K70" s="241">
        <f t="shared" si="236"/>
        <v>5</v>
      </c>
      <c r="L70" s="329">
        <f t="shared" si="237"/>
        <v>-468</v>
      </c>
      <c r="M70" s="105">
        <f>'AMA_UBS V Medeiros'!F47</f>
        <v>0</v>
      </c>
      <c r="N70" s="316">
        <f t="shared" si="238"/>
        <v>-216</v>
      </c>
      <c r="O70" s="105">
        <f>'AMA_UBS V Medeiros'!G47</f>
        <v>0</v>
      </c>
      <c r="P70" s="316">
        <f t="shared" si="239"/>
        <v>-216</v>
      </c>
      <c r="Q70" s="105">
        <f>'AMA_UBS V Medeiros'!H47</f>
        <v>0</v>
      </c>
      <c r="R70" s="316">
        <f t="shared" si="240"/>
        <v>-216</v>
      </c>
      <c r="S70" s="241">
        <f t="shared" si="241"/>
        <v>0</v>
      </c>
      <c r="T70" s="329">
        <f t="shared" si="242"/>
        <v>-648</v>
      </c>
    </row>
    <row r="71" spans="1:20" ht="15.75" hidden="1" thickBot="1" x14ac:dyDescent="0.3">
      <c r="A71" s="88" t="s">
        <v>25</v>
      </c>
      <c r="B71" s="276">
        <v>30</v>
      </c>
      <c r="C71" s="83">
        <f>'AMA_UBS V Medeiros'!B48</f>
        <v>4</v>
      </c>
      <c r="D71" s="297">
        <f t="shared" si="232"/>
        <v>120</v>
      </c>
      <c r="E71" s="106">
        <f>'AMA_UBS V Medeiros'!C48</f>
        <v>4</v>
      </c>
      <c r="F71" s="317">
        <f t="shared" si="233"/>
        <v>0</v>
      </c>
      <c r="G71" s="106">
        <f>'AMA_UBS V Medeiros'!D48</f>
        <v>0</v>
      </c>
      <c r="H71" s="317">
        <f t="shared" si="234"/>
        <v>-120</v>
      </c>
      <c r="I71" s="106">
        <f>'AMA_UBS V Medeiros'!E48</f>
        <v>0</v>
      </c>
      <c r="J71" s="317">
        <f t="shared" si="235"/>
        <v>-120</v>
      </c>
      <c r="K71" s="253">
        <f t="shared" si="236"/>
        <v>4</v>
      </c>
      <c r="L71" s="330">
        <f t="shared" si="237"/>
        <v>-240</v>
      </c>
      <c r="M71" s="106">
        <f>'AMA_UBS V Medeiros'!F48</f>
        <v>0</v>
      </c>
      <c r="N71" s="317">
        <f t="shared" si="238"/>
        <v>-120</v>
      </c>
      <c r="O71" s="106">
        <f>'AMA_UBS V Medeiros'!G48</f>
        <v>0</v>
      </c>
      <c r="P71" s="317">
        <f t="shared" si="239"/>
        <v>-120</v>
      </c>
      <c r="Q71" s="106">
        <f>'AMA_UBS V Medeiros'!H48</f>
        <v>0</v>
      </c>
      <c r="R71" s="317">
        <f t="shared" si="240"/>
        <v>-120</v>
      </c>
      <c r="S71" s="253">
        <f t="shared" si="241"/>
        <v>0</v>
      </c>
      <c r="T71" s="330">
        <f t="shared" si="242"/>
        <v>-360</v>
      </c>
    </row>
    <row r="72" spans="1:20" ht="15.75" hidden="1" thickBot="1" x14ac:dyDescent="0.3">
      <c r="A72" s="369" t="s">
        <v>7</v>
      </c>
      <c r="B72" s="362">
        <f t="shared" ref="B72:T72" si="243">SUM(B69:B71)</f>
        <v>106</v>
      </c>
      <c r="C72" s="363">
        <f t="shared" si="243"/>
        <v>11</v>
      </c>
      <c r="D72" s="364">
        <f t="shared" si="243"/>
        <v>376</v>
      </c>
      <c r="E72" s="365">
        <f t="shared" si="243"/>
        <v>10</v>
      </c>
      <c r="F72" s="366">
        <f t="shared" si="243"/>
        <v>-36</v>
      </c>
      <c r="G72" s="365">
        <f t="shared" si="243"/>
        <v>0</v>
      </c>
      <c r="H72" s="366">
        <f t="shared" si="243"/>
        <v>-376</v>
      </c>
      <c r="I72" s="365">
        <f t="shared" si="243"/>
        <v>0</v>
      </c>
      <c r="J72" s="366">
        <f t="shared" si="243"/>
        <v>-376</v>
      </c>
      <c r="K72" s="367">
        <f t="shared" ref="K72:L72" si="244">SUM(K69:K71)</f>
        <v>10</v>
      </c>
      <c r="L72" s="368">
        <f t="shared" si="244"/>
        <v>-788</v>
      </c>
      <c r="M72" s="365">
        <f t="shared" si="243"/>
        <v>0</v>
      </c>
      <c r="N72" s="366">
        <f t="shared" si="243"/>
        <v>-376</v>
      </c>
      <c r="O72" s="365">
        <f t="shared" si="243"/>
        <v>0</v>
      </c>
      <c r="P72" s="366">
        <f t="shared" si="243"/>
        <v>-376</v>
      </c>
      <c r="Q72" s="365">
        <f t="shared" si="243"/>
        <v>0</v>
      </c>
      <c r="R72" s="366">
        <f t="shared" si="243"/>
        <v>-376</v>
      </c>
      <c r="S72" s="367">
        <f t="shared" si="243"/>
        <v>0</v>
      </c>
      <c r="T72" s="368">
        <f t="shared" si="243"/>
        <v>-1128</v>
      </c>
    </row>
    <row r="73" spans="1:20" hidden="1" x14ac:dyDescent="0.25"/>
    <row r="74" spans="1:20" ht="15.75" hidden="1" x14ac:dyDescent="0.25">
      <c r="A74" s="1021" t="s">
        <v>278</v>
      </c>
      <c r="B74" s="1022"/>
      <c r="C74" s="1022"/>
      <c r="D74" s="1022"/>
      <c r="E74" s="1022"/>
      <c r="F74" s="1022"/>
      <c r="G74" s="1022"/>
      <c r="H74" s="1022"/>
      <c r="I74" s="1022"/>
      <c r="J74" s="1022"/>
      <c r="K74" s="1022"/>
      <c r="L74" s="1022"/>
      <c r="M74" s="1022"/>
      <c r="N74" s="1022"/>
      <c r="O74" s="1022"/>
      <c r="P74" s="1022"/>
      <c r="Q74" s="1022"/>
      <c r="R74" s="1022"/>
      <c r="S74" s="1022"/>
      <c r="T74" s="1022"/>
    </row>
    <row r="75" spans="1:20" ht="36.75" hidden="1" thickBot="1" x14ac:dyDescent="0.3">
      <c r="A75" s="85" t="s">
        <v>14</v>
      </c>
      <c r="B75" s="274" t="s">
        <v>222</v>
      </c>
      <c r="C75" s="104" t="s">
        <v>165</v>
      </c>
      <c r="D75" s="302" t="s">
        <v>223</v>
      </c>
      <c r="E75" s="343" t="s">
        <v>2</v>
      </c>
      <c r="F75" s="344" t="s">
        <v>225</v>
      </c>
      <c r="G75" s="343" t="s">
        <v>3</v>
      </c>
      <c r="H75" s="344" t="s">
        <v>226</v>
      </c>
      <c r="I75" s="343" t="s">
        <v>4</v>
      </c>
      <c r="J75" s="344" t="s">
        <v>227</v>
      </c>
      <c r="K75" s="251" t="s">
        <v>197</v>
      </c>
      <c r="L75" s="342" t="s">
        <v>224</v>
      </c>
      <c r="M75" s="343" t="s">
        <v>5</v>
      </c>
      <c r="N75" s="344" t="s">
        <v>228</v>
      </c>
      <c r="O75" s="345" t="s">
        <v>194</v>
      </c>
      <c r="P75" s="344" t="s">
        <v>229</v>
      </c>
      <c r="Q75" s="345" t="s">
        <v>195</v>
      </c>
      <c r="R75" s="344" t="s">
        <v>230</v>
      </c>
      <c r="S75" s="251" t="s">
        <v>197</v>
      </c>
      <c r="T75" s="342" t="s">
        <v>224</v>
      </c>
    </row>
    <row r="76" spans="1:20" ht="15.75" hidden="1" thickTop="1" x14ac:dyDescent="0.25">
      <c r="A76" s="88" t="s">
        <v>25</v>
      </c>
      <c r="B76" s="276">
        <v>30</v>
      </c>
      <c r="C76" s="89">
        <f>'UBS Izolina Mazzei'!B63</f>
        <v>4</v>
      </c>
      <c r="D76" s="304">
        <f t="shared" ref="D76:D77" si="245">C76*B76</f>
        <v>120</v>
      </c>
      <c r="E76" s="106">
        <f>'UBS Izolina Mazzei'!C63</f>
        <v>4</v>
      </c>
      <c r="F76" s="317">
        <f t="shared" ref="F76:F77" si="246">(E76*$B76)-$D76</f>
        <v>0</v>
      </c>
      <c r="G76" s="106">
        <f>'UBS Izolina Mazzei'!D63</f>
        <v>0</v>
      </c>
      <c r="H76" s="317">
        <f t="shared" ref="H76:H77" si="247">(G76*$B76)-$D76</f>
        <v>-120</v>
      </c>
      <c r="I76" s="106">
        <f>'UBS Izolina Mazzei'!E63</f>
        <v>0</v>
      </c>
      <c r="J76" s="317">
        <f t="shared" ref="J76:J77" si="248">(I76*$B76)-$D76</f>
        <v>-120</v>
      </c>
      <c r="K76" s="253">
        <f t="shared" ref="K76:K77" si="249">SUM(E76,G76,I76)</f>
        <v>4</v>
      </c>
      <c r="L76" s="330">
        <f t="shared" ref="L76:L77" si="250">(K76*$B76)-$D76*3</f>
        <v>-240</v>
      </c>
      <c r="M76" s="106">
        <f>'UBS Izolina Mazzei'!F63</f>
        <v>0</v>
      </c>
      <c r="N76" s="317">
        <f t="shared" ref="N76:N77" si="251">(M76*$B76)-$D76</f>
        <v>-120</v>
      </c>
      <c r="O76" s="106">
        <f>'UBS Izolina Mazzei'!G63</f>
        <v>0</v>
      </c>
      <c r="P76" s="317">
        <f t="shared" ref="P76:P77" si="252">(O76*$B76)-$D76</f>
        <v>-120</v>
      </c>
      <c r="Q76" s="106">
        <f>'UBS Izolina Mazzei'!H63</f>
        <v>0</v>
      </c>
      <c r="R76" s="317">
        <f t="shared" ref="R76:R77" si="253">(Q76*$B76)-$D76</f>
        <v>-120</v>
      </c>
      <c r="S76" s="253">
        <f t="shared" ref="S76:S77" si="254">SUM(M76,O76,Q76)</f>
        <v>0</v>
      </c>
      <c r="T76" s="330">
        <f t="shared" ref="T76:T77" si="255">(S76*$B76)-$D76*3</f>
        <v>-360</v>
      </c>
    </row>
    <row r="77" spans="1:20" hidden="1" x14ac:dyDescent="0.25">
      <c r="A77" s="75" t="s">
        <v>45</v>
      </c>
      <c r="B77" s="279">
        <v>40</v>
      </c>
      <c r="C77" s="73">
        <f>'UBS Izolina Mazzei'!B64</f>
        <v>1</v>
      </c>
      <c r="D77" s="305">
        <f t="shared" si="245"/>
        <v>40</v>
      </c>
      <c r="E77" s="105">
        <f>'UBS Izolina Mazzei'!C64</f>
        <v>1</v>
      </c>
      <c r="F77" s="316">
        <f t="shared" si="246"/>
        <v>0</v>
      </c>
      <c r="G77" s="105">
        <f>'UBS Izolina Mazzei'!D64</f>
        <v>0</v>
      </c>
      <c r="H77" s="316">
        <f t="shared" si="247"/>
        <v>-40</v>
      </c>
      <c r="I77" s="105">
        <f>'UBS Izolina Mazzei'!E64</f>
        <v>0</v>
      </c>
      <c r="J77" s="316">
        <f t="shared" si="248"/>
        <v>-40</v>
      </c>
      <c r="K77" s="241">
        <f t="shared" si="249"/>
        <v>1</v>
      </c>
      <c r="L77" s="329">
        <f t="shared" si="250"/>
        <v>-80</v>
      </c>
      <c r="M77" s="105">
        <f>'UBS Izolina Mazzei'!F64</f>
        <v>0</v>
      </c>
      <c r="N77" s="316">
        <f t="shared" si="251"/>
        <v>-40</v>
      </c>
      <c r="O77" s="105">
        <f>'UBS Izolina Mazzei'!G64</f>
        <v>0</v>
      </c>
      <c r="P77" s="316">
        <f t="shared" si="252"/>
        <v>-40</v>
      </c>
      <c r="Q77" s="105">
        <f>'UBS Izolina Mazzei'!H64</f>
        <v>0</v>
      </c>
      <c r="R77" s="316">
        <f t="shared" si="253"/>
        <v>-40</v>
      </c>
      <c r="S77" s="241">
        <f t="shared" si="254"/>
        <v>0</v>
      </c>
      <c r="T77" s="329">
        <f t="shared" si="255"/>
        <v>-120</v>
      </c>
    </row>
    <row r="78" spans="1:20" ht="15.75" hidden="1" thickBot="1" x14ac:dyDescent="0.3">
      <c r="A78" s="6" t="s">
        <v>7</v>
      </c>
      <c r="B78" s="293">
        <f t="shared" ref="B78:T78" si="256">SUM(B76:B77)</f>
        <v>70</v>
      </c>
      <c r="C78" s="7">
        <f t="shared" si="256"/>
        <v>5</v>
      </c>
      <c r="D78" s="300">
        <f t="shared" si="256"/>
        <v>160</v>
      </c>
      <c r="E78" s="8">
        <f t="shared" si="256"/>
        <v>5</v>
      </c>
      <c r="F78" s="319">
        <f t="shared" si="256"/>
        <v>0</v>
      </c>
      <c r="G78" s="8">
        <f t="shared" si="256"/>
        <v>0</v>
      </c>
      <c r="H78" s="319">
        <f t="shared" si="256"/>
        <v>-160</v>
      </c>
      <c r="I78" s="8">
        <f t="shared" si="256"/>
        <v>0</v>
      </c>
      <c r="J78" s="319">
        <f t="shared" si="256"/>
        <v>-160</v>
      </c>
      <c r="K78" s="80">
        <f t="shared" ref="K78:L78" si="257">SUM(K76:K77)</f>
        <v>5</v>
      </c>
      <c r="L78" s="332">
        <f t="shared" si="257"/>
        <v>-320</v>
      </c>
      <c r="M78" s="8">
        <f t="shared" si="256"/>
        <v>0</v>
      </c>
      <c r="N78" s="319">
        <f t="shared" si="256"/>
        <v>-160</v>
      </c>
      <c r="O78" s="8">
        <f t="shared" si="256"/>
        <v>0</v>
      </c>
      <c r="P78" s="319">
        <f t="shared" si="256"/>
        <v>-160</v>
      </c>
      <c r="Q78" s="8">
        <f t="shared" si="256"/>
        <v>0</v>
      </c>
      <c r="R78" s="319">
        <f t="shared" si="256"/>
        <v>-160</v>
      </c>
      <c r="S78" s="80">
        <f t="shared" si="256"/>
        <v>0</v>
      </c>
      <c r="T78" s="332">
        <f t="shared" si="256"/>
        <v>-480</v>
      </c>
    </row>
    <row r="79" spans="1:20" hidden="1" x14ac:dyDescent="0.25"/>
    <row r="80" spans="1:20" ht="15.75" hidden="1" x14ac:dyDescent="0.25">
      <c r="A80" s="1021" t="s">
        <v>280</v>
      </c>
      <c r="B80" s="1022"/>
      <c r="C80" s="1022"/>
      <c r="D80" s="1022"/>
      <c r="E80" s="1022"/>
      <c r="F80" s="1022"/>
      <c r="G80" s="1022"/>
      <c r="H80" s="1022"/>
      <c r="I80" s="1022"/>
      <c r="J80" s="1022"/>
      <c r="K80" s="1022"/>
      <c r="L80" s="1022"/>
      <c r="M80" s="1022"/>
      <c r="N80" s="1022"/>
      <c r="O80" s="1022"/>
      <c r="P80" s="1022"/>
      <c r="Q80" s="1022"/>
      <c r="R80" s="1022"/>
      <c r="S80" s="1022"/>
      <c r="T80" s="1022"/>
    </row>
    <row r="81" spans="1:20" ht="36.75" hidden="1" thickBot="1" x14ac:dyDescent="0.3">
      <c r="A81" s="85" t="s">
        <v>14</v>
      </c>
      <c r="B81" s="274" t="s">
        <v>222</v>
      </c>
      <c r="C81" s="104" t="s">
        <v>165</v>
      </c>
      <c r="D81" s="302" t="s">
        <v>223</v>
      </c>
      <c r="E81" s="343" t="s">
        <v>2</v>
      </c>
      <c r="F81" s="344" t="s">
        <v>225</v>
      </c>
      <c r="G81" s="343" t="s">
        <v>3</v>
      </c>
      <c r="H81" s="344" t="s">
        <v>226</v>
      </c>
      <c r="I81" s="343" t="s">
        <v>4</v>
      </c>
      <c r="J81" s="344" t="s">
        <v>227</v>
      </c>
      <c r="K81" s="251" t="s">
        <v>197</v>
      </c>
      <c r="L81" s="342" t="s">
        <v>224</v>
      </c>
      <c r="M81" s="343" t="s">
        <v>5</v>
      </c>
      <c r="N81" s="344" t="s">
        <v>228</v>
      </c>
      <c r="O81" s="345" t="s">
        <v>194</v>
      </c>
      <c r="P81" s="344" t="s">
        <v>229</v>
      </c>
      <c r="Q81" s="345" t="s">
        <v>195</v>
      </c>
      <c r="R81" s="344" t="s">
        <v>230</v>
      </c>
      <c r="S81" s="251" t="s">
        <v>197</v>
      </c>
      <c r="T81" s="342" t="s">
        <v>224</v>
      </c>
    </row>
    <row r="82" spans="1:20" ht="15.75" hidden="1" thickTop="1" x14ac:dyDescent="0.25">
      <c r="A82" s="88" t="s">
        <v>25</v>
      </c>
      <c r="B82" s="276">
        <v>30</v>
      </c>
      <c r="C82" s="83">
        <f>'UBS Jardim Japão'!B43</f>
        <v>6</v>
      </c>
      <c r="D82" s="297">
        <f t="shared" ref="D82:D83" si="258">C82*B82</f>
        <v>180</v>
      </c>
      <c r="E82" s="106">
        <f>'UBS Jardim Japão'!C43</f>
        <v>7</v>
      </c>
      <c r="F82" s="317">
        <f t="shared" ref="F82:F83" si="259">(E82*$B82)-$D82</f>
        <v>30</v>
      </c>
      <c r="G82" s="106">
        <f>'UBS Jardim Japão'!D43</f>
        <v>0</v>
      </c>
      <c r="H82" s="317">
        <f t="shared" ref="H82:H83" si="260">(G82*$B82)-$D82</f>
        <v>-180</v>
      </c>
      <c r="I82" s="106">
        <f>'UBS Jardim Japão'!E43</f>
        <v>0</v>
      </c>
      <c r="J82" s="317">
        <f t="shared" ref="J82:J83" si="261">(I82*$B82)-$D82</f>
        <v>-180</v>
      </c>
      <c r="K82" s="253">
        <f t="shared" ref="K82:K83" si="262">SUM(E82,G82,I82)</f>
        <v>7</v>
      </c>
      <c r="L82" s="330">
        <f t="shared" ref="L82:L83" si="263">(K82*$B82)-$D82*3</f>
        <v>-330</v>
      </c>
      <c r="M82" s="106">
        <f>'UBS Jardim Japão'!F43</f>
        <v>0</v>
      </c>
      <c r="N82" s="317">
        <f t="shared" ref="N82:N83" si="264">(M82*$B82)-$D82</f>
        <v>-180</v>
      </c>
      <c r="O82" s="106">
        <f>'UBS Jardim Japão'!G43</f>
        <v>0</v>
      </c>
      <c r="P82" s="317">
        <f t="shared" ref="P82:P83" si="265">(O82*$B82)-$D82</f>
        <v>-180</v>
      </c>
      <c r="Q82" s="106">
        <f>'UBS Jardim Japão'!H43</f>
        <v>0</v>
      </c>
      <c r="R82" s="317">
        <f t="shared" ref="R82:R83" si="266">(Q82*$B82)-$D82</f>
        <v>-180</v>
      </c>
      <c r="S82" s="253">
        <f t="shared" ref="S82:S83" si="267">SUM(M82,O82,Q82)</f>
        <v>0</v>
      </c>
      <c r="T82" s="330">
        <f t="shared" ref="T82:T83" si="268">(S82*$B82)-$D82*3</f>
        <v>-540</v>
      </c>
    </row>
    <row r="83" spans="1:20" hidden="1" x14ac:dyDescent="0.25">
      <c r="A83" s="88" t="s">
        <v>45</v>
      </c>
      <c r="B83" s="276">
        <v>40</v>
      </c>
      <c r="C83" s="83">
        <f>'UBS Jardim Japão'!B44</f>
        <v>1</v>
      </c>
      <c r="D83" s="297">
        <f t="shared" si="258"/>
        <v>40</v>
      </c>
      <c r="E83" s="106">
        <f>'UBS Jardim Japão'!C44</f>
        <v>1</v>
      </c>
      <c r="F83" s="317">
        <f t="shared" si="259"/>
        <v>0</v>
      </c>
      <c r="G83" s="106">
        <f>'UBS Jardim Japão'!D44</f>
        <v>0</v>
      </c>
      <c r="H83" s="317">
        <f t="shared" si="260"/>
        <v>-40</v>
      </c>
      <c r="I83" s="106">
        <f>'UBS Jardim Japão'!E44</f>
        <v>0</v>
      </c>
      <c r="J83" s="317">
        <f t="shared" si="261"/>
        <v>-40</v>
      </c>
      <c r="K83" s="253">
        <f t="shared" si="262"/>
        <v>1</v>
      </c>
      <c r="L83" s="330">
        <f t="shared" si="263"/>
        <v>-80</v>
      </c>
      <c r="M83" s="106">
        <f>'UBS Jardim Japão'!F44</f>
        <v>0</v>
      </c>
      <c r="N83" s="317">
        <f t="shared" si="264"/>
        <v>-40</v>
      </c>
      <c r="O83" s="106">
        <f>'UBS Jardim Japão'!G44</f>
        <v>0</v>
      </c>
      <c r="P83" s="317">
        <f t="shared" si="265"/>
        <v>-40</v>
      </c>
      <c r="Q83" s="106">
        <f>'UBS Jardim Japão'!H44</f>
        <v>0</v>
      </c>
      <c r="R83" s="317">
        <f t="shared" si="266"/>
        <v>-40</v>
      </c>
      <c r="S83" s="253">
        <f t="shared" si="267"/>
        <v>0</v>
      </c>
      <c r="T83" s="330">
        <f t="shared" si="268"/>
        <v>-120</v>
      </c>
    </row>
    <row r="84" spans="1:20" ht="15.75" hidden="1" thickBot="1" x14ac:dyDescent="0.3">
      <c r="A84" s="6" t="s">
        <v>7</v>
      </c>
      <c r="B84" s="293">
        <f t="shared" ref="B84:T84" si="269">SUM(B82:B83)</f>
        <v>70</v>
      </c>
      <c r="C84" s="7">
        <f t="shared" si="269"/>
        <v>7</v>
      </c>
      <c r="D84" s="300">
        <f t="shared" si="269"/>
        <v>220</v>
      </c>
      <c r="E84" s="8">
        <f t="shared" si="269"/>
        <v>8</v>
      </c>
      <c r="F84" s="319">
        <f t="shared" si="269"/>
        <v>30</v>
      </c>
      <c r="G84" s="8">
        <f t="shared" si="269"/>
        <v>0</v>
      </c>
      <c r="H84" s="319">
        <f t="shared" si="269"/>
        <v>-220</v>
      </c>
      <c r="I84" s="8">
        <f t="shared" si="269"/>
        <v>0</v>
      </c>
      <c r="J84" s="319">
        <f t="shared" si="269"/>
        <v>-220</v>
      </c>
      <c r="K84" s="80">
        <f t="shared" ref="K84:L84" si="270">SUM(K82:K83)</f>
        <v>8</v>
      </c>
      <c r="L84" s="332">
        <f t="shared" si="270"/>
        <v>-410</v>
      </c>
      <c r="M84" s="8">
        <f t="shared" si="269"/>
        <v>0</v>
      </c>
      <c r="N84" s="319">
        <f t="shared" si="269"/>
        <v>-220</v>
      </c>
      <c r="O84" s="8">
        <f t="shared" si="269"/>
        <v>0</v>
      </c>
      <c r="P84" s="319">
        <f t="shared" si="269"/>
        <v>-220</v>
      </c>
      <c r="Q84" s="8">
        <f t="shared" si="269"/>
        <v>0</v>
      </c>
      <c r="R84" s="319">
        <f t="shared" si="269"/>
        <v>-220</v>
      </c>
      <c r="S84" s="80">
        <f t="shared" si="269"/>
        <v>0</v>
      </c>
      <c r="T84" s="332">
        <f t="shared" si="269"/>
        <v>-660</v>
      </c>
    </row>
    <row r="85" spans="1:20" hidden="1" x14ac:dyDescent="0.25"/>
    <row r="86" spans="1:20" ht="15.75" hidden="1" x14ac:dyDescent="0.25">
      <c r="A86" s="1021" t="s">
        <v>308</v>
      </c>
      <c r="B86" s="1022"/>
      <c r="C86" s="1022"/>
      <c r="D86" s="1022"/>
      <c r="E86" s="1022"/>
      <c r="F86" s="1022"/>
      <c r="G86" s="1022"/>
      <c r="H86" s="1022"/>
      <c r="I86" s="1022"/>
      <c r="J86" s="1022"/>
      <c r="K86" s="1022"/>
      <c r="L86" s="1022"/>
      <c r="M86" s="1022"/>
      <c r="N86" s="1022"/>
      <c r="O86" s="1022"/>
      <c r="P86" s="1022"/>
      <c r="Q86" s="1022"/>
      <c r="R86" s="1022"/>
      <c r="S86" s="1022"/>
      <c r="T86" s="1022"/>
    </row>
    <row r="87" spans="1:20" ht="36.75" hidden="1" thickBot="1" x14ac:dyDescent="0.3">
      <c r="A87" s="85" t="s">
        <v>14</v>
      </c>
      <c r="B87" s="274" t="s">
        <v>222</v>
      </c>
      <c r="C87" s="104" t="s">
        <v>165</v>
      </c>
      <c r="D87" s="302" t="s">
        <v>223</v>
      </c>
      <c r="E87" s="343" t="s">
        <v>2</v>
      </c>
      <c r="F87" s="344" t="s">
        <v>225</v>
      </c>
      <c r="G87" s="343" t="s">
        <v>3</v>
      </c>
      <c r="H87" s="344" t="s">
        <v>226</v>
      </c>
      <c r="I87" s="343" t="s">
        <v>4</v>
      </c>
      <c r="J87" s="344" t="s">
        <v>227</v>
      </c>
      <c r="K87" s="251" t="s">
        <v>197</v>
      </c>
      <c r="L87" s="342" t="s">
        <v>224</v>
      </c>
      <c r="M87" s="343" t="s">
        <v>5</v>
      </c>
      <c r="N87" s="344" t="s">
        <v>228</v>
      </c>
      <c r="O87" s="345" t="s">
        <v>194</v>
      </c>
      <c r="P87" s="344" t="s">
        <v>229</v>
      </c>
      <c r="Q87" s="345" t="s">
        <v>195</v>
      </c>
      <c r="R87" s="344" t="s">
        <v>230</v>
      </c>
      <c r="S87" s="251" t="s">
        <v>197</v>
      </c>
      <c r="T87" s="342" t="s">
        <v>224</v>
      </c>
    </row>
    <row r="88" spans="1:20" ht="15.75" hidden="1" thickTop="1" x14ac:dyDescent="0.25">
      <c r="A88" s="9" t="s">
        <v>147</v>
      </c>
      <c r="B88" s="275">
        <v>40</v>
      </c>
      <c r="C88" s="87">
        <f>'EMAD na UBS JD JAPÃO'!B21</f>
        <v>2</v>
      </c>
      <c r="D88" s="303">
        <f t="shared" ref="D88:D89" si="271">C88*B88</f>
        <v>80</v>
      </c>
      <c r="E88" s="105">
        <f>'EMAD na UBS JD JAPÃO'!C21</f>
        <v>1</v>
      </c>
      <c r="F88" s="316">
        <f>(E88*$B88)-$D88</f>
        <v>-40</v>
      </c>
      <c r="G88" s="105">
        <f>'EMAD na UBS JD JAPÃO'!D21</f>
        <v>0</v>
      </c>
      <c r="H88" s="316">
        <f>(G88*$B88)-$D88</f>
        <v>-80</v>
      </c>
      <c r="I88" s="105">
        <f>'EMAD na UBS JD JAPÃO'!E21</f>
        <v>0</v>
      </c>
      <c r="J88" s="316">
        <f>(I88*$B88)-$D88</f>
        <v>-80</v>
      </c>
      <c r="K88" s="241">
        <f t="shared" ref="K88:K89" si="272">SUM(E88,G88,I88)</f>
        <v>1</v>
      </c>
      <c r="L88" s="329">
        <f t="shared" ref="L88:L89" si="273">(K88*$B88)-$D88*3</f>
        <v>-200</v>
      </c>
      <c r="M88" s="105">
        <f>'EMAD na UBS JD JAPÃO'!F21</f>
        <v>0</v>
      </c>
      <c r="N88" s="316">
        <f>(M88*$B88)-$D88</f>
        <v>-80</v>
      </c>
      <c r="O88" s="105">
        <f>'EMAD na UBS JD JAPÃO'!G21</f>
        <v>0</v>
      </c>
      <c r="P88" s="316">
        <f t="shared" ref="P88:P89" si="274">(O88*$B88)-$D88</f>
        <v>-80</v>
      </c>
      <c r="Q88" s="105">
        <f>'EMAD na UBS JD JAPÃO'!H21</f>
        <v>0</v>
      </c>
      <c r="R88" s="316">
        <f t="shared" ref="R88:R89" si="275">(Q88*$B88)-$D88</f>
        <v>-80</v>
      </c>
      <c r="S88" s="241">
        <f t="shared" ref="S88:S89" si="276">SUM(M88,O88,Q88)</f>
        <v>0</v>
      </c>
      <c r="T88" s="329">
        <f t="shared" ref="T88:T89" si="277">(S88*$B88)-$D88*3</f>
        <v>-240</v>
      </c>
    </row>
    <row r="89" spans="1:20" hidden="1" x14ac:dyDescent="0.25">
      <c r="A89" s="76" t="s">
        <v>173</v>
      </c>
      <c r="B89" s="282">
        <v>30</v>
      </c>
      <c r="C89" s="72">
        <f>'EMAD na UBS JD JAPÃO'!B22</f>
        <v>0</v>
      </c>
      <c r="D89" s="305">
        <f t="shared" si="271"/>
        <v>0</v>
      </c>
      <c r="E89" s="105">
        <f>'EMAD na UBS JD JAPÃO'!C22</f>
        <v>2</v>
      </c>
      <c r="F89" s="316">
        <f t="shared" ref="F89" si="278">(E89*$B89)-$D89</f>
        <v>60</v>
      </c>
      <c r="G89" s="105">
        <f>'EMAD na UBS JD JAPÃO'!D22</f>
        <v>0</v>
      </c>
      <c r="H89" s="316">
        <f t="shared" ref="H89" si="279">(G89*$B89)-$D89</f>
        <v>0</v>
      </c>
      <c r="I89" s="105">
        <f>'EMAD na UBS JD JAPÃO'!E22</f>
        <v>0</v>
      </c>
      <c r="J89" s="316">
        <f t="shared" ref="J89" si="280">(I89*$B89)-$D89</f>
        <v>0</v>
      </c>
      <c r="K89" s="241">
        <f t="shared" si="272"/>
        <v>2</v>
      </c>
      <c r="L89" s="329">
        <f t="shared" si="273"/>
        <v>60</v>
      </c>
      <c r="M89" s="105">
        <f>'EMAD na UBS JD JAPÃO'!F22</f>
        <v>0</v>
      </c>
      <c r="N89" s="316">
        <f t="shared" ref="N89" si="281">(M89*$B89)-$D89</f>
        <v>0</v>
      </c>
      <c r="O89" s="105">
        <f>'EMAD na UBS JD JAPÃO'!G22</f>
        <v>0</v>
      </c>
      <c r="P89" s="316">
        <f t="shared" si="274"/>
        <v>0</v>
      </c>
      <c r="Q89" s="105">
        <f>'EMAD na UBS JD JAPÃO'!H22</f>
        <v>0</v>
      </c>
      <c r="R89" s="316">
        <f t="shared" si="275"/>
        <v>0</v>
      </c>
      <c r="S89" s="241">
        <f t="shared" si="276"/>
        <v>0</v>
      </c>
      <c r="T89" s="329">
        <f t="shared" si="277"/>
        <v>0</v>
      </c>
    </row>
    <row r="90" spans="1:20" ht="15.75" hidden="1" thickBot="1" x14ac:dyDescent="0.3">
      <c r="A90" s="6" t="s">
        <v>7</v>
      </c>
      <c r="B90" s="293">
        <f t="shared" ref="B90:T90" si="282">SUM(B88:B89)</f>
        <v>70</v>
      </c>
      <c r="C90" s="7">
        <f t="shared" si="282"/>
        <v>2</v>
      </c>
      <c r="D90" s="300">
        <f t="shared" si="282"/>
        <v>80</v>
      </c>
      <c r="E90" s="8">
        <f t="shared" si="282"/>
        <v>3</v>
      </c>
      <c r="F90" s="319">
        <f t="shared" si="282"/>
        <v>20</v>
      </c>
      <c r="G90" s="8">
        <f t="shared" si="282"/>
        <v>0</v>
      </c>
      <c r="H90" s="319">
        <f t="shared" si="282"/>
        <v>-80</v>
      </c>
      <c r="I90" s="8">
        <f t="shared" si="282"/>
        <v>0</v>
      </c>
      <c r="J90" s="319">
        <f t="shared" si="282"/>
        <v>-80</v>
      </c>
      <c r="K90" s="80">
        <f t="shared" ref="K90:L90" si="283">SUM(K88:K89)</f>
        <v>3</v>
      </c>
      <c r="L90" s="332">
        <f t="shared" si="283"/>
        <v>-140</v>
      </c>
      <c r="M90" s="8">
        <f t="shared" si="282"/>
        <v>0</v>
      </c>
      <c r="N90" s="319">
        <f t="shared" si="282"/>
        <v>-80</v>
      </c>
      <c r="O90" s="8">
        <f t="shared" si="282"/>
        <v>0</v>
      </c>
      <c r="P90" s="319">
        <f t="shared" si="282"/>
        <v>-80</v>
      </c>
      <c r="Q90" s="8">
        <f t="shared" si="282"/>
        <v>0</v>
      </c>
      <c r="R90" s="319">
        <f t="shared" si="282"/>
        <v>-80</v>
      </c>
      <c r="S90" s="80">
        <f t="shared" si="282"/>
        <v>0</v>
      </c>
      <c r="T90" s="332">
        <f t="shared" si="282"/>
        <v>-240</v>
      </c>
    </row>
    <row r="91" spans="1:20" hidden="1" x14ac:dyDescent="0.25"/>
    <row r="92" spans="1:20" ht="15.75" hidden="1" x14ac:dyDescent="0.25">
      <c r="A92" s="1021" t="s">
        <v>283</v>
      </c>
      <c r="B92" s="1022"/>
      <c r="C92" s="1022"/>
      <c r="D92" s="1022"/>
      <c r="E92" s="1022"/>
      <c r="F92" s="1022"/>
      <c r="G92" s="1022"/>
      <c r="H92" s="1022"/>
      <c r="I92" s="1022"/>
      <c r="J92" s="1022"/>
      <c r="K92" s="1022"/>
      <c r="L92" s="1022"/>
      <c r="M92" s="1022"/>
      <c r="N92" s="1022"/>
      <c r="O92" s="1022"/>
      <c r="P92" s="1022"/>
      <c r="Q92" s="1022"/>
      <c r="R92" s="1022"/>
      <c r="S92" s="1022"/>
      <c r="T92" s="1022"/>
    </row>
    <row r="93" spans="1:20" ht="36.75" hidden="1" thickBot="1" x14ac:dyDescent="0.3">
      <c r="A93" s="85" t="s">
        <v>14</v>
      </c>
      <c r="B93" s="274" t="s">
        <v>222</v>
      </c>
      <c r="C93" s="104" t="s">
        <v>165</v>
      </c>
      <c r="D93" s="302" t="s">
        <v>223</v>
      </c>
      <c r="E93" s="343" t="s">
        <v>2</v>
      </c>
      <c r="F93" s="344" t="s">
        <v>225</v>
      </c>
      <c r="G93" s="343" t="s">
        <v>3</v>
      </c>
      <c r="H93" s="344" t="s">
        <v>226</v>
      </c>
      <c r="I93" s="343" t="s">
        <v>4</v>
      </c>
      <c r="J93" s="344" t="s">
        <v>227</v>
      </c>
      <c r="K93" s="251" t="s">
        <v>197</v>
      </c>
      <c r="L93" s="342" t="s">
        <v>224</v>
      </c>
      <c r="M93" s="343" t="s">
        <v>5</v>
      </c>
      <c r="N93" s="344" t="s">
        <v>228</v>
      </c>
      <c r="O93" s="345" t="s">
        <v>194</v>
      </c>
      <c r="P93" s="344" t="s">
        <v>229</v>
      </c>
      <c r="Q93" s="345" t="s">
        <v>195</v>
      </c>
      <c r="R93" s="344" t="s">
        <v>230</v>
      </c>
      <c r="S93" s="251" t="s">
        <v>197</v>
      </c>
      <c r="T93" s="342" t="s">
        <v>224</v>
      </c>
    </row>
    <row r="94" spans="1:20" ht="16.5" hidden="1" thickTop="1" thickBot="1" x14ac:dyDescent="0.3">
      <c r="A94" s="88" t="s">
        <v>25</v>
      </c>
      <c r="B94" s="276">
        <v>30</v>
      </c>
      <c r="C94" s="83">
        <f>'UBS Vila Ede'!B39</f>
        <v>5</v>
      </c>
      <c r="D94" s="297">
        <f t="shared" ref="D94" si="284">C94*B94</f>
        <v>150</v>
      </c>
      <c r="E94" s="106">
        <f>'UBS Vila Ede'!C39</f>
        <v>5</v>
      </c>
      <c r="F94" s="317">
        <f t="shared" ref="F94" si="285">(E94*$B94)-$D94</f>
        <v>0</v>
      </c>
      <c r="G94" s="106">
        <f>'UBS Vila Ede'!D39</f>
        <v>0</v>
      </c>
      <c r="H94" s="317">
        <f t="shared" ref="H94" si="286">(G94*$B94)-$D94</f>
        <v>-150</v>
      </c>
      <c r="I94" s="106">
        <f>'UBS Vila Ede'!E39</f>
        <v>0</v>
      </c>
      <c r="J94" s="317">
        <f t="shared" ref="J94" si="287">(I94*$B94)-$D94</f>
        <v>-150</v>
      </c>
      <c r="K94" s="253">
        <f t="shared" ref="K94" si="288">SUM(E94,G94,I94)</f>
        <v>5</v>
      </c>
      <c r="L94" s="330">
        <f t="shared" ref="L94" si="289">(K94*$B94)-$D94*3</f>
        <v>-300</v>
      </c>
      <c r="M94" s="106">
        <f>'UBS Vila Ede'!F39</f>
        <v>0</v>
      </c>
      <c r="N94" s="317">
        <f t="shared" ref="N94" si="290">(M94*$B94)-$D94</f>
        <v>-150</v>
      </c>
      <c r="O94" s="106">
        <f>'UBS Vila Ede'!G39</f>
        <v>0</v>
      </c>
      <c r="P94" s="317">
        <f t="shared" ref="P94" si="291">(O94*$B94)-$D94</f>
        <v>-150</v>
      </c>
      <c r="Q94" s="106">
        <f>'UBS Vila Ede'!H39</f>
        <v>0</v>
      </c>
      <c r="R94" s="317">
        <f t="shared" ref="R94" si="292">(Q94*$B94)-$D94</f>
        <v>-150</v>
      </c>
      <c r="S94" s="253">
        <f t="shared" ref="S94" si="293">SUM(M94,O94,Q94)</f>
        <v>0</v>
      </c>
      <c r="T94" s="330">
        <f t="shared" ref="T94" si="294">(S94*$B94)-$D94*3</f>
        <v>-450</v>
      </c>
    </row>
    <row r="95" spans="1:20" ht="15.75" hidden="1" thickBot="1" x14ac:dyDescent="0.3">
      <c r="A95" s="369" t="s">
        <v>7</v>
      </c>
      <c r="B95" s="362">
        <f t="shared" ref="B95:T95" si="295">SUM(B94:B94)</f>
        <v>30</v>
      </c>
      <c r="C95" s="363">
        <f t="shared" si="295"/>
        <v>5</v>
      </c>
      <c r="D95" s="364">
        <f t="shared" si="295"/>
        <v>150</v>
      </c>
      <c r="E95" s="365">
        <f t="shared" si="295"/>
        <v>5</v>
      </c>
      <c r="F95" s="366">
        <f t="shared" si="295"/>
        <v>0</v>
      </c>
      <c r="G95" s="365">
        <f t="shared" si="295"/>
        <v>0</v>
      </c>
      <c r="H95" s="366">
        <f t="shared" si="295"/>
        <v>-150</v>
      </c>
      <c r="I95" s="365">
        <f t="shared" si="295"/>
        <v>0</v>
      </c>
      <c r="J95" s="366">
        <f t="shared" si="295"/>
        <v>-150</v>
      </c>
      <c r="K95" s="367">
        <f t="shared" ref="K95:L95" si="296">SUM(K94:K94)</f>
        <v>5</v>
      </c>
      <c r="L95" s="368">
        <f t="shared" si="296"/>
        <v>-300</v>
      </c>
      <c r="M95" s="365">
        <f t="shared" si="295"/>
        <v>0</v>
      </c>
      <c r="N95" s="366">
        <f t="shared" si="295"/>
        <v>-150</v>
      </c>
      <c r="O95" s="365">
        <f t="shared" si="295"/>
        <v>0</v>
      </c>
      <c r="P95" s="366">
        <f t="shared" si="295"/>
        <v>-150</v>
      </c>
      <c r="Q95" s="365">
        <f t="shared" si="295"/>
        <v>0</v>
      </c>
      <c r="R95" s="366">
        <f t="shared" si="295"/>
        <v>-150</v>
      </c>
      <c r="S95" s="367">
        <f t="shared" si="295"/>
        <v>0</v>
      </c>
      <c r="T95" s="368">
        <f t="shared" si="295"/>
        <v>-450</v>
      </c>
    </row>
    <row r="96" spans="1:20" hidden="1" x14ac:dyDescent="0.25"/>
    <row r="97" spans="1:20" ht="15.75" hidden="1" x14ac:dyDescent="0.25">
      <c r="A97" s="1021" t="s">
        <v>285</v>
      </c>
      <c r="B97" s="1022"/>
      <c r="C97" s="1022"/>
      <c r="D97" s="1022"/>
      <c r="E97" s="1022"/>
      <c r="F97" s="1022"/>
      <c r="G97" s="1022"/>
      <c r="H97" s="1022"/>
      <c r="I97" s="1022"/>
      <c r="J97" s="1022"/>
      <c r="K97" s="1022"/>
      <c r="L97" s="1022"/>
      <c r="M97" s="1022"/>
      <c r="N97" s="1022"/>
      <c r="O97" s="1022"/>
      <c r="P97" s="1022"/>
      <c r="Q97" s="1022"/>
      <c r="R97" s="1022"/>
      <c r="S97" s="1022"/>
      <c r="T97" s="1022"/>
    </row>
    <row r="98" spans="1:20" ht="36.75" hidden="1" thickBot="1" x14ac:dyDescent="0.3">
      <c r="A98" s="85" t="s">
        <v>14</v>
      </c>
      <c r="B98" s="274" t="s">
        <v>222</v>
      </c>
      <c r="C98" s="104" t="s">
        <v>165</v>
      </c>
      <c r="D98" s="302" t="s">
        <v>223</v>
      </c>
      <c r="E98" s="343" t="s">
        <v>2</v>
      </c>
      <c r="F98" s="344" t="s">
        <v>225</v>
      </c>
      <c r="G98" s="343" t="s">
        <v>3</v>
      </c>
      <c r="H98" s="344" t="s">
        <v>226</v>
      </c>
      <c r="I98" s="343" t="s">
        <v>4</v>
      </c>
      <c r="J98" s="344" t="s">
        <v>227</v>
      </c>
      <c r="K98" s="251" t="s">
        <v>197</v>
      </c>
      <c r="L98" s="342" t="s">
        <v>224</v>
      </c>
      <c r="M98" s="343" t="s">
        <v>5</v>
      </c>
      <c r="N98" s="344" t="s">
        <v>228</v>
      </c>
      <c r="O98" s="345" t="s">
        <v>194</v>
      </c>
      <c r="P98" s="344" t="s">
        <v>229</v>
      </c>
      <c r="Q98" s="345" t="s">
        <v>195</v>
      </c>
      <c r="R98" s="344" t="s">
        <v>230</v>
      </c>
      <c r="S98" s="251" t="s">
        <v>197</v>
      </c>
      <c r="T98" s="342" t="s">
        <v>224</v>
      </c>
    </row>
    <row r="99" spans="1:20" ht="16.5" hidden="1" thickTop="1" thickBot="1" x14ac:dyDescent="0.3">
      <c r="A99" s="88" t="s">
        <v>25</v>
      </c>
      <c r="B99" s="276">
        <v>30</v>
      </c>
      <c r="C99" s="83">
        <f>'UBS Vila Leonor'!B41</f>
        <v>5</v>
      </c>
      <c r="D99" s="297">
        <f t="shared" ref="D99" si="297">C99*B99</f>
        <v>150</v>
      </c>
      <c r="E99" s="106">
        <f>'UBS Vila Leonor'!C41</f>
        <v>4.33</v>
      </c>
      <c r="F99" s="317">
        <f t="shared" ref="F99" si="298">(E99*$B99)-$D99</f>
        <v>-20.099999999999994</v>
      </c>
      <c r="G99" s="106">
        <f>'UBS Vila Leonor'!D41</f>
        <v>0</v>
      </c>
      <c r="H99" s="317">
        <f t="shared" ref="H99" si="299">(G99*$B99)-$D99</f>
        <v>-150</v>
      </c>
      <c r="I99" s="106">
        <f>'UBS Vila Leonor'!E41</f>
        <v>0</v>
      </c>
      <c r="J99" s="317">
        <f t="shared" ref="J99" si="300">(I99*$B99)-$D99</f>
        <v>-150</v>
      </c>
      <c r="K99" s="253">
        <f t="shared" ref="K99" si="301">SUM(E99,G99,I99)</f>
        <v>4.33</v>
      </c>
      <c r="L99" s="330">
        <f t="shared" ref="L99" si="302">(K99*$B99)-$D99*3</f>
        <v>-320.10000000000002</v>
      </c>
      <c r="M99" s="185">
        <f>'UBS Vila Leonor'!F41</f>
        <v>0</v>
      </c>
      <c r="N99" s="317">
        <f t="shared" ref="N99" si="303">(M99*$B99)-$D99</f>
        <v>-150</v>
      </c>
      <c r="O99" s="106">
        <f>'UBS Vila Leonor'!G41</f>
        <v>0</v>
      </c>
      <c r="P99" s="317">
        <f t="shared" ref="P99" si="304">(O99*$B99)-$D99</f>
        <v>-150</v>
      </c>
      <c r="Q99" s="106">
        <f>'UBS Vila Leonor'!H41</f>
        <v>0</v>
      </c>
      <c r="R99" s="317">
        <f t="shared" ref="R99" si="305">(Q99*$B99)-$D99</f>
        <v>-150</v>
      </c>
      <c r="S99" s="253">
        <f t="shared" ref="S99" si="306">SUM(M99,O99,Q99)</f>
        <v>0</v>
      </c>
      <c r="T99" s="330">
        <f t="shared" ref="T99" si="307">(S99*$B99)-$D99*3</f>
        <v>-450</v>
      </c>
    </row>
    <row r="100" spans="1:20" ht="15.75" hidden="1" thickBot="1" x14ac:dyDescent="0.3">
      <c r="A100" s="369" t="s">
        <v>7</v>
      </c>
      <c r="B100" s="362">
        <f t="shared" ref="B100:T100" si="308">SUM(B99:B99)</f>
        <v>30</v>
      </c>
      <c r="C100" s="363">
        <f t="shared" si="308"/>
        <v>5</v>
      </c>
      <c r="D100" s="364">
        <f t="shared" si="308"/>
        <v>150</v>
      </c>
      <c r="E100" s="365">
        <f t="shared" si="308"/>
        <v>4.33</v>
      </c>
      <c r="F100" s="366">
        <f t="shared" si="308"/>
        <v>-20.099999999999994</v>
      </c>
      <c r="G100" s="365">
        <f t="shared" si="308"/>
        <v>0</v>
      </c>
      <c r="H100" s="366">
        <f t="shared" si="308"/>
        <v>-150</v>
      </c>
      <c r="I100" s="365">
        <f t="shared" si="308"/>
        <v>0</v>
      </c>
      <c r="J100" s="366">
        <f t="shared" si="308"/>
        <v>-150</v>
      </c>
      <c r="K100" s="367">
        <f t="shared" ref="K100:L100" si="309">SUM(K99:K99)</f>
        <v>4.33</v>
      </c>
      <c r="L100" s="368">
        <f t="shared" si="309"/>
        <v>-320.10000000000002</v>
      </c>
      <c r="M100" s="365">
        <f t="shared" si="308"/>
        <v>0</v>
      </c>
      <c r="N100" s="366">
        <f t="shared" si="308"/>
        <v>-150</v>
      </c>
      <c r="O100" s="365">
        <f t="shared" si="308"/>
        <v>0</v>
      </c>
      <c r="P100" s="366">
        <f t="shared" si="308"/>
        <v>-150</v>
      </c>
      <c r="Q100" s="365">
        <f t="shared" si="308"/>
        <v>0</v>
      </c>
      <c r="R100" s="366">
        <f t="shared" si="308"/>
        <v>-150</v>
      </c>
      <c r="S100" s="367">
        <f t="shared" si="308"/>
        <v>0</v>
      </c>
      <c r="T100" s="368">
        <f t="shared" si="308"/>
        <v>-450</v>
      </c>
    </row>
    <row r="101" spans="1:20" hidden="1" x14ac:dyDescent="0.25"/>
    <row r="102" spans="1:20" ht="15.75" hidden="1" x14ac:dyDescent="0.25">
      <c r="A102" s="1021" t="s">
        <v>287</v>
      </c>
      <c r="B102" s="1022"/>
      <c r="C102" s="1022"/>
      <c r="D102" s="1022"/>
      <c r="E102" s="1022"/>
      <c r="F102" s="1022"/>
      <c r="G102" s="1022"/>
      <c r="H102" s="1022"/>
      <c r="I102" s="1022"/>
      <c r="J102" s="1022"/>
      <c r="K102" s="1022"/>
      <c r="L102" s="1022"/>
      <c r="M102" s="1022"/>
      <c r="N102" s="1022"/>
      <c r="O102" s="1022"/>
      <c r="P102" s="1022"/>
      <c r="Q102" s="1022"/>
      <c r="R102" s="1022"/>
      <c r="S102" s="1022"/>
      <c r="T102" s="1022"/>
    </row>
    <row r="103" spans="1:20" ht="36.75" hidden="1" thickBot="1" x14ac:dyDescent="0.3">
      <c r="A103" s="85" t="s">
        <v>14</v>
      </c>
      <c r="B103" s="274" t="s">
        <v>222</v>
      </c>
      <c r="C103" s="104" t="s">
        <v>165</v>
      </c>
      <c r="D103" s="302" t="s">
        <v>223</v>
      </c>
      <c r="E103" s="343" t="s">
        <v>2</v>
      </c>
      <c r="F103" s="344" t="s">
        <v>225</v>
      </c>
      <c r="G103" s="343" t="s">
        <v>3</v>
      </c>
      <c r="H103" s="344" t="s">
        <v>226</v>
      </c>
      <c r="I103" s="343" t="s">
        <v>4</v>
      </c>
      <c r="J103" s="344" t="s">
        <v>227</v>
      </c>
      <c r="K103" s="251" t="s">
        <v>197</v>
      </c>
      <c r="L103" s="342" t="s">
        <v>224</v>
      </c>
      <c r="M103" s="343" t="s">
        <v>5</v>
      </c>
      <c r="N103" s="344" t="s">
        <v>228</v>
      </c>
      <c r="O103" s="345" t="s">
        <v>194</v>
      </c>
      <c r="P103" s="344" t="s">
        <v>229</v>
      </c>
      <c r="Q103" s="345" t="s">
        <v>195</v>
      </c>
      <c r="R103" s="344" t="s">
        <v>230</v>
      </c>
      <c r="S103" s="251" t="s">
        <v>197</v>
      </c>
      <c r="T103" s="342" t="s">
        <v>224</v>
      </c>
    </row>
    <row r="104" spans="1:20" ht="16.5" hidden="1" thickTop="1" thickBot="1" x14ac:dyDescent="0.3">
      <c r="A104" s="88" t="s">
        <v>25</v>
      </c>
      <c r="B104" s="276">
        <v>30</v>
      </c>
      <c r="C104" s="83">
        <f>'UBS Vila Sabrina'!B36</f>
        <v>4</v>
      </c>
      <c r="D104" s="297">
        <f t="shared" ref="D104" si="310">C104*B104</f>
        <v>120</v>
      </c>
      <c r="E104" s="106">
        <f>'UBS Vila Sabrina'!C36</f>
        <v>5</v>
      </c>
      <c r="F104" s="317">
        <f t="shared" ref="F104" si="311">(E104*$B104)-$D104</f>
        <v>30</v>
      </c>
      <c r="G104" s="106">
        <f>'UBS Vila Sabrina'!D36</f>
        <v>0</v>
      </c>
      <c r="H104" s="317">
        <f t="shared" ref="H104" si="312">(G104*$B104)-$D104</f>
        <v>-120</v>
      </c>
      <c r="I104" s="106">
        <f>'UBS Vila Sabrina'!E36</f>
        <v>0</v>
      </c>
      <c r="J104" s="317">
        <f t="shared" ref="J104" si="313">(I104*$B104)-$D104</f>
        <v>-120</v>
      </c>
      <c r="K104" s="253">
        <f t="shared" ref="K104" si="314">SUM(E104,G104,I104)</f>
        <v>5</v>
      </c>
      <c r="L104" s="330">
        <f t="shared" ref="L104" si="315">(K104*$B104)-$D104*3</f>
        <v>-210</v>
      </c>
      <c r="M104" s="106">
        <f>'UBS Vila Sabrina'!F36</f>
        <v>0</v>
      </c>
      <c r="N104" s="317">
        <f t="shared" ref="N104" si="316">(M104*$B104)-$D104</f>
        <v>-120</v>
      </c>
      <c r="O104" s="106">
        <f>'UBS Vila Sabrina'!G36</f>
        <v>0</v>
      </c>
      <c r="P104" s="317">
        <f t="shared" ref="P104" si="317">(O104*$B104)-$D104</f>
        <v>-120</v>
      </c>
      <c r="Q104" s="106">
        <f>'UBS Vila Sabrina'!H36</f>
        <v>0</v>
      </c>
      <c r="R104" s="317">
        <f t="shared" ref="R104" si="318">(Q104*$B104)-$D104</f>
        <v>-120</v>
      </c>
      <c r="S104" s="253">
        <f t="shared" ref="S104" si="319">SUM(M104,O104,Q104)</f>
        <v>0</v>
      </c>
      <c r="T104" s="330">
        <f t="shared" ref="T104" si="320">(S104*$B104)-$D104*3</f>
        <v>-360</v>
      </c>
    </row>
    <row r="105" spans="1:20" ht="15.75" hidden="1" thickBot="1" x14ac:dyDescent="0.3">
      <c r="A105" s="369" t="s">
        <v>7</v>
      </c>
      <c r="B105" s="362">
        <f t="shared" ref="B105:T105" si="321">SUM(B104:B104)</f>
        <v>30</v>
      </c>
      <c r="C105" s="363">
        <f t="shared" si="321"/>
        <v>4</v>
      </c>
      <c r="D105" s="364">
        <f t="shared" si="321"/>
        <v>120</v>
      </c>
      <c r="E105" s="365">
        <f t="shared" si="321"/>
        <v>5</v>
      </c>
      <c r="F105" s="366">
        <f t="shared" si="321"/>
        <v>30</v>
      </c>
      <c r="G105" s="365">
        <f t="shared" si="321"/>
        <v>0</v>
      </c>
      <c r="H105" s="366">
        <f t="shared" si="321"/>
        <v>-120</v>
      </c>
      <c r="I105" s="365">
        <f t="shared" si="321"/>
        <v>0</v>
      </c>
      <c r="J105" s="366">
        <f t="shared" si="321"/>
        <v>-120</v>
      </c>
      <c r="K105" s="367">
        <f t="shared" ref="K105:L105" si="322">SUM(K104:K104)</f>
        <v>5</v>
      </c>
      <c r="L105" s="368">
        <f t="shared" si="322"/>
        <v>-210</v>
      </c>
      <c r="M105" s="365">
        <f t="shared" si="321"/>
        <v>0</v>
      </c>
      <c r="N105" s="366">
        <f t="shared" si="321"/>
        <v>-120</v>
      </c>
      <c r="O105" s="365">
        <f t="shared" si="321"/>
        <v>0</v>
      </c>
      <c r="P105" s="366">
        <f t="shared" si="321"/>
        <v>-120</v>
      </c>
      <c r="Q105" s="365">
        <f t="shared" si="321"/>
        <v>0</v>
      </c>
      <c r="R105" s="366">
        <f t="shared" si="321"/>
        <v>-120</v>
      </c>
      <c r="S105" s="367">
        <f t="shared" si="321"/>
        <v>0</v>
      </c>
      <c r="T105" s="368">
        <f t="shared" si="321"/>
        <v>-360</v>
      </c>
    </row>
    <row r="106" spans="1:20" hidden="1" x14ac:dyDescent="0.25"/>
    <row r="107" spans="1:20" ht="15.75" hidden="1" x14ac:dyDescent="0.25">
      <c r="A107" s="1021" t="s">
        <v>289</v>
      </c>
      <c r="B107" s="1022"/>
      <c r="C107" s="1022"/>
      <c r="D107" s="1022"/>
      <c r="E107" s="1022"/>
      <c r="F107" s="1022"/>
      <c r="G107" s="1022"/>
      <c r="H107" s="1022"/>
      <c r="I107" s="1022"/>
      <c r="J107" s="1022"/>
      <c r="K107" s="1022"/>
      <c r="L107" s="1022"/>
      <c r="M107" s="1022"/>
      <c r="N107" s="1022"/>
      <c r="O107" s="1022"/>
      <c r="P107" s="1022"/>
      <c r="Q107" s="1022"/>
      <c r="R107" s="1022"/>
      <c r="S107" s="1022"/>
      <c r="T107" s="1022"/>
    </row>
    <row r="108" spans="1:20" ht="36.75" hidden="1" thickBot="1" x14ac:dyDescent="0.3">
      <c r="A108" s="85" t="s">
        <v>14</v>
      </c>
      <c r="B108" s="274" t="s">
        <v>222</v>
      </c>
      <c r="C108" s="104" t="s">
        <v>165</v>
      </c>
      <c r="D108" s="302" t="s">
        <v>223</v>
      </c>
      <c r="E108" s="343" t="s">
        <v>2</v>
      </c>
      <c r="F108" s="344" t="s">
        <v>225</v>
      </c>
      <c r="G108" s="343" t="s">
        <v>3</v>
      </c>
      <c r="H108" s="344" t="s">
        <v>226</v>
      </c>
      <c r="I108" s="343" t="s">
        <v>4</v>
      </c>
      <c r="J108" s="344" t="s">
        <v>227</v>
      </c>
      <c r="K108" s="251" t="s">
        <v>197</v>
      </c>
      <c r="L108" s="342" t="s">
        <v>224</v>
      </c>
      <c r="M108" s="343" t="s">
        <v>5</v>
      </c>
      <c r="N108" s="344" t="s">
        <v>228</v>
      </c>
      <c r="O108" s="345" t="s">
        <v>194</v>
      </c>
      <c r="P108" s="344" t="s">
        <v>229</v>
      </c>
      <c r="Q108" s="345" t="s">
        <v>195</v>
      </c>
      <c r="R108" s="344" t="s">
        <v>230</v>
      </c>
      <c r="S108" s="251" t="s">
        <v>197</v>
      </c>
      <c r="T108" s="342" t="s">
        <v>224</v>
      </c>
    </row>
    <row r="109" spans="1:20" ht="16.5" hidden="1" thickTop="1" thickBot="1" x14ac:dyDescent="0.3">
      <c r="A109" s="88" t="s">
        <v>25</v>
      </c>
      <c r="B109" s="276">
        <v>30</v>
      </c>
      <c r="C109" s="83">
        <f>'UBS Carandiru'!B42</f>
        <v>5</v>
      </c>
      <c r="D109" s="297">
        <f t="shared" ref="D109" si="323">C109*B109</f>
        <v>150</v>
      </c>
      <c r="E109" s="106">
        <f>'UBS Carandiru'!C42</f>
        <v>5</v>
      </c>
      <c r="F109" s="317">
        <f t="shared" ref="F109" si="324">(E109*$B109)-$D109</f>
        <v>0</v>
      </c>
      <c r="G109" s="106">
        <f>'UBS Carandiru'!D42</f>
        <v>0</v>
      </c>
      <c r="H109" s="317">
        <f t="shared" ref="H109" si="325">(G109*$B109)-$D109</f>
        <v>-150</v>
      </c>
      <c r="I109" s="106">
        <f>'UBS Carandiru'!E42</f>
        <v>0</v>
      </c>
      <c r="J109" s="317">
        <f t="shared" ref="J109" si="326">(I109*$B109)-$D109</f>
        <v>-150</v>
      </c>
      <c r="K109" s="253">
        <f t="shared" ref="K109" si="327">SUM(E109,G109,I109)</f>
        <v>5</v>
      </c>
      <c r="L109" s="330">
        <f t="shared" ref="L109" si="328">(K109*$B109)-$D109*3</f>
        <v>-300</v>
      </c>
      <c r="M109" s="106">
        <f>'UBS Carandiru'!F42</f>
        <v>0</v>
      </c>
      <c r="N109" s="317">
        <f t="shared" ref="N109" si="329">(M109*$B109)-$D109</f>
        <v>-150</v>
      </c>
      <c r="O109" s="106">
        <f>'UBS Carandiru'!G42</f>
        <v>0</v>
      </c>
      <c r="P109" s="317">
        <f t="shared" ref="P109" si="330">(O109*$B109)-$D109</f>
        <v>-150</v>
      </c>
      <c r="Q109" s="106">
        <f>'UBS Carandiru'!H42</f>
        <v>0</v>
      </c>
      <c r="R109" s="317">
        <f t="shared" ref="R109" si="331">(Q109*$B109)-$D109</f>
        <v>-150</v>
      </c>
      <c r="S109" s="253">
        <f t="shared" ref="S109" si="332">SUM(M109,O109,Q109)</f>
        <v>0</v>
      </c>
      <c r="T109" s="330">
        <f t="shared" ref="T109" si="333">(S109*$B109)-$D109*3</f>
        <v>-450</v>
      </c>
    </row>
    <row r="110" spans="1:20" ht="15.75" hidden="1" thickBot="1" x14ac:dyDescent="0.3">
      <c r="A110" s="369" t="s">
        <v>7</v>
      </c>
      <c r="B110" s="362">
        <f t="shared" ref="B110:T110" si="334">SUM(B109:B109)</f>
        <v>30</v>
      </c>
      <c r="C110" s="363">
        <f t="shared" si="334"/>
        <v>5</v>
      </c>
      <c r="D110" s="364">
        <f t="shared" si="334"/>
        <v>150</v>
      </c>
      <c r="E110" s="365">
        <f t="shared" si="334"/>
        <v>5</v>
      </c>
      <c r="F110" s="366">
        <f t="shared" si="334"/>
        <v>0</v>
      </c>
      <c r="G110" s="365">
        <f t="shared" si="334"/>
        <v>0</v>
      </c>
      <c r="H110" s="366">
        <f t="shared" si="334"/>
        <v>-150</v>
      </c>
      <c r="I110" s="365">
        <f t="shared" si="334"/>
        <v>0</v>
      </c>
      <c r="J110" s="366">
        <f t="shared" si="334"/>
        <v>-150</v>
      </c>
      <c r="K110" s="367">
        <f t="shared" ref="K110:L110" si="335">SUM(K109:K109)</f>
        <v>5</v>
      </c>
      <c r="L110" s="368">
        <f t="shared" si="335"/>
        <v>-300</v>
      </c>
      <c r="M110" s="365">
        <f t="shared" si="334"/>
        <v>0</v>
      </c>
      <c r="N110" s="366">
        <f t="shared" si="334"/>
        <v>-150</v>
      </c>
      <c r="O110" s="365">
        <f t="shared" si="334"/>
        <v>0</v>
      </c>
      <c r="P110" s="366">
        <f t="shared" si="334"/>
        <v>-150</v>
      </c>
      <c r="Q110" s="365">
        <f t="shared" si="334"/>
        <v>0</v>
      </c>
      <c r="R110" s="366">
        <f t="shared" si="334"/>
        <v>-150</v>
      </c>
      <c r="S110" s="367">
        <f t="shared" si="334"/>
        <v>0</v>
      </c>
      <c r="T110" s="368">
        <f t="shared" si="334"/>
        <v>-450</v>
      </c>
    </row>
    <row r="111" spans="1:20" hidden="1" x14ac:dyDescent="0.25"/>
    <row r="112" spans="1:20" ht="15.75" hidden="1" x14ac:dyDescent="0.25">
      <c r="A112" s="1021" t="s">
        <v>293</v>
      </c>
      <c r="B112" s="1022"/>
      <c r="C112" s="1022"/>
      <c r="D112" s="1022"/>
      <c r="E112" s="1022"/>
      <c r="F112" s="1022"/>
      <c r="G112" s="1022"/>
      <c r="H112" s="1022"/>
      <c r="I112" s="1022"/>
      <c r="J112" s="1022"/>
      <c r="K112" s="1022"/>
      <c r="L112" s="1022"/>
      <c r="M112" s="1022"/>
      <c r="N112" s="1022"/>
      <c r="O112" s="1022"/>
      <c r="P112" s="1022"/>
      <c r="Q112" s="1022"/>
      <c r="R112" s="1022"/>
      <c r="S112" s="1022"/>
      <c r="T112" s="1022"/>
    </row>
    <row r="113" spans="1:20" ht="36.75" hidden="1" thickBot="1" x14ac:dyDescent="0.3">
      <c r="A113" s="85" t="s">
        <v>14</v>
      </c>
      <c r="B113" s="274" t="s">
        <v>222</v>
      </c>
      <c r="C113" s="104" t="s">
        <v>165</v>
      </c>
      <c r="D113" s="302" t="s">
        <v>223</v>
      </c>
      <c r="E113" s="343" t="s">
        <v>2</v>
      </c>
      <c r="F113" s="344" t="s">
        <v>225</v>
      </c>
      <c r="G113" s="343" t="s">
        <v>3</v>
      </c>
      <c r="H113" s="344" t="s">
        <v>226</v>
      </c>
      <c r="I113" s="343" t="s">
        <v>4</v>
      </c>
      <c r="J113" s="344" t="s">
        <v>227</v>
      </c>
      <c r="K113" s="251" t="s">
        <v>197</v>
      </c>
      <c r="L113" s="342" t="s">
        <v>224</v>
      </c>
      <c r="M113" s="343" t="s">
        <v>5</v>
      </c>
      <c r="N113" s="344" t="s">
        <v>228</v>
      </c>
      <c r="O113" s="345" t="s">
        <v>194</v>
      </c>
      <c r="P113" s="344" t="s">
        <v>229</v>
      </c>
      <c r="Q113" s="345" t="s">
        <v>195</v>
      </c>
      <c r="R113" s="344" t="s">
        <v>230</v>
      </c>
      <c r="S113" s="251" t="s">
        <v>197</v>
      </c>
      <c r="T113" s="342" t="s">
        <v>224</v>
      </c>
    </row>
    <row r="114" spans="1:20" ht="15.75" hidden="1" thickTop="1" x14ac:dyDescent="0.25">
      <c r="A114" s="88" t="s">
        <v>140</v>
      </c>
      <c r="B114" s="275">
        <v>30</v>
      </c>
      <c r="C114" s="10">
        <f>'CER Carandiru'!B38</f>
        <v>1</v>
      </c>
      <c r="D114" s="296">
        <f t="shared" ref="D114" si="336">C114*B114</f>
        <v>30</v>
      </c>
      <c r="E114" s="105">
        <f>'CER Carandiru'!C38</f>
        <v>1</v>
      </c>
      <c r="F114" s="316">
        <f t="shared" ref="F114" si="337">(E114*$B114)-$D114</f>
        <v>0</v>
      </c>
      <c r="G114" s="105">
        <f>'CER Carandiru'!D38</f>
        <v>0</v>
      </c>
      <c r="H114" s="316">
        <f t="shared" ref="H114" si="338">(G114*$B114)-$D114</f>
        <v>-30</v>
      </c>
      <c r="I114" s="105">
        <f>'CER Carandiru'!E38</f>
        <v>0</v>
      </c>
      <c r="J114" s="316">
        <f t="shared" ref="J114" si="339">(I114*$B114)-$D114</f>
        <v>-30</v>
      </c>
      <c r="K114" s="241">
        <f t="shared" ref="K114" si="340">SUM(E114,G114,I114)</f>
        <v>1</v>
      </c>
      <c r="L114" s="329">
        <f t="shared" ref="L114" si="341">(K114*$B114)-$D114*3</f>
        <v>-60</v>
      </c>
      <c r="M114" s="105">
        <f>'CER Carandiru'!F38</f>
        <v>0</v>
      </c>
      <c r="N114" s="316">
        <f t="shared" ref="N114" si="342">(M114*$B114)-$D114</f>
        <v>-30</v>
      </c>
      <c r="O114" s="105">
        <f>'CER Carandiru'!G38</f>
        <v>0</v>
      </c>
      <c r="P114" s="316">
        <f t="shared" ref="P114" si="343">(O114*$B114)-$D114</f>
        <v>-30</v>
      </c>
      <c r="Q114" s="105">
        <f>'CER Carandiru'!H38</f>
        <v>0</v>
      </c>
      <c r="R114" s="316">
        <f t="shared" ref="R114" si="344">(Q114*$B114)-$D114</f>
        <v>-30</v>
      </c>
      <c r="S114" s="241">
        <f t="shared" ref="S114" si="345">SUM(M114,O114,Q114)</f>
        <v>0</v>
      </c>
      <c r="T114" s="329">
        <f t="shared" ref="T114" si="346">(S114*$B114)-$D114*3</f>
        <v>-90</v>
      </c>
    </row>
    <row r="115" spans="1:20" ht="15.75" hidden="1" thickBot="1" x14ac:dyDescent="0.3">
      <c r="A115" s="6" t="s">
        <v>7</v>
      </c>
      <c r="B115" s="293">
        <f t="shared" ref="B115:T115" si="347">SUM(B114:B114)</f>
        <v>30</v>
      </c>
      <c r="C115" s="7">
        <f t="shared" si="347"/>
        <v>1</v>
      </c>
      <c r="D115" s="300">
        <f t="shared" si="347"/>
        <v>30</v>
      </c>
      <c r="E115" s="8">
        <f t="shared" si="347"/>
        <v>1</v>
      </c>
      <c r="F115" s="319">
        <f t="shared" si="347"/>
        <v>0</v>
      </c>
      <c r="G115" s="8">
        <f t="shared" si="347"/>
        <v>0</v>
      </c>
      <c r="H115" s="319">
        <f t="shared" si="347"/>
        <v>-30</v>
      </c>
      <c r="I115" s="8">
        <f t="shared" si="347"/>
        <v>0</v>
      </c>
      <c r="J115" s="319">
        <f t="shared" si="347"/>
        <v>-30</v>
      </c>
      <c r="K115" s="80">
        <f t="shared" ref="K115:L115" si="348">SUM(K114:K114)</f>
        <v>1</v>
      </c>
      <c r="L115" s="332">
        <f t="shared" si="348"/>
        <v>-60</v>
      </c>
      <c r="M115" s="8">
        <f t="shared" si="347"/>
        <v>0</v>
      </c>
      <c r="N115" s="319">
        <f t="shared" si="347"/>
        <v>-30</v>
      </c>
      <c r="O115" s="8">
        <f t="shared" si="347"/>
        <v>0</v>
      </c>
      <c r="P115" s="319">
        <f t="shared" si="347"/>
        <v>-30</v>
      </c>
      <c r="Q115" s="8">
        <f t="shared" si="347"/>
        <v>0</v>
      </c>
      <c r="R115" s="319">
        <f t="shared" si="347"/>
        <v>-30</v>
      </c>
      <c r="S115" s="80">
        <f t="shared" si="347"/>
        <v>0</v>
      </c>
      <c r="T115" s="332">
        <f t="shared" si="347"/>
        <v>-90</v>
      </c>
    </row>
    <row r="116" spans="1:20" hidden="1" x14ac:dyDescent="0.25"/>
    <row r="117" spans="1:20" ht="15.75" hidden="1" x14ac:dyDescent="0.25">
      <c r="A117" s="1021" t="s">
        <v>295</v>
      </c>
      <c r="B117" s="1022"/>
      <c r="C117" s="1022"/>
      <c r="D117" s="1022"/>
      <c r="E117" s="1022"/>
      <c r="F117" s="1022"/>
      <c r="G117" s="1022"/>
      <c r="H117" s="1022"/>
      <c r="I117" s="1022"/>
      <c r="J117" s="1022"/>
      <c r="K117" s="1022"/>
      <c r="L117" s="1022"/>
      <c r="M117" s="1022"/>
      <c r="N117" s="1022"/>
      <c r="O117" s="1022"/>
      <c r="P117" s="1022"/>
      <c r="Q117" s="1022"/>
      <c r="R117" s="1022"/>
      <c r="S117" s="1022"/>
      <c r="T117" s="1022"/>
    </row>
    <row r="118" spans="1:20" ht="36.75" hidden="1" thickBot="1" x14ac:dyDescent="0.3">
      <c r="A118" s="85" t="s">
        <v>14</v>
      </c>
      <c r="B118" s="274" t="s">
        <v>222</v>
      </c>
      <c r="C118" s="104" t="s">
        <v>165</v>
      </c>
      <c r="D118" s="302" t="s">
        <v>223</v>
      </c>
      <c r="E118" s="343" t="s">
        <v>2</v>
      </c>
      <c r="F118" s="344" t="s">
        <v>225</v>
      </c>
      <c r="G118" s="343" t="s">
        <v>3</v>
      </c>
      <c r="H118" s="344" t="s">
        <v>226</v>
      </c>
      <c r="I118" s="343" t="s">
        <v>4</v>
      </c>
      <c r="J118" s="344" t="s">
        <v>227</v>
      </c>
      <c r="K118" s="251" t="s">
        <v>197</v>
      </c>
      <c r="L118" s="342" t="s">
        <v>224</v>
      </c>
      <c r="M118" s="343" t="s">
        <v>5</v>
      </c>
      <c r="N118" s="344" t="s">
        <v>228</v>
      </c>
      <c r="O118" s="345" t="s">
        <v>194</v>
      </c>
      <c r="P118" s="344" t="s">
        <v>229</v>
      </c>
      <c r="Q118" s="345" t="s">
        <v>195</v>
      </c>
      <c r="R118" s="344" t="s">
        <v>230</v>
      </c>
      <c r="S118" s="251" t="s">
        <v>197</v>
      </c>
      <c r="T118" s="342" t="s">
        <v>224</v>
      </c>
    </row>
    <row r="119" spans="1:20" ht="15.75" hidden="1" thickTop="1" x14ac:dyDescent="0.25">
      <c r="A119" s="88" t="s">
        <v>130</v>
      </c>
      <c r="B119" s="276">
        <v>40</v>
      </c>
      <c r="C119" s="83">
        <f>'APD no CER III Carandiru'!B18</f>
        <v>1</v>
      </c>
      <c r="D119" s="297">
        <f t="shared" ref="D119" si="349">C119*B119</f>
        <v>40</v>
      </c>
      <c r="E119" s="106">
        <f>'APD no CER III Carandiru'!C18</f>
        <v>1</v>
      </c>
      <c r="F119" s="317">
        <f t="shared" ref="F119" si="350">(E119*$B119)-$D119</f>
        <v>0</v>
      </c>
      <c r="G119" s="106">
        <f>'APD no CER III Carandiru'!D18</f>
        <v>0</v>
      </c>
      <c r="H119" s="317">
        <f t="shared" ref="H119" si="351">(G119*$B119)-$D119</f>
        <v>-40</v>
      </c>
      <c r="I119" s="106">
        <f>'APD no CER III Carandiru'!E18</f>
        <v>0</v>
      </c>
      <c r="J119" s="317">
        <f t="shared" ref="J119" si="352">(I119*$B119)-$D119</f>
        <v>-40</v>
      </c>
      <c r="K119" s="253">
        <f t="shared" ref="K119" si="353">SUM(E119,G119,I119)</f>
        <v>1</v>
      </c>
      <c r="L119" s="330">
        <f t="shared" ref="L119" si="354">(K119*$B119)-$D119*3</f>
        <v>-80</v>
      </c>
      <c r="M119" s="106">
        <f>'APD no CER III Carandiru'!F18</f>
        <v>0</v>
      </c>
      <c r="N119" s="317">
        <f t="shared" ref="N119" si="355">(M119*$B119)-$D119</f>
        <v>-40</v>
      </c>
      <c r="O119" s="106">
        <f>'APD no CER III Carandiru'!G18</f>
        <v>0</v>
      </c>
      <c r="P119" s="317">
        <f t="shared" ref="P119" si="356">(O119*$B119)-$D119</f>
        <v>-40</v>
      </c>
      <c r="Q119" s="106">
        <f>'APD no CER III Carandiru'!H18</f>
        <v>0</v>
      </c>
      <c r="R119" s="317">
        <f t="shared" ref="R119" si="357">(Q119*$B119)-$D119</f>
        <v>-40</v>
      </c>
      <c r="S119" s="253">
        <f t="shared" ref="S119" si="358">SUM(M119,O119,Q119)</f>
        <v>0</v>
      </c>
      <c r="T119" s="330">
        <f t="shared" ref="T119" si="359">(S119*$B119)-$D119*3</f>
        <v>-120</v>
      </c>
    </row>
    <row r="120" spans="1:20" ht="15.75" hidden="1" thickBot="1" x14ac:dyDescent="0.3">
      <c r="A120" s="6" t="s">
        <v>7</v>
      </c>
      <c r="B120" s="293">
        <f t="shared" ref="B120:T120" si="360">SUM(B119:B119)</f>
        <v>40</v>
      </c>
      <c r="C120" s="7">
        <f t="shared" si="360"/>
        <v>1</v>
      </c>
      <c r="D120" s="300">
        <f t="shared" si="360"/>
        <v>40</v>
      </c>
      <c r="E120" s="8">
        <f t="shared" si="360"/>
        <v>1</v>
      </c>
      <c r="F120" s="319">
        <f t="shared" si="360"/>
        <v>0</v>
      </c>
      <c r="G120" s="8">
        <f t="shared" si="360"/>
        <v>0</v>
      </c>
      <c r="H120" s="319">
        <f t="shared" si="360"/>
        <v>-40</v>
      </c>
      <c r="I120" s="8">
        <f t="shared" si="360"/>
        <v>0</v>
      </c>
      <c r="J120" s="319">
        <f t="shared" si="360"/>
        <v>-40</v>
      </c>
      <c r="K120" s="80">
        <f t="shared" ref="K120:L120" si="361">SUM(K119:K119)</f>
        <v>1</v>
      </c>
      <c r="L120" s="332">
        <f t="shared" si="361"/>
        <v>-80</v>
      </c>
      <c r="M120" s="8">
        <f t="shared" si="360"/>
        <v>0</v>
      </c>
      <c r="N120" s="319">
        <f t="shared" si="360"/>
        <v>-40</v>
      </c>
      <c r="O120" s="8">
        <f t="shared" si="360"/>
        <v>0</v>
      </c>
      <c r="P120" s="319">
        <f t="shared" si="360"/>
        <v>-40</v>
      </c>
      <c r="Q120" s="8">
        <f t="shared" si="360"/>
        <v>0</v>
      </c>
      <c r="R120" s="319">
        <f t="shared" si="360"/>
        <v>-40</v>
      </c>
      <c r="S120" s="80">
        <f t="shared" si="360"/>
        <v>0</v>
      </c>
      <c r="T120" s="332">
        <f t="shared" si="360"/>
        <v>-120</v>
      </c>
    </row>
    <row r="121" spans="1:20" hidden="1" x14ac:dyDescent="0.25"/>
    <row r="122" spans="1:20" ht="15.75" hidden="1" x14ac:dyDescent="0.25">
      <c r="A122" s="1021" t="s">
        <v>291</v>
      </c>
      <c r="B122" s="1022"/>
      <c r="C122" s="1022"/>
      <c r="D122" s="1022"/>
      <c r="E122" s="1022"/>
      <c r="F122" s="1022"/>
      <c r="G122" s="1022"/>
      <c r="H122" s="1022"/>
      <c r="I122" s="1022"/>
      <c r="J122" s="1022"/>
      <c r="K122" s="1022"/>
      <c r="L122" s="1022"/>
      <c r="M122" s="1022"/>
      <c r="N122" s="1022"/>
      <c r="O122" s="1022"/>
      <c r="P122" s="1022"/>
      <c r="Q122" s="1022"/>
      <c r="R122" s="1022"/>
      <c r="S122" s="1022"/>
      <c r="T122" s="1022"/>
    </row>
    <row r="123" spans="1:20" ht="36.75" hidden="1" thickBot="1" x14ac:dyDescent="0.3">
      <c r="A123" s="85" t="s">
        <v>14</v>
      </c>
      <c r="B123" s="274" t="s">
        <v>222</v>
      </c>
      <c r="C123" s="104" t="s">
        <v>165</v>
      </c>
      <c r="D123" s="302" t="s">
        <v>223</v>
      </c>
      <c r="E123" s="343" t="s">
        <v>2</v>
      </c>
      <c r="F123" s="344" t="s">
        <v>225</v>
      </c>
      <c r="G123" s="343" t="s">
        <v>3</v>
      </c>
      <c r="H123" s="344" t="s">
        <v>226</v>
      </c>
      <c r="I123" s="343" t="s">
        <v>4</v>
      </c>
      <c r="J123" s="344" t="s">
        <v>227</v>
      </c>
      <c r="K123" s="251" t="s">
        <v>197</v>
      </c>
      <c r="L123" s="342" t="s">
        <v>224</v>
      </c>
      <c r="M123" s="343" t="s">
        <v>5</v>
      </c>
      <c r="N123" s="344" t="s">
        <v>228</v>
      </c>
      <c r="O123" s="345" t="s">
        <v>194</v>
      </c>
      <c r="P123" s="344" t="s">
        <v>229</v>
      </c>
      <c r="Q123" s="345" t="s">
        <v>195</v>
      </c>
      <c r="R123" s="344" t="s">
        <v>230</v>
      </c>
      <c r="S123" s="251" t="s">
        <v>197</v>
      </c>
      <c r="T123" s="342" t="s">
        <v>224</v>
      </c>
    </row>
    <row r="124" spans="1:20" ht="15.75" hidden="1" thickTop="1" x14ac:dyDescent="0.25">
      <c r="A124" s="88" t="s">
        <v>86</v>
      </c>
      <c r="B124" s="276">
        <v>30</v>
      </c>
      <c r="C124" s="83" t="e">
        <f>#REF!</f>
        <v>#REF!</v>
      </c>
      <c r="D124" s="297" t="e">
        <f t="shared" ref="D124" si="362">C124*B124</f>
        <v>#REF!</v>
      </c>
      <c r="E124" s="106" t="e">
        <f>#REF!</f>
        <v>#REF!</v>
      </c>
      <c r="F124" s="317" t="e">
        <f t="shared" ref="F124" si="363">(E124*$B124)-$D124</f>
        <v>#REF!</v>
      </c>
      <c r="G124" s="106" t="e">
        <f>#REF!</f>
        <v>#REF!</v>
      </c>
      <c r="H124" s="317" t="e">
        <f t="shared" ref="H124" si="364">(G124*$B124)-$D124</f>
        <v>#REF!</v>
      </c>
      <c r="I124" s="106" t="e">
        <f>#REF!</f>
        <v>#REF!</v>
      </c>
      <c r="J124" s="317" t="e">
        <f t="shared" ref="J124" si="365">(I124*$B124)-$D124</f>
        <v>#REF!</v>
      </c>
      <c r="K124" s="253" t="e">
        <f t="shared" ref="K124" si="366">SUM(E124,G124,I124)</f>
        <v>#REF!</v>
      </c>
      <c r="L124" s="330" t="e">
        <f t="shared" ref="L124" si="367">(K124*$B124)-$D124*3</f>
        <v>#REF!</v>
      </c>
      <c r="M124" s="106" t="e">
        <f>#REF!</f>
        <v>#REF!</v>
      </c>
      <c r="N124" s="317" t="e">
        <f t="shared" ref="N124" si="368">(M124*$B124)-$D124</f>
        <v>#REF!</v>
      </c>
      <c r="O124" s="106" t="e">
        <f>#REF!</f>
        <v>#REF!</v>
      </c>
      <c r="P124" s="317" t="e">
        <f t="shared" ref="P124" si="369">(O124*$B124)-$D124</f>
        <v>#REF!</v>
      </c>
      <c r="Q124" s="106" t="e">
        <f>#REF!</f>
        <v>#REF!</v>
      </c>
      <c r="R124" s="317" t="e">
        <f t="shared" ref="R124" si="370">(Q124*$B124)-$D124</f>
        <v>#REF!</v>
      </c>
      <c r="S124" s="253" t="e">
        <f t="shared" ref="S124" si="371">SUM(M124,O124,Q124)</f>
        <v>#REF!</v>
      </c>
      <c r="T124" s="330" t="e">
        <f t="shared" ref="T124" si="372">(S124*$B124)-$D124*3</f>
        <v>#REF!</v>
      </c>
    </row>
    <row r="125" spans="1:20" ht="15.75" hidden="1" thickBot="1" x14ac:dyDescent="0.3">
      <c r="A125" s="6" t="s">
        <v>7</v>
      </c>
      <c r="B125" s="293">
        <f t="shared" ref="B125:T125" si="373">SUM(B124:B124)</f>
        <v>30</v>
      </c>
      <c r="C125" s="7" t="e">
        <f t="shared" si="373"/>
        <v>#REF!</v>
      </c>
      <c r="D125" s="300" t="e">
        <f t="shared" si="373"/>
        <v>#REF!</v>
      </c>
      <c r="E125" s="8" t="e">
        <f t="shared" si="373"/>
        <v>#REF!</v>
      </c>
      <c r="F125" s="319" t="e">
        <f t="shared" si="373"/>
        <v>#REF!</v>
      </c>
      <c r="G125" s="8" t="e">
        <f t="shared" si="373"/>
        <v>#REF!</v>
      </c>
      <c r="H125" s="319" t="e">
        <f t="shared" si="373"/>
        <v>#REF!</v>
      </c>
      <c r="I125" s="8" t="e">
        <f t="shared" si="373"/>
        <v>#REF!</v>
      </c>
      <c r="J125" s="319" t="e">
        <f t="shared" si="373"/>
        <v>#REF!</v>
      </c>
      <c r="K125" s="80" t="e">
        <f t="shared" ref="K125:L125" si="374">SUM(K124:K124)</f>
        <v>#REF!</v>
      </c>
      <c r="L125" s="332" t="e">
        <f t="shared" si="374"/>
        <v>#REF!</v>
      </c>
      <c r="M125" s="8" t="e">
        <f t="shared" si="373"/>
        <v>#REF!</v>
      </c>
      <c r="N125" s="319" t="e">
        <f t="shared" si="373"/>
        <v>#REF!</v>
      </c>
      <c r="O125" s="8" t="e">
        <f t="shared" si="373"/>
        <v>#REF!</v>
      </c>
      <c r="P125" s="319" t="e">
        <f t="shared" si="373"/>
        <v>#REF!</v>
      </c>
      <c r="Q125" s="8" t="e">
        <f t="shared" si="373"/>
        <v>#REF!</v>
      </c>
      <c r="R125" s="319" t="e">
        <f t="shared" si="373"/>
        <v>#REF!</v>
      </c>
      <c r="S125" s="80" t="e">
        <f t="shared" si="373"/>
        <v>#REF!</v>
      </c>
      <c r="T125" s="332" t="e">
        <f t="shared" si="373"/>
        <v>#REF!</v>
      </c>
    </row>
    <row r="126" spans="1:20" hidden="1" x14ac:dyDescent="0.25"/>
    <row r="127" spans="1:20" ht="15.75" hidden="1" x14ac:dyDescent="0.25">
      <c r="A127" s="1021" t="s">
        <v>297</v>
      </c>
      <c r="B127" s="1022"/>
      <c r="C127" s="1022"/>
      <c r="D127" s="1022"/>
      <c r="E127" s="1022"/>
      <c r="F127" s="1022"/>
      <c r="G127" s="1022"/>
      <c r="H127" s="1022"/>
      <c r="I127" s="1022"/>
      <c r="J127" s="1022"/>
      <c r="K127" s="1022"/>
      <c r="L127" s="1022"/>
      <c r="M127" s="1022"/>
      <c r="N127" s="1022"/>
      <c r="O127" s="1022"/>
      <c r="P127" s="1022"/>
      <c r="Q127" s="1022"/>
      <c r="R127" s="1022"/>
      <c r="S127" s="1022"/>
      <c r="T127" s="1022"/>
    </row>
    <row r="128" spans="1:20" ht="36.75" hidden="1" thickBot="1" x14ac:dyDescent="0.3">
      <c r="A128" s="85" t="s">
        <v>14</v>
      </c>
      <c r="B128" s="274" t="s">
        <v>222</v>
      </c>
      <c r="C128" s="104" t="s">
        <v>165</v>
      </c>
      <c r="D128" s="302" t="s">
        <v>223</v>
      </c>
      <c r="E128" s="343" t="s">
        <v>2</v>
      </c>
      <c r="F128" s="344" t="s">
        <v>225</v>
      </c>
      <c r="G128" s="343" t="s">
        <v>3</v>
      </c>
      <c r="H128" s="344" t="s">
        <v>226</v>
      </c>
      <c r="I128" s="343" t="s">
        <v>4</v>
      </c>
      <c r="J128" s="344" t="s">
        <v>227</v>
      </c>
      <c r="K128" s="251" t="s">
        <v>197</v>
      </c>
      <c r="L128" s="342" t="s">
        <v>224</v>
      </c>
      <c r="M128" s="343" t="s">
        <v>5</v>
      </c>
      <c r="N128" s="344" t="s">
        <v>228</v>
      </c>
      <c r="O128" s="345" t="s">
        <v>194</v>
      </c>
      <c r="P128" s="344" t="s">
        <v>229</v>
      </c>
      <c r="Q128" s="345" t="s">
        <v>195</v>
      </c>
      <c r="R128" s="344" t="s">
        <v>230</v>
      </c>
      <c r="S128" s="251" t="s">
        <v>197</v>
      </c>
      <c r="T128" s="342" t="s">
        <v>224</v>
      </c>
    </row>
    <row r="129" spans="1:20" ht="16.5" hidden="1" thickTop="1" thickBot="1" x14ac:dyDescent="0.3">
      <c r="A129" s="88" t="s">
        <v>25</v>
      </c>
      <c r="B129" s="276">
        <v>30</v>
      </c>
      <c r="C129" s="83">
        <f>'UBS Vila Maria P Gnecco'!B43</f>
        <v>4</v>
      </c>
      <c r="D129" s="297">
        <f t="shared" ref="D129" si="375">C129*B129</f>
        <v>120</v>
      </c>
      <c r="E129" s="106">
        <f>'UBS Vila Maria P Gnecco'!C43</f>
        <v>4</v>
      </c>
      <c r="F129" s="317">
        <f t="shared" ref="F129" si="376">(E129*$B129)-$D129</f>
        <v>0</v>
      </c>
      <c r="G129" s="106">
        <f>'UBS Vila Maria P Gnecco'!D43</f>
        <v>0</v>
      </c>
      <c r="H129" s="317">
        <f t="shared" ref="H129" si="377">(G129*$B129)-$D129</f>
        <v>-120</v>
      </c>
      <c r="I129" s="106">
        <f>'UBS Vila Maria P Gnecco'!E43</f>
        <v>0</v>
      </c>
      <c r="J129" s="317">
        <f t="shared" ref="J129" si="378">(I129*$B129)-$D129</f>
        <v>-120</v>
      </c>
      <c r="K129" s="253">
        <f t="shared" ref="K129" si="379">SUM(E129,G129,I129)</f>
        <v>4</v>
      </c>
      <c r="L129" s="330">
        <f t="shared" ref="L129" si="380">(K129*$B129)-$D129*3</f>
        <v>-240</v>
      </c>
      <c r="M129" s="106">
        <f>'UBS Vila Maria P Gnecco'!F43</f>
        <v>0</v>
      </c>
      <c r="N129" s="317">
        <f t="shared" ref="N129" si="381">(M129*$B129)-$D129</f>
        <v>-120</v>
      </c>
      <c r="O129" s="106">
        <f>'UBS Vila Maria P Gnecco'!G43</f>
        <v>0</v>
      </c>
      <c r="P129" s="317">
        <f t="shared" ref="P129" si="382">(O129*$B129)-$D129</f>
        <v>-120</v>
      </c>
      <c r="Q129" s="106">
        <f>'UBS Vila Maria P Gnecco'!H43</f>
        <v>0</v>
      </c>
      <c r="R129" s="317">
        <f t="shared" ref="R129" si="383">(Q129*$B129)-$D129</f>
        <v>-120</v>
      </c>
      <c r="S129" s="253">
        <f t="shared" ref="S129" si="384">SUM(M129,O129,Q129)</f>
        <v>0</v>
      </c>
      <c r="T129" s="330">
        <f t="shared" ref="T129" si="385">(S129*$B129)-$D129*3</f>
        <v>-360</v>
      </c>
    </row>
    <row r="130" spans="1:20" ht="15.75" hidden="1" thickBot="1" x14ac:dyDescent="0.3">
      <c r="A130" s="369" t="s">
        <v>7</v>
      </c>
      <c r="B130" s="362">
        <f t="shared" ref="B130:T130" si="386">SUM(B129:B129)</f>
        <v>30</v>
      </c>
      <c r="C130" s="363">
        <f t="shared" si="386"/>
        <v>4</v>
      </c>
      <c r="D130" s="364">
        <f t="shared" si="386"/>
        <v>120</v>
      </c>
      <c r="E130" s="365">
        <f t="shared" si="386"/>
        <v>4</v>
      </c>
      <c r="F130" s="366">
        <f t="shared" si="386"/>
        <v>0</v>
      </c>
      <c r="G130" s="365">
        <f t="shared" si="386"/>
        <v>0</v>
      </c>
      <c r="H130" s="366">
        <f t="shared" si="386"/>
        <v>-120</v>
      </c>
      <c r="I130" s="365">
        <f t="shared" si="386"/>
        <v>0</v>
      </c>
      <c r="J130" s="366">
        <f t="shared" si="386"/>
        <v>-120</v>
      </c>
      <c r="K130" s="367">
        <f t="shared" ref="K130:L130" si="387">SUM(K129:K129)</f>
        <v>4</v>
      </c>
      <c r="L130" s="368">
        <f t="shared" si="387"/>
        <v>-240</v>
      </c>
      <c r="M130" s="365">
        <f t="shared" si="386"/>
        <v>0</v>
      </c>
      <c r="N130" s="366">
        <f t="shared" si="386"/>
        <v>-120</v>
      </c>
      <c r="O130" s="365">
        <f t="shared" si="386"/>
        <v>0</v>
      </c>
      <c r="P130" s="366">
        <f t="shared" si="386"/>
        <v>-120</v>
      </c>
      <c r="Q130" s="365">
        <f t="shared" si="386"/>
        <v>0</v>
      </c>
      <c r="R130" s="366">
        <f t="shared" si="386"/>
        <v>-120</v>
      </c>
      <c r="S130" s="367">
        <f t="shared" si="386"/>
        <v>0</v>
      </c>
      <c r="T130" s="368">
        <f t="shared" si="386"/>
        <v>-360</v>
      </c>
    </row>
    <row r="131" spans="1:20" hidden="1" x14ac:dyDescent="0.25"/>
    <row r="132" spans="1:20" ht="15.75" hidden="1" x14ac:dyDescent="0.25">
      <c r="A132" s="1021" t="s">
        <v>299</v>
      </c>
      <c r="B132" s="1022"/>
      <c r="C132" s="1022"/>
      <c r="D132" s="1022"/>
      <c r="E132" s="1022"/>
      <c r="F132" s="1022"/>
      <c r="G132" s="1022"/>
      <c r="H132" s="1022"/>
      <c r="I132" s="1022"/>
      <c r="J132" s="1022"/>
      <c r="K132" s="1022"/>
      <c r="L132" s="1022"/>
      <c r="M132" s="1022"/>
      <c r="N132" s="1022"/>
      <c r="O132" s="1022"/>
      <c r="P132" s="1022"/>
      <c r="Q132" s="1022"/>
      <c r="R132" s="1022"/>
      <c r="S132" s="1022"/>
      <c r="T132" s="1022"/>
    </row>
    <row r="133" spans="1:20" ht="36.75" hidden="1" thickBot="1" x14ac:dyDescent="0.3">
      <c r="A133" s="85" t="s">
        <v>14</v>
      </c>
      <c r="B133" s="274" t="s">
        <v>222</v>
      </c>
      <c r="C133" s="104" t="s">
        <v>165</v>
      </c>
      <c r="D133" s="302" t="s">
        <v>223</v>
      </c>
      <c r="E133" s="343" t="s">
        <v>2</v>
      </c>
      <c r="F133" s="344" t="s">
        <v>225</v>
      </c>
      <c r="G133" s="343" t="s">
        <v>3</v>
      </c>
      <c r="H133" s="344" t="s">
        <v>226</v>
      </c>
      <c r="I133" s="343" t="s">
        <v>4</v>
      </c>
      <c r="J133" s="344" t="s">
        <v>227</v>
      </c>
      <c r="K133" s="251" t="s">
        <v>197</v>
      </c>
      <c r="L133" s="342" t="s">
        <v>224</v>
      </c>
      <c r="M133" s="343" t="s">
        <v>5</v>
      </c>
      <c r="N133" s="344" t="s">
        <v>228</v>
      </c>
      <c r="O133" s="345" t="s">
        <v>194</v>
      </c>
      <c r="P133" s="344" t="s">
        <v>229</v>
      </c>
      <c r="Q133" s="345" t="s">
        <v>195</v>
      </c>
      <c r="R133" s="344" t="s">
        <v>230</v>
      </c>
      <c r="S133" s="251" t="s">
        <v>197</v>
      </c>
      <c r="T133" s="342" t="s">
        <v>224</v>
      </c>
    </row>
    <row r="134" spans="1:20" ht="15.75" hidden="1" thickTop="1" x14ac:dyDescent="0.25">
      <c r="A134" s="88" t="s">
        <v>25</v>
      </c>
      <c r="B134" s="276">
        <v>30</v>
      </c>
      <c r="C134" s="89" t="e">
        <f>'UBS Jardim Julieta'!#REF!</f>
        <v>#REF!</v>
      </c>
      <c r="D134" s="304" t="e">
        <f t="shared" ref="D134" si="388">C134*B134</f>
        <v>#REF!</v>
      </c>
      <c r="E134" s="106" t="e">
        <f>'UBS Jardim Julieta'!#REF!</f>
        <v>#REF!</v>
      </c>
      <c r="F134" s="317" t="e">
        <f t="shared" ref="F134" si="389">(E134*$B134)-$D134</f>
        <v>#REF!</v>
      </c>
      <c r="G134" s="106" t="e">
        <f>'UBS Jardim Julieta'!#REF!</f>
        <v>#REF!</v>
      </c>
      <c r="H134" s="317" t="e">
        <f t="shared" ref="H134" si="390">(G134*$B134)-$D134</f>
        <v>#REF!</v>
      </c>
      <c r="I134" s="106" t="e">
        <f>'UBS Jardim Julieta'!#REF!</f>
        <v>#REF!</v>
      </c>
      <c r="J134" s="317" t="e">
        <f t="shared" ref="J134" si="391">(I134*$B134)-$D134</f>
        <v>#REF!</v>
      </c>
      <c r="K134" s="253" t="e">
        <f t="shared" ref="K134" si="392">SUM(E134,G134,I134)</f>
        <v>#REF!</v>
      </c>
      <c r="L134" s="330" t="e">
        <f t="shared" ref="L134" si="393">(K134*$B134)-$D134*3</f>
        <v>#REF!</v>
      </c>
      <c r="M134" s="106" t="e">
        <f>'UBS Jardim Julieta'!#REF!</f>
        <v>#REF!</v>
      </c>
      <c r="N134" s="317" t="e">
        <f t="shared" ref="N134" si="394">(M134*$B134)-$D134</f>
        <v>#REF!</v>
      </c>
      <c r="O134" s="106" t="e">
        <f>'UBS Jardim Julieta'!#REF!</f>
        <v>#REF!</v>
      </c>
      <c r="P134" s="317" t="e">
        <f t="shared" ref="P134" si="395">(O134*$B134)-$D134</f>
        <v>#REF!</v>
      </c>
      <c r="Q134" s="106" t="e">
        <f>'UBS Jardim Julieta'!#REF!</f>
        <v>#REF!</v>
      </c>
      <c r="R134" s="317" t="e">
        <f t="shared" ref="R134" si="396">(Q134*$B134)-$D134</f>
        <v>#REF!</v>
      </c>
      <c r="S134" s="253" t="e">
        <f t="shared" ref="S134" si="397">SUM(M134,O134,Q134)</f>
        <v>#REF!</v>
      </c>
      <c r="T134" s="330" t="e">
        <f t="shared" ref="T134" si="398">(S134*$B134)-$D134*3</f>
        <v>#REF!</v>
      </c>
    </row>
    <row r="135" spans="1:20" ht="15.75" hidden="1" thickBot="1" x14ac:dyDescent="0.3">
      <c r="A135" s="6" t="s">
        <v>7</v>
      </c>
      <c r="B135" s="293">
        <f t="shared" ref="B135:T135" si="399">SUM(B134:B134)</f>
        <v>30</v>
      </c>
      <c r="C135" s="7" t="e">
        <f t="shared" si="399"/>
        <v>#REF!</v>
      </c>
      <c r="D135" s="300" t="e">
        <f t="shared" si="399"/>
        <v>#REF!</v>
      </c>
      <c r="E135" s="8" t="e">
        <f t="shared" si="399"/>
        <v>#REF!</v>
      </c>
      <c r="F135" s="319" t="e">
        <f t="shared" si="399"/>
        <v>#REF!</v>
      </c>
      <c r="G135" s="8" t="e">
        <f t="shared" si="399"/>
        <v>#REF!</v>
      </c>
      <c r="H135" s="319" t="e">
        <f t="shared" si="399"/>
        <v>#REF!</v>
      </c>
      <c r="I135" s="8" t="e">
        <f t="shared" si="399"/>
        <v>#REF!</v>
      </c>
      <c r="J135" s="319" t="e">
        <f t="shared" si="399"/>
        <v>#REF!</v>
      </c>
      <c r="K135" s="80" t="e">
        <f t="shared" ref="K135:L135" si="400">SUM(K134:K134)</f>
        <v>#REF!</v>
      </c>
      <c r="L135" s="332" t="e">
        <f t="shared" si="400"/>
        <v>#REF!</v>
      </c>
      <c r="M135" s="8" t="e">
        <f t="shared" si="399"/>
        <v>#REF!</v>
      </c>
      <c r="N135" s="319" t="e">
        <f t="shared" si="399"/>
        <v>#REF!</v>
      </c>
      <c r="O135" s="8" t="e">
        <f t="shared" si="399"/>
        <v>#REF!</v>
      </c>
      <c r="P135" s="319" t="e">
        <f t="shared" si="399"/>
        <v>#REF!</v>
      </c>
      <c r="Q135" s="8" t="e">
        <f t="shared" si="399"/>
        <v>#REF!</v>
      </c>
      <c r="R135" s="319" t="e">
        <f t="shared" si="399"/>
        <v>#REF!</v>
      </c>
      <c r="S135" s="80" t="e">
        <f t="shared" si="399"/>
        <v>#REF!</v>
      </c>
      <c r="T135" s="332" t="e">
        <f t="shared" si="399"/>
        <v>#REF!</v>
      </c>
    </row>
    <row r="136" spans="1:20" hidden="1" x14ac:dyDescent="0.25"/>
    <row r="137" spans="1:20" ht="15.75" hidden="1" x14ac:dyDescent="0.25">
      <c r="A137" s="1021" t="s">
        <v>301</v>
      </c>
      <c r="B137" s="1022"/>
      <c r="C137" s="1022"/>
      <c r="D137" s="1022"/>
      <c r="E137" s="1022"/>
      <c r="F137" s="1022"/>
      <c r="G137" s="1022"/>
      <c r="H137" s="1022"/>
      <c r="I137" s="1022"/>
      <c r="J137" s="1022"/>
      <c r="K137" s="1022"/>
      <c r="L137" s="1022"/>
      <c r="M137" s="1022"/>
      <c r="N137" s="1022"/>
      <c r="O137" s="1022"/>
      <c r="P137" s="1022"/>
      <c r="Q137" s="1022"/>
      <c r="R137" s="1022"/>
      <c r="S137" s="1022"/>
      <c r="T137" s="1022"/>
    </row>
    <row r="138" spans="1:20" ht="36.75" hidden="1" thickBot="1" x14ac:dyDescent="0.3">
      <c r="A138" s="85" t="s">
        <v>14</v>
      </c>
      <c r="B138" s="274" t="s">
        <v>222</v>
      </c>
      <c r="C138" s="104" t="s">
        <v>165</v>
      </c>
      <c r="D138" s="302" t="s">
        <v>223</v>
      </c>
      <c r="E138" s="343" t="s">
        <v>2</v>
      </c>
      <c r="F138" s="344" t="s">
        <v>225</v>
      </c>
      <c r="G138" s="343" t="s">
        <v>3</v>
      </c>
      <c r="H138" s="344" t="s">
        <v>226</v>
      </c>
      <c r="I138" s="343" t="s">
        <v>4</v>
      </c>
      <c r="J138" s="344" t="s">
        <v>227</v>
      </c>
      <c r="K138" s="251" t="s">
        <v>197</v>
      </c>
      <c r="L138" s="342" t="s">
        <v>224</v>
      </c>
      <c r="M138" s="343" t="s">
        <v>5</v>
      </c>
      <c r="N138" s="344" t="s">
        <v>228</v>
      </c>
      <c r="O138" s="345" t="s">
        <v>194</v>
      </c>
      <c r="P138" s="344" t="s">
        <v>229</v>
      </c>
      <c r="Q138" s="345" t="s">
        <v>195</v>
      </c>
      <c r="R138" s="344" t="s">
        <v>230</v>
      </c>
      <c r="S138" s="251" t="s">
        <v>197</v>
      </c>
      <c r="T138" s="342" t="s">
        <v>224</v>
      </c>
    </row>
    <row r="139" spans="1:20" ht="15.75" hidden="1" thickTop="1" x14ac:dyDescent="0.25">
      <c r="A139" s="134" t="s">
        <v>123</v>
      </c>
      <c r="B139" s="286">
        <v>40</v>
      </c>
      <c r="C139" s="97">
        <f>'CAPS INF II VM-VG'!B22</f>
        <v>1</v>
      </c>
      <c r="D139" s="312">
        <f t="shared" ref="D139:D140" si="401">C139*B139</f>
        <v>40</v>
      </c>
      <c r="E139" s="128">
        <f>'CAPS INF II VM-VG'!C22</f>
        <v>1</v>
      </c>
      <c r="F139" s="324">
        <f t="shared" ref="F139:F140" si="402">(E139*$B139)-$D139</f>
        <v>0</v>
      </c>
      <c r="G139" s="128">
        <f>'CAPS INF II VM-VG'!D22</f>
        <v>0</v>
      </c>
      <c r="H139" s="324">
        <f t="shared" ref="H139:H140" si="403">(G139*$B139)-$D139</f>
        <v>-40</v>
      </c>
      <c r="I139" s="128">
        <f>'CAPS INF II VM-VG'!E22</f>
        <v>0</v>
      </c>
      <c r="J139" s="324">
        <f t="shared" ref="J139:J140" si="404">(I139*$B139)-$D139</f>
        <v>-40</v>
      </c>
      <c r="K139" s="260">
        <f t="shared" ref="K139:K140" si="405">SUM(E139,G139,I139)</f>
        <v>1</v>
      </c>
      <c r="L139" s="337">
        <f t="shared" ref="L139:L140" si="406">(K139*$B139)-$D139*3</f>
        <v>-80</v>
      </c>
      <c r="M139" s="128">
        <f>'CAPS INF II VM-VG'!F22</f>
        <v>0</v>
      </c>
      <c r="N139" s="324">
        <f t="shared" ref="N139:N140" si="407">(M139*$B139)-$D139</f>
        <v>-40</v>
      </c>
      <c r="O139" s="128">
        <f>'CAPS INF II VM-VG'!G22</f>
        <v>0</v>
      </c>
      <c r="P139" s="324">
        <f t="shared" ref="P139:P140" si="408">(O139*$B139)-$D139</f>
        <v>-40</v>
      </c>
      <c r="Q139" s="128">
        <f>'CAPS INF II VM-VG'!H22</f>
        <v>0</v>
      </c>
      <c r="R139" s="324">
        <f t="shared" ref="R139:R140" si="409">(Q139*$B139)-$D139</f>
        <v>-40</v>
      </c>
      <c r="S139" s="260">
        <f t="shared" ref="S139:S140" si="410">SUM(M139,O139,Q139)</f>
        <v>0</v>
      </c>
      <c r="T139" s="337">
        <f t="shared" ref="T139:T140" si="411">(S139*$B139)-$D139*3</f>
        <v>-120</v>
      </c>
    </row>
    <row r="140" spans="1:20" hidden="1" x14ac:dyDescent="0.25">
      <c r="A140" s="134" t="s">
        <v>124</v>
      </c>
      <c r="B140" s="286">
        <v>30</v>
      </c>
      <c r="C140" s="97">
        <f>'CAPS INF II VM-VG'!B23</f>
        <v>2</v>
      </c>
      <c r="D140" s="312">
        <f t="shared" si="401"/>
        <v>60</v>
      </c>
      <c r="E140" s="128">
        <f>'CAPS INF II VM-VG'!C23</f>
        <v>1</v>
      </c>
      <c r="F140" s="324">
        <f t="shared" si="402"/>
        <v>-30</v>
      </c>
      <c r="G140" s="128">
        <f>'CAPS INF II VM-VG'!D23</f>
        <v>0</v>
      </c>
      <c r="H140" s="324">
        <f t="shared" si="403"/>
        <v>-60</v>
      </c>
      <c r="I140" s="128">
        <f>'CAPS INF II VM-VG'!E23</f>
        <v>0</v>
      </c>
      <c r="J140" s="324">
        <f t="shared" si="404"/>
        <v>-60</v>
      </c>
      <c r="K140" s="260">
        <f t="shared" si="405"/>
        <v>1</v>
      </c>
      <c r="L140" s="337">
        <f t="shared" si="406"/>
        <v>-150</v>
      </c>
      <c r="M140" s="128">
        <f>'CAPS INF II VM-VG'!F23</f>
        <v>0</v>
      </c>
      <c r="N140" s="324">
        <f t="shared" si="407"/>
        <v>-60</v>
      </c>
      <c r="O140" s="128">
        <f>'CAPS INF II VM-VG'!G23</f>
        <v>0</v>
      </c>
      <c r="P140" s="324">
        <f t="shared" si="408"/>
        <v>-60</v>
      </c>
      <c r="Q140" s="128">
        <f>'CAPS INF II VM-VG'!H23</f>
        <v>0</v>
      </c>
      <c r="R140" s="324">
        <f t="shared" si="409"/>
        <v>-60</v>
      </c>
      <c r="S140" s="260">
        <f t="shared" si="410"/>
        <v>0</v>
      </c>
      <c r="T140" s="337">
        <f t="shared" si="411"/>
        <v>-180</v>
      </c>
    </row>
    <row r="141" spans="1:20" ht="15.75" hidden="1" thickBot="1" x14ac:dyDescent="0.3">
      <c r="A141" s="6" t="s">
        <v>7</v>
      </c>
      <c r="B141" s="293">
        <f t="shared" ref="B141:T141" si="412">SUM(B139:B140)</f>
        <v>70</v>
      </c>
      <c r="C141" s="7">
        <f t="shared" si="412"/>
        <v>3</v>
      </c>
      <c r="D141" s="300">
        <f t="shared" si="412"/>
        <v>100</v>
      </c>
      <c r="E141" s="8">
        <f t="shared" si="412"/>
        <v>2</v>
      </c>
      <c r="F141" s="319">
        <f t="shared" si="412"/>
        <v>-30</v>
      </c>
      <c r="G141" s="8">
        <f t="shared" si="412"/>
        <v>0</v>
      </c>
      <c r="H141" s="319">
        <f t="shared" si="412"/>
        <v>-100</v>
      </c>
      <c r="I141" s="8">
        <f t="shared" si="412"/>
        <v>0</v>
      </c>
      <c r="J141" s="319">
        <f t="shared" si="412"/>
        <v>-100</v>
      </c>
      <c r="K141" s="80">
        <f t="shared" ref="K141:L141" si="413">SUM(K139:K140)</f>
        <v>2</v>
      </c>
      <c r="L141" s="332">
        <f t="shared" si="413"/>
        <v>-230</v>
      </c>
      <c r="M141" s="8">
        <f t="shared" si="412"/>
        <v>0</v>
      </c>
      <c r="N141" s="319">
        <f t="shared" si="412"/>
        <v>-100</v>
      </c>
      <c r="O141" s="8">
        <f t="shared" si="412"/>
        <v>0</v>
      </c>
      <c r="P141" s="319">
        <f t="shared" si="412"/>
        <v>-100</v>
      </c>
      <c r="Q141" s="8">
        <f t="shared" si="412"/>
        <v>0</v>
      </c>
      <c r="R141" s="319">
        <f t="shared" si="412"/>
        <v>-100</v>
      </c>
      <c r="S141" s="80">
        <f t="shared" si="412"/>
        <v>0</v>
      </c>
      <c r="T141" s="332">
        <f t="shared" si="412"/>
        <v>-300</v>
      </c>
    </row>
    <row r="142" spans="1:20" hidden="1" x14ac:dyDescent="0.25"/>
    <row r="143" spans="1:20" ht="15.75" hidden="1" x14ac:dyDescent="0.25">
      <c r="A143" s="1021" t="s">
        <v>303</v>
      </c>
      <c r="B143" s="1022"/>
      <c r="C143" s="1022"/>
      <c r="D143" s="1022"/>
      <c r="E143" s="1022"/>
      <c r="F143" s="1022"/>
      <c r="G143" s="1022"/>
      <c r="H143" s="1022"/>
      <c r="I143" s="1022"/>
      <c r="J143" s="1022"/>
      <c r="K143" s="1022"/>
      <c r="L143" s="1022"/>
      <c r="M143" s="1022"/>
      <c r="N143" s="1022"/>
      <c r="O143" s="1022"/>
      <c r="P143" s="1022"/>
      <c r="Q143" s="1022"/>
      <c r="R143" s="1022"/>
      <c r="S143" s="1022"/>
      <c r="T143" s="1022"/>
    </row>
    <row r="144" spans="1:20" ht="36.75" hidden="1" thickBot="1" x14ac:dyDescent="0.3">
      <c r="A144" s="85" t="s">
        <v>14</v>
      </c>
      <c r="B144" s="274" t="s">
        <v>222</v>
      </c>
      <c r="C144" s="104" t="s">
        <v>165</v>
      </c>
      <c r="D144" s="302" t="s">
        <v>223</v>
      </c>
      <c r="E144" s="343" t="s">
        <v>2</v>
      </c>
      <c r="F144" s="344" t="s">
        <v>225</v>
      </c>
      <c r="G144" s="343" t="s">
        <v>3</v>
      </c>
      <c r="H144" s="344" t="s">
        <v>226</v>
      </c>
      <c r="I144" s="343" t="s">
        <v>4</v>
      </c>
      <c r="J144" s="344" t="s">
        <v>227</v>
      </c>
      <c r="K144" s="251" t="s">
        <v>197</v>
      </c>
      <c r="L144" s="342" t="s">
        <v>224</v>
      </c>
      <c r="M144" s="343" t="s">
        <v>5</v>
      </c>
      <c r="N144" s="344" t="s">
        <v>228</v>
      </c>
      <c r="O144" s="345" t="s">
        <v>194</v>
      </c>
      <c r="P144" s="344" t="s">
        <v>229</v>
      </c>
      <c r="Q144" s="345" t="s">
        <v>195</v>
      </c>
      <c r="R144" s="344" t="s">
        <v>230</v>
      </c>
      <c r="S144" s="251" t="s">
        <v>197</v>
      </c>
      <c r="T144" s="342" t="s">
        <v>224</v>
      </c>
    </row>
    <row r="145" spans="1:20" ht="15.75" hidden="1" thickTop="1" x14ac:dyDescent="0.25">
      <c r="A145" s="141" t="s">
        <v>117</v>
      </c>
      <c r="B145" s="289">
        <v>40</v>
      </c>
      <c r="C145" s="204" t="e">
        <f>'HORA CERTA'!#REF!</f>
        <v>#REF!</v>
      </c>
      <c r="D145" s="312" t="e">
        <f t="shared" ref="D145:D146" si="414">C145*B145</f>
        <v>#REF!</v>
      </c>
      <c r="E145" s="372" t="e">
        <f>'HORA CERTA'!#REF!</f>
        <v>#REF!</v>
      </c>
      <c r="F145" s="371" t="e">
        <f t="shared" ref="F145:F146" si="415">(E145*$B145)-$D145</f>
        <v>#REF!</v>
      </c>
      <c r="G145" s="372" t="e">
        <f>'HORA CERTA'!#REF!</f>
        <v>#REF!</v>
      </c>
      <c r="H145" s="371" t="e">
        <f t="shared" ref="H145:H146" si="416">(G145*$B145)-$D145</f>
        <v>#REF!</v>
      </c>
      <c r="I145" s="372" t="e">
        <f>'HORA CERTA'!#REF!</f>
        <v>#REF!</v>
      </c>
      <c r="J145" s="371" t="e">
        <f t="shared" ref="J145:J146" si="417">(I145*$B145)-$D145</f>
        <v>#REF!</v>
      </c>
      <c r="K145" s="146" t="e">
        <f t="shared" ref="K145:K146" si="418">SUM(E145,G145,I145)</f>
        <v>#REF!</v>
      </c>
      <c r="L145" s="340" t="e">
        <f t="shared" ref="L145:L146" si="419">(K145*$B145)-$D145*3</f>
        <v>#REF!</v>
      </c>
      <c r="M145" s="372" t="e">
        <f>'HORA CERTA'!#REF!</f>
        <v>#REF!</v>
      </c>
      <c r="N145" s="371" t="e">
        <f t="shared" ref="N145:N146" si="420">(M145*$B145)-$D145</f>
        <v>#REF!</v>
      </c>
      <c r="O145" s="372" t="e">
        <f>'HORA CERTA'!#REF!</f>
        <v>#REF!</v>
      </c>
      <c r="P145" s="371" t="e">
        <f t="shared" ref="P145:P146" si="421">(O145*$B145)-$D145</f>
        <v>#REF!</v>
      </c>
      <c r="Q145" s="372" t="e">
        <f>'HORA CERTA'!#REF!</f>
        <v>#REF!</v>
      </c>
      <c r="R145" s="371" t="e">
        <f t="shared" ref="R145:R146" si="422">(Q145*$B145)-$D145</f>
        <v>#REF!</v>
      </c>
      <c r="S145" s="146" t="e">
        <f t="shared" ref="S145:S146" si="423">SUM(M145,O145,Q145)</f>
        <v>#REF!</v>
      </c>
      <c r="T145" s="340" t="e">
        <f t="shared" ref="T145:T146" si="424">(S145*$B145)-$D145*3</f>
        <v>#REF!</v>
      </c>
    </row>
    <row r="146" spans="1:20" ht="15.75" hidden="1" thickBot="1" x14ac:dyDescent="0.3">
      <c r="A146" s="147" t="s">
        <v>118</v>
      </c>
      <c r="B146" s="290">
        <v>36</v>
      </c>
      <c r="C146" s="99" t="e">
        <f>'HORA CERTA'!#REF!</f>
        <v>#REF!</v>
      </c>
      <c r="D146" s="313" t="e">
        <f t="shared" si="414"/>
        <v>#REF!</v>
      </c>
      <c r="E146" s="373" t="e">
        <f>'HORA CERTA'!#REF!</f>
        <v>#REF!</v>
      </c>
      <c r="F146" s="370" t="e">
        <f t="shared" si="415"/>
        <v>#REF!</v>
      </c>
      <c r="G146" s="373" t="e">
        <f>'HORA CERTA'!#REF!</f>
        <v>#REF!</v>
      </c>
      <c r="H146" s="370" t="e">
        <f t="shared" si="416"/>
        <v>#REF!</v>
      </c>
      <c r="I146" s="373" t="e">
        <f>'HORA CERTA'!#REF!</f>
        <v>#REF!</v>
      </c>
      <c r="J146" s="370" t="e">
        <f t="shared" si="417"/>
        <v>#REF!</v>
      </c>
      <c r="K146" s="149" t="e">
        <f t="shared" si="418"/>
        <v>#REF!</v>
      </c>
      <c r="L146" s="339" t="e">
        <f t="shared" si="419"/>
        <v>#REF!</v>
      </c>
      <c r="M146" s="373" t="e">
        <f>'HORA CERTA'!#REF!</f>
        <v>#REF!</v>
      </c>
      <c r="N146" s="370" t="e">
        <f t="shared" si="420"/>
        <v>#REF!</v>
      </c>
      <c r="O146" s="373" t="e">
        <f>'HORA CERTA'!#REF!</f>
        <v>#REF!</v>
      </c>
      <c r="P146" s="370" t="e">
        <f t="shared" si="421"/>
        <v>#REF!</v>
      </c>
      <c r="Q146" s="373" t="e">
        <f>'HORA CERTA'!#REF!</f>
        <v>#REF!</v>
      </c>
      <c r="R146" s="370" t="e">
        <f t="shared" si="422"/>
        <v>#REF!</v>
      </c>
      <c r="S146" s="149" t="e">
        <f t="shared" si="423"/>
        <v>#REF!</v>
      </c>
      <c r="T146" s="339" t="e">
        <f t="shared" si="424"/>
        <v>#REF!</v>
      </c>
    </row>
    <row r="147" spans="1:20" ht="15.75" hidden="1" thickBot="1" x14ac:dyDescent="0.3">
      <c r="A147" s="38" t="s">
        <v>7</v>
      </c>
      <c r="B147" s="294">
        <f t="shared" ref="B147:T147" si="425">SUM(B145:B146)</f>
        <v>76</v>
      </c>
      <c r="C147" s="39" t="e">
        <f t="shared" si="425"/>
        <v>#REF!</v>
      </c>
      <c r="D147" s="314" t="e">
        <f t="shared" si="425"/>
        <v>#REF!</v>
      </c>
      <c r="E147" s="40" t="e">
        <f t="shared" si="425"/>
        <v>#REF!</v>
      </c>
      <c r="F147" s="326" t="e">
        <f t="shared" si="425"/>
        <v>#REF!</v>
      </c>
      <c r="G147" s="40" t="e">
        <f t="shared" si="425"/>
        <v>#REF!</v>
      </c>
      <c r="H147" s="326" t="e">
        <f t="shared" si="425"/>
        <v>#REF!</v>
      </c>
      <c r="I147" s="40" t="e">
        <f t="shared" si="425"/>
        <v>#REF!</v>
      </c>
      <c r="J147" s="326" t="e">
        <f t="shared" si="425"/>
        <v>#REF!</v>
      </c>
      <c r="K147" s="150" t="e">
        <f t="shared" ref="K147:L147" si="426">SUM(K145:K146)</f>
        <v>#REF!</v>
      </c>
      <c r="L147" s="341" t="e">
        <f t="shared" si="426"/>
        <v>#REF!</v>
      </c>
      <c r="M147" s="40" t="e">
        <f t="shared" si="425"/>
        <v>#REF!</v>
      </c>
      <c r="N147" s="326" t="e">
        <f t="shared" si="425"/>
        <v>#REF!</v>
      </c>
      <c r="O147" s="40" t="e">
        <f t="shared" si="425"/>
        <v>#REF!</v>
      </c>
      <c r="P147" s="326" t="e">
        <f t="shared" si="425"/>
        <v>#REF!</v>
      </c>
      <c r="Q147" s="40" t="e">
        <f t="shared" si="425"/>
        <v>#REF!</v>
      </c>
      <c r="R147" s="326" t="e">
        <f t="shared" si="425"/>
        <v>#REF!</v>
      </c>
      <c r="S147" s="150" t="e">
        <f t="shared" si="425"/>
        <v>#REF!</v>
      </c>
      <c r="T147" s="341" t="e">
        <f t="shared" si="425"/>
        <v>#REF!</v>
      </c>
    </row>
  </sheetData>
  <sheetProtection sheet="1" objects="1" scenarios="1"/>
  <mergeCells count="30">
    <mergeCell ref="A1:O1"/>
    <mergeCell ref="A2:O2"/>
    <mergeCell ref="A41:T41"/>
    <mergeCell ref="A47:T47"/>
    <mergeCell ref="A53:T53"/>
    <mergeCell ref="F15:F16"/>
    <mergeCell ref="H15:H16"/>
    <mergeCell ref="J15:J16"/>
    <mergeCell ref="N15:N16"/>
    <mergeCell ref="P15:P16"/>
    <mergeCell ref="R15:R16"/>
    <mergeCell ref="T15:T16"/>
    <mergeCell ref="A4:T4"/>
    <mergeCell ref="L15:L16"/>
    <mergeCell ref="A143:T143"/>
    <mergeCell ref="A92:T92"/>
    <mergeCell ref="A97:T97"/>
    <mergeCell ref="A102:T102"/>
    <mergeCell ref="A107:T107"/>
    <mergeCell ref="A112:T112"/>
    <mergeCell ref="A117:T117"/>
    <mergeCell ref="A122:T122"/>
    <mergeCell ref="A127:T127"/>
    <mergeCell ref="A132:T132"/>
    <mergeCell ref="A137:T137"/>
    <mergeCell ref="A60:T60"/>
    <mergeCell ref="A67:T67"/>
    <mergeCell ref="A74:T74"/>
    <mergeCell ref="A80:T80"/>
    <mergeCell ref="A86:T86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  <pageSetUpPr fitToPage="1"/>
  </sheetPr>
  <dimension ref="A1:Q278"/>
  <sheetViews>
    <sheetView showGridLines="0" zoomScaleNormal="100" zoomScaleSheetLayoutView="100" workbookViewId="0">
      <pane xSplit="1" topLeftCell="B1" activePane="topRight" state="frozen"/>
      <selection activeCell="R6" sqref="R6"/>
      <selection pane="topRight" activeCell="R6" sqref="R6"/>
    </sheetView>
  </sheetViews>
  <sheetFormatPr defaultColWidth="8.85546875" defaultRowHeight="15" x14ac:dyDescent="0.25"/>
  <cols>
    <col min="1" max="1" width="46.28515625" customWidth="1"/>
    <col min="2" max="2" width="11.85546875" customWidth="1"/>
    <col min="3" max="3" width="9" customWidth="1"/>
    <col min="4" max="4" width="10.140625" customWidth="1"/>
    <col min="5" max="5" width="9.7109375" customWidth="1"/>
    <col min="6" max="6" width="9.85546875" customWidth="1"/>
    <col min="7" max="9" width="11.5703125" customWidth="1"/>
    <col min="10" max="10" width="11.28515625" customWidth="1"/>
    <col min="11" max="14" width="11.5703125" customWidth="1"/>
    <col min="15" max="15" width="8.42578125" bestFit="1" customWidth="1"/>
    <col min="16" max="16" width="8" customWidth="1"/>
    <col min="17" max="17" width="9" customWidth="1"/>
  </cols>
  <sheetData>
    <row r="1" spans="1:17" ht="42" customHeight="1" x14ac:dyDescent="0.25"/>
    <row r="2" spans="1:17" ht="18" x14ac:dyDescent="0.35">
      <c r="A2" s="1020"/>
      <c r="B2" s="1020"/>
      <c r="C2" s="1020"/>
      <c r="D2" s="1020"/>
      <c r="E2" s="1020"/>
      <c r="F2" s="1020"/>
      <c r="G2" s="1020"/>
      <c r="H2" s="1"/>
    </row>
    <row r="3" spans="1:17" ht="18" x14ac:dyDescent="0.35">
      <c r="A3" s="1020"/>
      <c r="B3" s="1020"/>
      <c r="C3" s="1020"/>
      <c r="D3" s="1020"/>
      <c r="E3" s="1020"/>
      <c r="F3" s="1020"/>
      <c r="G3" s="1020"/>
      <c r="H3" s="1"/>
    </row>
    <row r="5" spans="1:17" ht="18" customHeight="1" x14ac:dyDescent="0.25">
      <c r="A5" s="1023" t="s">
        <v>510</v>
      </c>
      <c r="B5" s="1023"/>
      <c r="C5" s="1023"/>
      <c r="D5" s="1023"/>
      <c r="E5" s="1023"/>
      <c r="F5" s="1023"/>
      <c r="G5" s="1023"/>
      <c r="H5" s="1023"/>
      <c r="I5" s="1023"/>
      <c r="J5" s="1023"/>
      <c r="K5" s="1023"/>
      <c r="L5" s="1023"/>
      <c r="M5" s="1023"/>
      <c r="N5" s="1023"/>
      <c r="O5" s="1023"/>
      <c r="P5" s="1023"/>
      <c r="Q5" s="1023"/>
    </row>
    <row r="6" spans="1:17" ht="18" customHeight="1" x14ac:dyDescent="0.25">
      <c r="A6" s="1023" t="s">
        <v>635</v>
      </c>
      <c r="B6" s="1023"/>
      <c r="C6" s="1023"/>
      <c r="D6" s="1023"/>
      <c r="E6" s="1023"/>
      <c r="F6" s="1023"/>
      <c r="G6" s="1023"/>
      <c r="H6" s="1023"/>
      <c r="I6" s="1023"/>
      <c r="J6" s="1023"/>
      <c r="K6" s="1023"/>
      <c r="L6" s="1023"/>
      <c r="M6" s="1023"/>
      <c r="N6" s="1023"/>
      <c r="O6" s="1023"/>
      <c r="P6" s="1023"/>
      <c r="Q6" s="1023"/>
    </row>
    <row r="7" spans="1:17" ht="20.25" customHeight="1" x14ac:dyDescent="0.25">
      <c r="A7" s="1029" t="s">
        <v>14</v>
      </c>
      <c r="B7" s="1027" t="s">
        <v>529</v>
      </c>
      <c r="C7" s="882" t="s">
        <v>514</v>
      </c>
      <c r="D7" s="882" t="s">
        <v>515</v>
      </c>
      <c r="E7" s="882" t="s">
        <v>516</v>
      </c>
      <c r="F7" s="882" t="s">
        <v>517</v>
      </c>
      <c r="G7" s="882" t="s">
        <v>518</v>
      </c>
      <c r="H7" s="882" t="s">
        <v>519</v>
      </c>
      <c r="I7" s="882" t="s">
        <v>520</v>
      </c>
      <c r="J7" s="882" t="s">
        <v>521</v>
      </c>
      <c r="K7" s="882" t="s">
        <v>522</v>
      </c>
      <c r="L7" s="882" t="s">
        <v>523</v>
      </c>
      <c r="M7" s="882" t="s">
        <v>524</v>
      </c>
      <c r="N7" s="882" t="s">
        <v>525</v>
      </c>
      <c r="O7" s="1024" t="s">
        <v>526</v>
      </c>
      <c r="P7" s="1025"/>
      <c r="Q7" s="1026"/>
    </row>
    <row r="8" spans="1:17" ht="20.25" customHeight="1" x14ac:dyDescent="0.25">
      <c r="A8" s="1030"/>
      <c r="B8" s="1028"/>
      <c r="C8" s="836" t="s">
        <v>527</v>
      </c>
      <c r="D8" s="836" t="s">
        <v>527</v>
      </c>
      <c r="E8" s="836" t="s">
        <v>527</v>
      </c>
      <c r="F8" s="836" t="s">
        <v>527</v>
      </c>
      <c r="G8" s="836" t="s">
        <v>527</v>
      </c>
      <c r="H8" s="836" t="s">
        <v>527</v>
      </c>
      <c r="I8" s="836" t="s">
        <v>527</v>
      </c>
      <c r="J8" s="836" t="s">
        <v>527</v>
      </c>
      <c r="K8" s="836" t="s">
        <v>527</v>
      </c>
      <c r="L8" s="836" t="s">
        <v>527</v>
      </c>
      <c r="M8" s="836" t="s">
        <v>527</v>
      </c>
      <c r="N8" s="836" t="s">
        <v>527</v>
      </c>
      <c r="O8" s="836" t="s">
        <v>528</v>
      </c>
      <c r="P8" s="836" t="s">
        <v>527</v>
      </c>
      <c r="Q8" s="836" t="s">
        <v>1</v>
      </c>
    </row>
    <row r="9" spans="1:17" ht="16.5" customHeight="1" x14ac:dyDescent="0.25">
      <c r="A9" s="832" t="s">
        <v>489</v>
      </c>
      <c r="B9" s="883">
        <v>7200</v>
      </c>
      <c r="C9" s="855">
        <v>6587</v>
      </c>
      <c r="D9" s="855">
        <v>6675</v>
      </c>
      <c r="E9" s="855">
        <v>6929</v>
      </c>
      <c r="F9" s="855">
        <v>7225</v>
      </c>
      <c r="G9" s="855">
        <v>5836</v>
      </c>
      <c r="H9" s="855">
        <v>6463</v>
      </c>
      <c r="I9" s="855">
        <v>6462</v>
      </c>
      <c r="J9" s="855">
        <v>6631</v>
      </c>
      <c r="K9" s="855">
        <v>6114</v>
      </c>
      <c r="L9" s="855">
        <v>9370</v>
      </c>
      <c r="M9" s="855">
        <v>8708</v>
      </c>
      <c r="N9" s="855">
        <v>8829</v>
      </c>
      <c r="O9" s="893">
        <f>B9*(IF(C9="",0,1)+IF(D9="",0,1)+IF(E9="",0,1)+IF(F9="",0,1)+IF(G9="",0,1)+IF(H9="",0,1)+IF(I9="",0,1)+IF(J9="",0,1)+IF(K9="",0,1)+IF(L9="",0,1)+IF(M9="",0,1)+IF(N9="",0,1))</f>
        <v>86400</v>
      </c>
      <c r="P9" s="893">
        <f>SUM(C9:N9)</f>
        <v>85829</v>
      </c>
      <c r="Q9" s="856">
        <f>IF(O9=0,"-",P9/O9)</f>
        <v>0.99339120370370371</v>
      </c>
    </row>
    <row r="10" spans="1:17" ht="16.5" customHeight="1" x14ac:dyDescent="0.25">
      <c r="A10" s="832" t="s">
        <v>487</v>
      </c>
      <c r="B10" s="883">
        <v>2496</v>
      </c>
      <c r="C10" s="855">
        <v>2089</v>
      </c>
      <c r="D10" s="855">
        <v>1703</v>
      </c>
      <c r="E10" s="855">
        <v>1891</v>
      </c>
      <c r="F10" s="855">
        <v>1956</v>
      </c>
      <c r="G10" s="855">
        <v>1725</v>
      </c>
      <c r="H10" s="855">
        <v>2174</v>
      </c>
      <c r="I10" s="855">
        <v>1893</v>
      </c>
      <c r="J10" s="855">
        <v>1996</v>
      </c>
      <c r="K10" s="855">
        <v>2096</v>
      </c>
      <c r="L10" s="855">
        <v>2385</v>
      </c>
      <c r="M10" s="855">
        <v>2138</v>
      </c>
      <c r="N10" s="855">
        <v>1865</v>
      </c>
      <c r="O10" s="893">
        <f t="shared" ref="O10:O45" si="0">B10*(IF(C10="",0,1)+IF(D10="",0,1)+IF(E10="",0,1)+IF(F10="",0,1)+IF(G10="",0,1)+IF(H10="",0,1)+IF(I10="",0,1)+IF(J10="",0,1)+IF(K10="",0,1)+IF(L10="",0,1)+IF(M10="",0,1)+IF(N10="",0,1))</f>
        <v>29952</v>
      </c>
      <c r="P10" s="893">
        <f t="shared" ref="P10:P45" si="1">SUM(C10:N10)</f>
        <v>23911</v>
      </c>
      <c r="Q10" s="856">
        <f t="shared" ref="Q10:Q46" si="2">IF(O10=0,"-",P10/O10)</f>
        <v>0.79831063034188032</v>
      </c>
    </row>
    <row r="11" spans="1:17" ht="16.5" customHeight="1" x14ac:dyDescent="0.25">
      <c r="A11" s="832" t="s">
        <v>611</v>
      </c>
      <c r="B11" s="883">
        <f>6*16</f>
        <v>96</v>
      </c>
      <c r="C11" s="884">
        <v>110</v>
      </c>
      <c r="D11" s="884">
        <v>86</v>
      </c>
      <c r="E11" s="884">
        <v>55</v>
      </c>
      <c r="F11" s="884">
        <v>57</v>
      </c>
      <c r="G11" s="884">
        <v>17</v>
      </c>
      <c r="H11" s="855">
        <v>108</v>
      </c>
      <c r="I11" s="884">
        <v>124</v>
      </c>
      <c r="J11" s="884">
        <v>78</v>
      </c>
      <c r="K11" s="884">
        <v>97</v>
      </c>
      <c r="L11" s="884">
        <v>99</v>
      </c>
      <c r="M11" s="855">
        <v>102</v>
      </c>
      <c r="N11" s="855">
        <v>88</v>
      </c>
      <c r="O11" s="893">
        <f t="shared" si="0"/>
        <v>1152</v>
      </c>
      <c r="P11" s="893">
        <f t="shared" si="1"/>
        <v>1021</v>
      </c>
      <c r="Q11" s="856">
        <f t="shared" ref="Q11" si="3">IF(O11=0,"-",P11/O11)</f>
        <v>0.88628472222222221</v>
      </c>
    </row>
    <row r="12" spans="1:17" ht="16.5" customHeight="1" x14ac:dyDescent="0.25">
      <c r="A12" s="832" t="s">
        <v>490</v>
      </c>
      <c r="B12" s="883">
        <v>1080</v>
      </c>
      <c r="C12" s="855">
        <v>991</v>
      </c>
      <c r="D12" s="855">
        <v>1003</v>
      </c>
      <c r="E12" s="855">
        <v>1113</v>
      </c>
      <c r="F12" s="855">
        <v>765</v>
      </c>
      <c r="G12" s="855">
        <v>928</v>
      </c>
      <c r="H12" s="855">
        <v>839</v>
      </c>
      <c r="I12" s="884">
        <v>1008</v>
      </c>
      <c r="J12" s="884">
        <v>971</v>
      </c>
      <c r="K12" s="884">
        <v>834</v>
      </c>
      <c r="L12" s="855">
        <v>1058</v>
      </c>
      <c r="M12" s="855">
        <v>1145</v>
      </c>
      <c r="N12" s="855">
        <v>1181</v>
      </c>
      <c r="O12" s="893">
        <f t="shared" si="0"/>
        <v>12960</v>
      </c>
      <c r="P12" s="893">
        <f t="shared" si="1"/>
        <v>11836</v>
      </c>
      <c r="Q12" s="856">
        <f t="shared" si="2"/>
        <v>0.91327160493827164</v>
      </c>
    </row>
    <row r="13" spans="1:17" ht="16.5" customHeight="1" x14ac:dyDescent="0.25">
      <c r="A13" s="832" t="s">
        <v>610</v>
      </c>
      <c r="B13" s="883">
        <f>6*16</f>
        <v>96</v>
      </c>
      <c r="C13" s="884">
        <v>104</v>
      </c>
      <c r="D13" s="884">
        <v>85</v>
      </c>
      <c r="E13" s="884">
        <v>135</v>
      </c>
      <c r="F13" s="884">
        <v>78</v>
      </c>
      <c r="G13" s="884">
        <v>71</v>
      </c>
      <c r="H13" s="855">
        <v>94</v>
      </c>
      <c r="I13" s="884">
        <v>106</v>
      </c>
      <c r="J13" s="884">
        <v>101</v>
      </c>
      <c r="K13" s="884">
        <v>68</v>
      </c>
      <c r="L13" s="884">
        <v>89</v>
      </c>
      <c r="M13" s="884">
        <v>109</v>
      </c>
      <c r="N13" s="884">
        <v>103</v>
      </c>
      <c r="O13" s="893">
        <f t="shared" si="0"/>
        <v>1152</v>
      </c>
      <c r="P13" s="893">
        <f t="shared" si="1"/>
        <v>1143</v>
      </c>
      <c r="Q13" s="856">
        <f t="shared" ref="Q13" si="4">IF(O13=0,"-",P13/O13)</f>
        <v>0.9921875</v>
      </c>
    </row>
    <row r="14" spans="1:17" ht="16.5" customHeight="1" x14ac:dyDescent="0.25">
      <c r="A14" s="832" t="s">
        <v>613</v>
      </c>
      <c r="B14" s="883">
        <v>384</v>
      </c>
      <c r="C14" s="884">
        <v>443</v>
      </c>
      <c r="D14" s="884">
        <v>430</v>
      </c>
      <c r="E14" s="884">
        <v>514</v>
      </c>
      <c r="F14" s="884">
        <v>611</v>
      </c>
      <c r="G14" s="884">
        <v>485</v>
      </c>
      <c r="H14" s="855">
        <v>379</v>
      </c>
      <c r="I14" s="884">
        <v>276</v>
      </c>
      <c r="J14" s="884">
        <v>583</v>
      </c>
      <c r="K14" s="884">
        <v>598</v>
      </c>
      <c r="L14" s="884">
        <v>541</v>
      </c>
      <c r="M14" s="884">
        <v>531</v>
      </c>
      <c r="N14" s="884">
        <v>486</v>
      </c>
      <c r="O14" s="893">
        <f t="shared" si="0"/>
        <v>4608</v>
      </c>
      <c r="P14" s="893">
        <f t="shared" si="1"/>
        <v>5877</v>
      </c>
      <c r="Q14" s="856">
        <f t="shared" si="2"/>
        <v>1.275390625</v>
      </c>
    </row>
    <row r="15" spans="1:17" ht="16.5" customHeight="1" x14ac:dyDescent="0.25">
      <c r="A15" s="832" t="s">
        <v>682</v>
      </c>
      <c r="B15" s="883">
        <v>58</v>
      </c>
      <c r="C15" s="884">
        <v>66</v>
      </c>
      <c r="D15" s="884">
        <v>57</v>
      </c>
      <c r="E15" s="884">
        <v>75</v>
      </c>
      <c r="F15" s="884">
        <v>62</v>
      </c>
      <c r="G15" s="884">
        <v>66</v>
      </c>
      <c r="H15" s="855">
        <v>51</v>
      </c>
      <c r="I15" s="884">
        <v>33</v>
      </c>
      <c r="J15" s="884">
        <v>62</v>
      </c>
      <c r="K15" s="884">
        <v>59</v>
      </c>
      <c r="L15" s="884">
        <v>67</v>
      </c>
      <c r="M15" s="884">
        <v>61</v>
      </c>
      <c r="N15" s="884">
        <v>58</v>
      </c>
      <c r="O15" s="893">
        <f t="shared" si="0"/>
        <v>696</v>
      </c>
      <c r="P15" s="893">
        <f t="shared" si="1"/>
        <v>717</v>
      </c>
      <c r="Q15" s="856">
        <f t="shared" si="2"/>
        <v>1.0301724137931034</v>
      </c>
    </row>
    <row r="16" spans="1:17" ht="16.5" customHeight="1" x14ac:dyDescent="0.25">
      <c r="A16" s="832" t="s">
        <v>549</v>
      </c>
      <c r="B16" s="924">
        <v>16</v>
      </c>
      <c r="C16" s="925">
        <v>15</v>
      </c>
      <c r="D16" s="925">
        <v>17</v>
      </c>
      <c r="E16" s="925">
        <v>17</v>
      </c>
      <c r="F16" s="925">
        <v>17</v>
      </c>
      <c r="G16" s="925">
        <v>15</v>
      </c>
      <c r="H16" s="855">
        <v>17</v>
      </c>
      <c r="I16" s="925">
        <v>8</v>
      </c>
      <c r="J16" s="925">
        <v>18</v>
      </c>
      <c r="K16" s="925">
        <v>18</v>
      </c>
      <c r="L16" s="925">
        <v>16</v>
      </c>
      <c r="M16" s="925">
        <v>16</v>
      </c>
      <c r="N16" s="925">
        <v>16</v>
      </c>
      <c r="O16" s="922">
        <f t="shared" si="0"/>
        <v>192</v>
      </c>
      <c r="P16" s="893">
        <f t="shared" si="1"/>
        <v>190</v>
      </c>
      <c r="Q16" s="856">
        <f t="shared" si="2"/>
        <v>0.98958333333333337</v>
      </c>
    </row>
    <row r="17" spans="1:17" ht="16.5" customHeight="1" x14ac:dyDescent="0.25">
      <c r="A17" s="832" t="s">
        <v>547</v>
      </c>
      <c r="B17" s="854">
        <v>435</v>
      </c>
      <c r="C17" s="855">
        <v>453</v>
      </c>
      <c r="D17" s="855">
        <v>497</v>
      </c>
      <c r="E17" s="855">
        <v>539</v>
      </c>
      <c r="F17" s="855">
        <v>654</v>
      </c>
      <c r="G17" s="855">
        <v>462</v>
      </c>
      <c r="H17" s="855">
        <v>509</v>
      </c>
      <c r="I17" s="855">
        <v>601</v>
      </c>
      <c r="J17" s="855">
        <v>573</v>
      </c>
      <c r="K17" s="855">
        <v>462</v>
      </c>
      <c r="L17" s="855">
        <v>570</v>
      </c>
      <c r="M17" s="855">
        <v>490</v>
      </c>
      <c r="N17" s="855">
        <v>369</v>
      </c>
      <c r="O17" s="893">
        <f t="shared" si="0"/>
        <v>5220</v>
      </c>
      <c r="P17" s="893">
        <f t="shared" si="1"/>
        <v>6179</v>
      </c>
      <c r="Q17" s="856">
        <f t="shared" si="2"/>
        <v>1.1837164750957854</v>
      </c>
    </row>
    <row r="18" spans="1:17" ht="16.5" customHeight="1" x14ac:dyDescent="0.25">
      <c r="A18" s="832" t="s">
        <v>677</v>
      </c>
      <c r="B18" s="854">
        <v>65</v>
      </c>
      <c r="C18" s="855">
        <v>111</v>
      </c>
      <c r="D18" s="855">
        <v>83</v>
      </c>
      <c r="E18" s="855">
        <v>86</v>
      </c>
      <c r="F18" s="855">
        <v>99</v>
      </c>
      <c r="G18" s="855">
        <v>71</v>
      </c>
      <c r="H18" s="855">
        <v>79</v>
      </c>
      <c r="I18" s="855">
        <v>85</v>
      </c>
      <c r="J18" s="855">
        <v>74</v>
      </c>
      <c r="K18" s="855">
        <v>67</v>
      </c>
      <c r="L18" s="855">
        <v>66</v>
      </c>
      <c r="M18" s="855">
        <v>66</v>
      </c>
      <c r="N18" s="855">
        <v>49</v>
      </c>
      <c r="O18" s="893">
        <f t="shared" si="0"/>
        <v>780</v>
      </c>
      <c r="P18" s="893">
        <f t="shared" si="1"/>
        <v>936</v>
      </c>
      <c r="Q18" s="856">
        <f t="shared" si="2"/>
        <v>1.2</v>
      </c>
    </row>
    <row r="19" spans="1:17" ht="16.5" customHeight="1" x14ac:dyDescent="0.25">
      <c r="A19" s="832" t="s">
        <v>548</v>
      </c>
      <c r="B19" s="921">
        <v>20</v>
      </c>
      <c r="C19" s="915">
        <v>16</v>
      </c>
      <c r="D19" s="915">
        <v>22</v>
      </c>
      <c r="E19" s="915">
        <v>19</v>
      </c>
      <c r="F19" s="915">
        <v>21</v>
      </c>
      <c r="G19" s="915">
        <v>19</v>
      </c>
      <c r="H19" s="915">
        <v>17</v>
      </c>
      <c r="I19" s="915">
        <v>13</v>
      </c>
      <c r="J19" s="915">
        <v>16</v>
      </c>
      <c r="K19" s="915">
        <v>14</v>
      </c>
      <c r="L19" s="915">
        <v>20</v>
      </c>
      <c r="M19" s="915">
        <v>18</v>
      </c>
      <c r="N19" s="915">
        <v>11</v>
      </c>
      <c r="O19" s="893">
        <f t="shared" si="0"/>
        <v>240</v>
      </c>
      <c r="P19" s="893">
        <f t="shared" si="1"/>
        <v>206</v>
      </c>
      <c r="Q19" s="856">
        <f t="shared" si="2"/>
        <v>0.85833333333333328</v>
      </c>
    </row>
    <row r="20" spans="1:17" ht="16.5" customHeight="1" x14ac:dyDescent="0.25">
      <c r="A20" s="832" t="s">
        <v>615</v>
      </c>
      <c r="B20" s="885">
        <v>792</v>
      </c>
      <c r="C20" s="855">
        <v>555</v>
      </c>
      <c r="D20" s="855">
        <v>654</v>
      </c>
      <c r="E20" s="855">
        <v>523</v>
      </c>
      <c r="F20" s="855">
        <v>821</v>
      </c>
      <c r="G20" s="855">
        <v>735</v>
      </c>
      <c r="H20" s="855">
        <v>683</v>
      </c>
      <c r="I20" s="855">
        <v>635</v>
      </c>
      <c r="J20" s="855">
        <v>733</v>
      </c>
      <c r="K20" s="855">
        <v>697</v>
      </c>
      <c r="L20" s="855">
        <v>894</v>
      </c>
      <c r="M20" s="855">
        <v>610</v>
      </c>
      <c r="N20" s="855">
        <v>735</v>
      </c>
      <c r="O20" s="893">
        <f t="shared" si="0"/>
        <v>9504</v>
      </c>
      <c r="P20" s="893">
        <f t="shared" si="1"/>
        <v>8275</v>
      </c>
      <c r="Q20" s="856">
        <f t="shared" si="2"/>
        <v>0.87068602693602692</v>
      </c>
    </row>
    <row r="21" spans="1:17" ht="16.5" customHeight="1" x14ac:dyDescent="0.25">
      <c r="A21" s="832" t="s">
        <v>503</v>
      </c>
      <c r="B21" s="885">
        <v>528</v>
      </c>
      <c r="C21" s="855">
        <v>299</v>
      </c>
      <c r="D21" s="855">
        <v>195</v>
      </c>
      <c r="E21" s="855">
        <v>386</v>
      </c>
      <c r="F21" s="855">
        <v>326</v>
      </c>
      <c r="G21" s="855">
        <v>366</v>
      </c>
      <c r="H21" s="855">
        <v>362</v>
      </c>
      <c r="I21" s="855">
        <v>219</v>
      </c>
      <c r="J21" s="855">
        <v>323</v>
      </c>
      <c r="K21" s="855">
        <v>321</v>
      </c>
      <c r="L21" s="855">
        <v>250</v>
      </c>
      <c r="M21" s="855">
        <v>369</v>
      </c>
      <c r="N21" s="855">
        <v>217</v>
      </c>
      <c r="O21" s="893">
        <f t="shared" si="0"/>
        <v>6336</v>
      </c>
      <c r="P21" s="893">
        <f t="shared" si="1"/>
        <v>3633</v>
      </c>
      <c r="Q21" s="856">
        <f t="shared" si="2"/>
        <v>0.57339015151515149</v>
      </c>
    </row>
    <row r="22" spans="1:17" ht="16.5" customHeight="1" x14ac:dyDescent="0.25">
      <c r="A22" s="832" t="s">
        <v>504</v>
      </c>
      <c r="B22" s="885">
        <v>160</v>
      </c>
      <c r="C22" s="855">
        <v>145</v>
      </c>
      <c r="D22" s="855">
        <v>43</v>
      </c>
      <c r="E22" s="855">
        <v>0</v>
      </c>
      <c r="F22" s="855">
        <v>34</v>
      </c>
      <c r="G22" s="855">
        <v>36</v>
      </c>
      <c r="H22" s="855">
        <v>0</v>
      </c>
      <c r="I22" s="855">
        <v>160</v>
      </c>
      <c r="J22" s="855">
        <v>128</v>
      </c>
      <c r="K22" s="855">
        <v>150</v>
      </c>
      <c r="L22" s="855">
        <v>135</v>
      </c>
      <c r="M22" s="855">
        <v>0</v>
      </c>
      <c r="N22" s="855">
        <v>191</v>
      </c>
      <c r="O22" s="893">
        <f t="shared" si="0"/>
        <v>1920</v>
      </c>
      <c r="P22" s="893">
        <f t="shared" si="1"/>
        <v>1022</v>
      </c>
      <c r="Q22" s="856">
        <f t="shared" si="2"/>
        <v>0.53229166666666672</v>
      </c>
    </row>
    <row r="23" spans="1:17" s="659" customFormat="1" ht="16.5" customHeight="1" x14ac:dyDescent="0.2">
      <c r="A23" s="832" t="s">
        <v>687</v>
      </c>
      <c r="B23" s="921">
        <v>110</v>
      </c>
      <c r="C23" s="915">
        <v>0</v>
      </c>
      <c r="D23" s="915">
        <v>57</v>
      </c>
      <c r="E23" s="915">
        <v>121</v>
      </c>
      <c r="F23" s="915">
        <v>136</v>
      </c>
      <c r="G23" s="915">
        <v>216</v>
      </c>
      <c r="H23" s="915">
        <v>257</v>
      </c>
      <c r="I23" s="915">
        <v>126</v>
      </c>
      <c r="J23" s="915">
        <v>110</v>
      </c>
      <c r="K23" s="915">
        <v>105</v>
      </c>
      <c r="L23" s="915">
        <v>99</v>
      </c>
      <c r="M23" s="915">
        <v>353</v>
      </c>
      <c r="N23" s="915">
        <v>172</v>
      </c>
      <c r="O23" s="893">
        <f t="shared" si="0"/>
        <v>1320</v>
      </c>
      <c r="P23" s="893">
        <f t="shared" si="1"/>
        <v>1752</v>
      </c>
      <c r="Q23" s="856">
        <f>IF(O23=0,"-",P23/O23)</f>
        <v>1.3272727272727274</v>
      </c>
    </row>
    <row r="24" spans="1:17" s="659" customFormat="1" ht="16.5" customHeight="1" x14ac:dyDescent="0.2">
      <c r="A24" s="832" t="s">
        <v>691</v>
      </c>
      <c r="B24" s="921">
        <v>4</v>
      </c>
      <c r="C24" s="915">
        <v>0</v>
      </c>
      <c r="D24" s="915">
        <v>1</v>
      </c>
      <c r="E24" s="915">
        <v>4</v>
      </c>
      <c r="F24" s="915">
        <v>4</v>
      </c>
      <c r="G24" s="915">
        <v>9</v>
      </c>
      <c r="H24" s="915">
        <v>5</v>
      </c>
      <c r="I24" s="915">
        <v>5</v>
      </c>
      <c r="J24" s="915">
        <v>5</v>
      </c>
      <c r="K24" s="915">
        <v>6</v>
      </c>
      <c r="L24" s="915">
        <v>5</v>
      </c>
      <c r="M24" s="915">
        <v>5</v>
      </c>
      <c r="N24" s="915">
        <v>7</v>
      </c>
      <c r="O24" s="893">
        <f t="shared" si="0"/>
        <v>48</v>
      </c>
      <c r="P24" s="893">
        <f t="shared" si="1"/>
        <v>56</v>
      </c>
      <c r="Q24" s="856">
        <f>IF(O24=0,"-",P24/O24)</f>
        <v>1.1666666666666667</v>
      </c>
    </row>
    <row r="25" spans="1:17" ht="16.5" customHeight="1" x14ac:dyDescent="0.25">
      <c r="A25" s="832" t="s">
        <v>505</v>
      </c>
      <c r="B25" s="885">
        <v>792</v>
      </c>
      <c r="C25" s="855">
        <v>529</v>
      </c>
      <c r="D25" s="855">
        <v>420</v>
      </c>
      <c r="E25" s="855">
        <v>504</v>
      </c>
      <c r="F25" s="855">
        <v>497</v>
      </c>
      <c r="G25" s="855">
        <v>485</v>
      </c>
      <c r="H25" s="855">
        <v>484</v>
      </c>
      <c r="I25" s="855">
        <v>438</v>
      </c>
      <c r="J25" s="855">
        <v>365</v>
      </c>
      <c r="K25" s="855">
        <v>365</v>
      </c>
      <c r="L25" s="855">
        <v>458</v>
      </c>
      <c r="M25" s="855">
        <v>345</v>
      </c>
      <c r="N25" s="855">
        <v>325</v>
      </c>
      <c r="O25" s="893">
        <f t="shared" si="0"/>
        <v>9504</v>
      </c>
      <c r="P25" s="893">
        <f t="shared" si="1"/>
        <v>5215</v>
      </c>
      <c r="Q25" s="856">
        <f t="shared" si="2"/>
        <v>0.54871632996633002</v>
      </c>
    </row>
    <row r="26" spans="1:17" s="659" customFormat="1" ht="16.5" customHeight="1" x14ac:dyDescent="0.2">
      <c r="A26" s="920" t="s">
        <v>550</v>
      </c>
      <c r="B26" s="921">
        <v>432</v>
      </c>
      <c r="C26" s="915">
        <v>349</v>
      </c>
      <c r="D26" s="915">
        <v>325</v>
      </c>
      <c r="E26" s="915">
        <v>306</v>
      </c>
      <c r="F26" s="915">
        <v>412</v>
      </c>
      <c r="G26" s="915">
        <v>378</v>
      </c>
      <c r="H26" s="915">
        <v>268</v>
      </c>
      <c r="I26" s="915">
        <v>434</v>
      </c>
      <c r="J26" s="915">
        <v>362</v>
      </c>
      <c r="K26" s="915">
        <v>392</v>
      </c>
      <c r="L26" s="915">
        <v>508</v>
      </c>
      <c r="M26" s="915">
        <v>403</v>
      </c>
      <c r="N26" s="915">
        <v>230</v>
      </c>
      <c r="O26" s="893">
        <f t="shared" si="0"/>
        <v>5184</v>
      </c>
      <c r="P26" s="893">
        <f t="shared" si="1"/>
        <v>4367</v>
      </c>
      <c r="Q26" s="856">
        <f t="shared" si="2"/>
        <v>0.84239969135802473</v>
      </c>
    </row>
    <row r="27" spans="1:17" s="659" customFormat="1" ht="16.5" customHeight="1" x14ac:dyDescent="0.2">
      <c r="A27" s="920" t="s">
        <v>551</v>
      </c>
      <c r="B27" s="921">
        <v>24</v>
      </c>
      <c r="C27" s="915">
        <v>86</v>
      </c>
      <c r="D27" s="915">
        <v>67</v>
      </c>
      <c r="E27" s="915">
        <v>71</v>
      </c>
      <c r="F27" s="915">
        <v>59</v>
      </c>
      <c r="G27" s="915">
        <v>40</v>
      </c>
      <c r="H27" s="915">
        <v>47</v>
      </c>
      <c r="I27" s="915">
        <v>84</v>
      </c>
      <c r="J27" s="915">
        <v>51</v>
      </c>
      <c r="K27" s="915">
        <v>48</v>
      </c>
      <c r="L27" s="915">
        <v>42</v>
      </c>
      <c r="M27" s="915">
        <v>55</v>
      </c>
      <c r="N27" s="915">
        <v>20</v>
      </c>
      <c r="O27" s="893">
        <f t="shared" si="0"/>
        <v>288</v>
      </c>
      <c r="P27" s="893">
        <f t="shared" si="1"/>
        <v>670</v>
      </c>
      <c r="Q27" s="856">
        <f t="shared" si="2"/>
        <v>2.3263888888888888</v>
      </c>
    </row>
    <row r="28" spans="1:17" s="659" customFormat="1" ht="16.5" customHeight="1" x14ac:dyDescent="0.2">
      <c r="A28" s="920" t="s">
        <v>552</v>
      </c>
      <c r="B28" s="921">
        <f>122+61</f>
        <v>183</v>
      </c>
      <c r="C28" s="915">
        <v>145</v>
      </c>
      <c r="D28" s="915">
        <v>233</v>
      </c>
      <c r="E28" s="915">
        <v>214</v>
      </c>
      <c r="F28" s="915">
        <v>156</v>
      </c>
      <c r="G28" s="915">
        <v>111</v>
      </c>
      <c r="H28" s="915">
        <v>381</v>
      </c>
      <c r="I28" s="915">
        <v>134</v>
      </c>
      <c r="J28" s="915">
        <v>148</v>
      </c>
      <c r="K28" s="915">
        <v>141</v>
      </c>
      <c r="L28" s="915">
        <v>119</v>
      </c>
      <c r="M28" s="915">
        <v>114</v>
      </c>
      <c r="N28" s="915">
        <v>141</v>
      </c>
      <c r="O28" s="893">
        <f t="shared" si="0"/>
        <v>2196</v>
      </c>
      <c r="P28" s="893">
        <f t="shared" si="1"/>
        <v>2037</v>
      </c>
      <c r="Q28" s="856">
        <f t="shared" si="2"/>
        <v>0.92759562841530052</v>
      </c>
    </row>
    <row r="29" spans="1:17" s="659" customFormat="1" ht="16.5" customHeight="1" x14ac:dyDescent="0.2">
      <c r="A29" s="920" t="s">
        <v>553</v>
      </c>
      <c r="B29" s="921">
        <f>30+15</f>
        <v>45</v>
      </c>
      <c r="C29" s="915">
        <v>58</v>
      </c>
      <c r="D29" s="915">
        <v>69</v>
      </c>
      <c r="E29" s="915">
        <v>71</v>
      </c>
      <c r="F29" s="915">
        <v>40</v>
      </c>
      <c r="G29" s="915">
        <v>50</v>
      </c>
      <c r="H29" s="915">
        <v>45</v>
      </c>
      <c r="I29" s="915">
        <v>34</v>
      </c>
      <c r="J29" s="915">
        <v>41</v>
      </c>
      <c r="K29" s="915">
        <v>42</v>
      </c>
      <c r="L29" s="915">
        <v>41</v>
      </c>
      <c r="M29" s="915">
        <v>21</v>
      </c>
      <c r="N29" s="915">
        <v>35</v>
      </c>
      <c r="O29" s="893">
        <f>B29*(IF(C29="",0,1)+IF(D29="",0,1)+IF(E29="",0,1)+IF(F29="",0,1)+IF(G29="",0,1)+IF(H29="",0,1)+IF(I29="",0,1)+IF(J29="",0,1)+IF(K29="",0,1)+IF(L29="",0,1)+IF(M29="",0,1)+IF(N29="",0,1))</f>
        <v>540</v>
      </c>
      <c r="P29" s="893">
        <f t="shared" si="1"/>
        <v>547</v>
      </c>
      <c r="Q29" s="856">
        <f t="shared" si="2"/>
        <v>1.0129629629629631</v>
      </c>
    </row>
    <row r="30" spans="1:17" ht="16.5" customHeight="1" x14ac:dyDescent="0.25">
      <c r="A30" s="920" t="s">
        <v>624</v>
      </c>
      <c r="B30" s="854">
        <v>15</v>
      </c>
      <c r="C30" s="855">
        <v>17</v>
      </c>
      <c r="D30" s="855">
        <v>33</v>
      </c>
      <c r="E30" s="855">
        <v>32</v>
      </c>
      <c r="F30" s="855">
        <v>10</v>
      </c>
      <c r="G30" s="855">
        <v>30</v>
      </c>
      <c r="H30" s="855">
        <v>48</v>
      </c>
      <c r="I30" s="855">
        <v>41</v>
      </c>
      <c r="J30" s="855">
        <v>45</v>
      </c>
      <c r="K30" s="855">
        <v>17</v>
      </c>
      <c r="L30" s="855">
        <v>35</v>
      </c>
      <c r="M30" s="855">
        <v>37</v>
      </c>
      <c r="N30" s="855">
        <v>30</v>
      </c>
      <c r="O30" s="893">
        <f t="shared" si="0"/>
        <v>180</v>
      </c>
      <c r="P30" s="893">
        <f t="shared" si="1"/>
        <v>375</v>
      </c>
      <c r="Q30" s="856">
        <f>IF(O30=0,"-",P30/O30)</f>
        <v>2.0833333333333335</v>
      </c>
    </row>
    <row r="31" spans="1:17" ht="16.5" customHeight="1" x14ac:dyDescent="0.25">
      <c r="A31" s="920" t="s">
        <v>558</v>
      </c>
      <c r="B31" s="854">
        <v>61</v>
      </c>
      <c r="C31" s="855">
        <v>55</v>
      </c>
      <c r="D31" s="855">
        <v>117</v>
      </c>
      <c r="E31" s="855">
        <v>86</v>
      </c>
      <c r="F31" s="855">
        <v>39</v>
      </c>
      <c r="G31" s="855">
        <v>81</v>
      </c>
      <c r="H31" s="855">
        <v>101</v>
      </c>
      <c r="I31" s="855">
        <v>106</v>
      </c>
      <c r="J31" s="855">
        <v>58</v>
      </c>
      <c r="K31" s="855">
        <v>89</v>
      </c>
      <c r="L31" s="855">
        <v>96</v>
      </c>
      <c r="M31" s="855">
        <v>73</v>
      </c>
      <c r="N31" s="855">
        <v>70</v>
      </c>
      <c r="O31" s="893">
        <f t="shared" si="0"/>
        <v>732</v>
      </c>
      <c r="P31" s="893">
        <f t="shared" si="1"/>
        <v>971</v>
      </c>
      <c r="Q31" s="856">
        <f>IF(O31=0,"-",P31/O31)</f>
        <v>1.3265027322404372</v>
      </c>
    </row>
    <row r="32" spans="1:17" s="659" customFormat="1" ht="16.5" customHeight="1" x14ac:dyDescent="0.2">
      <c r="A32" s="920" t="s">
        <v>680</v>
      </c>
      <c r="B32" s="921">
        <f>92+92</f>
        <v>184</v>
      </c>
      <c r="C32" s="915">
        <v>143</v>
      </c>
      <c r="D32" s="915">
        <v>118</v>
      </c>
      <c r="E32" s="915">
        <v>196</v>
      </c>
      <c r="F32" s="915">
        <v>205</v>
      </c>
      <c r="G32" s="915">
        <v>191</v>
      </c>
      <c r="H32" s="915">
        <v>173</v>
      </c>
      <c r="I32" s="915">
        <v>205</v>
      </c>
      <c r="J32" s="915">
        <v>182</v>
      </c>
      <c r="K32" s="915">
        <v>147</v>
      </c>
      <c r="L32" s="915">
        <v>153</v>
      </c>
      <c r="M32" s="915">
        <v>135</v>
      </c>
      <c r="N32" s="915">
        <v>130</v>
      </c>
      <c r="O32" s="893">
        <f t="shared" si="0"/>
        <v>2208</v>
      </c>
      <c r="P32" s="893">
        <f t="shared" si="1"/>
        <v>1978</v>
      </c>
      <c r="Q32" s="856">
        <f t="shared" si="2"/>
        <v>0.89583333333333337</v>
      </c>
    </row>
    <row r="33" spans="1:17" s="659" customFormat="1" ht="16.5" customHeight="1" x14ac:dyDescent="0.2">
      <c r="A33" s="920" t="s">
        <v>681</v>
      </c>
      <c r="B33" s="921">
        <v>120</v>
      </c>
      <c r="C33" s="915">
        <v>130</v>
      </c>
      <c r="D33" s="915">
        <v>114</v>
      </c>
      <c r="E33" s="915">
        <v>165</v>
      </c>
      <c r="F33" s="915">
        <v>160</v>
      </c>
      <c r="G33" s="915">
        <v>171</v>
      </c>
      <c r="H33" s="915">
        <v>126</v>
      </c>
      <c r="I33" s="915">
        <v>157</v>
      </c>
      <c r="J33" s="915">
        <v>148</v>
      </c>
      <c r="K33" s="915">
        <v>121</v>
      </c>
      <c r="L33" s="915">
        <v>116</v>
      </c>
      <c r="M33" s="915">
        <v>95</v>
      </c>
      <c r="N33" s="915">
        <v>103</v>
      </c>
      <c r="O33" s="893">
        <f t="shared" si="0"/>
        <v>1440</v>
      </c>
      <c r="P33" s="893">
        <f t="shared" si="1"/>
        <v>1606</v>
      </c>
      <c r="Q33" s="856">
        <f t="shared" si="2"/>
        <v>1.1152777777777778</v>
      </c>
    </row>
    <row r="34" spans="1:17" s="659" customFormat="1" ht="16.5" customHeight="1" x14ac:dyDescent="0.2">
      <c r="A34" s="920" t="s">
        <v>562</v>
      </c>
      <c r="B34" s="921">
        <v>106</v>
      </c>
      <c r="C34" s="915">
        <v>115</v>
      </c>
      <c r="D34" s="915">
        <v>108</v>
      </c>
      <c r="E34" s="915">
        <v>109</v>
      </c>
      <c r="F34" s="915">
        <v>86</v>
      </c>
      <c r="G34" s="915">
        <v>105</v>
      </c>
      <c r="H34" s="915">
        <v>101</v>
      </c>
      <c r="I34" s="915">
        <v>78</v>
      </c>
      <c r="J34" s="915">
        <v>71</v>
      </c>
      <c r="K34" s="915">
        <v>107</v>
      </c>
      <c r="L34" s="915">
        <v>114</v>
      </c>
      <c r="M34" s="915">
        <v>105</v>
      </c>
      <c r="N34" s="915">
        <v>108</v>
      </c>
      <c r="O34" s="893">
        <f t="shared" si="0"/>
        <v>1272</v>
      </c>
      <c r="P34" s="893">
        <f t="shared" si="1"/>
        <v>1207</v>
      </c>
      <c r="Q34" s="856">
        <f t="shared" si="2"/>
        <v>0.94889937106918243</v>
      </c>
    </row>
    <row r="35" spans="1:17" s="659" customFormat="1" ht="16.5" customHeight="1" x14ac:dyDescent="0.2">
      <c r="A35" s="920" t="s">
        <v>554</v>
      </c>
      <c r="B35" s="921">
        <v>18</v>
      </c>
      <c r="C35" s="915">
        <v>16</v>
      </c>
      <c r="D35" s="915">
        <v>6</v>
      </c>
      <c r="E35" s="915">
        <v>17</v>
      </c>
      <c r="F35" s="915">
        <v>13</v>
      </c>
      <c r="G35" s="915">
        <v>18</v>
      </c>
      <c r="H35" s="915">
        <v>13</v>
      </c>
      <c r="I35" s="915">
        <v>13</v>
      </c>
      <c r="J35" s="915">
        <v>12</v>
      </c>
      <c r="K35" s="915">
        <v>18</v>
      </c>
      <c r="L35" s="915">
        <v>20</v>
      </c>
      <c r="M35" s="915">
        <v>22</v>
      </c>
      <c r="N35" s="915">
        <v>24</v>
      </c>
      <c r="O35" s="893">
        <f t="shared" si="0"/>
        <v>216</v>
      </c>
      <c r="P35" s="893">
        <f t="shared" si="1"/>
        <v>192</v>
      </c>
      <c r="Q35" s="856">
        <f t="shared" si="2"/>
        <v>0.88888888888888884</v>
      </c>
    </row>
    <row r="36" spans="1:17" s="659" customFormat="1" ht="16.5" customHeight="1" x14ac:dyDescent="0.2">
      <c r="A36" s="920" t="s">
        <v>580</v>
      </c>
      <c r="B36" s="854">
        <v>46</v>
      </c>
      <c r="C36" s="915">
        <v>120</v>
      </c>
      <c r="D36" s="915">
        <v>132</v>
      </c>
      <c r="E36" s="915">
        <v>116</v>
      </c>
      <c r="F36" s="915">
        <v>59</v>
      </c>
      <c r="G36" s="915">
        <v>123</v>
      </c>
      <c r="H36" s="915">
        <v>40</v>
      </c>
      <c r="I36" s="915">
        <v>132</v>
      </c>
      <c r="J36" s="915">
        <v>150</v>
      </c>
      <c r="K36" s="915">
        <v>75</v>
      </c>
      <c r="L36" s="915">
        <v>47</v>
      </c>
      <c r="M36" s="915">
        <v>92</v>
      </c>
      <c r="N36" s="915">
        <v>92</v>
      </c>
      <c r="O36" s="893">
        <f t="shared" si="0"/>
        <v>552</v>
      </c>
      <c r="P36" s="893">
        <f t="shared" si="1"/>
        <v>1178</v>
      </c>
      <c r="Q36" s="856">
        <f>IF(O36=0,"-",P36/O36)</f>
        <v>2.1340579710144927</v>
      </c>
    </row>
    <row r="37" spans="1:17" s="659" customFormat="1" ht="16.5" customHeight="1" x14ac:dyDescent="0.2">
      <c r="A37" s="920" t="s">
        <v>621</v>
      </c>
      <c r="B37" s="854">
        <v>30</v>
      </c>
      <c r="C37" s="915">
        <v>65</v>
      </c>
      <c r="D37" s="915">
        <v>55</v>
      </c>
      <c r="E37" s="915">
        <v>52</v>
      </c>
      <c r="F37" s="915">
        <v>43</v>
      </c>
      <c r="G37" s="915">
        <v>53</v>
      </c>
      <c r="H37" s="915">
        <v>20</v>
      </c>
      <c r="I37" s="915">
        <v>56</v>
      </c>
      <c r="J37" s="915">
        <v>51</v>
      </c>
      <c r="K37" s="915">
        <v>44</v>
      </c>
      <c r="L37" s="915">
        <v>16</v>
      </c>
      <c r="M37" s="915">
        <v>53</v>
      </c>
      <c r="N37" s="915">
        <v>41</v>
      </c>
      <c r="O37" s="893">
        <f t="shared" si="0"/>
        <v>360</v>
      </c>
      <c r="P37" s="893">
        <f t="shared" si="1"/>
        <v>549</v>
      </c>
      <c r="Q37" s="856">
        <f>IF(O37=0,"-",P37/O37)</f>
        <v>1.5249999999999999</v>
      </c>
    </row>
    <row r="38" spans="1:17" s="659" customFormat="1" ht="16.5" customHeight="1" x14ac:dyDescent="0.2">
      <c r="A38" s="920" t="s">
        <v>556</v>
      </c>
      <c r="B38" s="921">
        <v>32</v>
      </c>
      <c r="C38" s="915">
        <v>0</v>
      </c>
      <c r="D38" s="915">
        <v>0</v>
      </c>
      <c r="E38" s="915">
        <v>0</v>
      </c>
      <c r="F38" s="915">
        <v>0</v>
      </c>
      <c r="G38" s="915">
        <v>0</v>
      </c>
      <c r="H38" s="915">
        <v>0</v>
      </c>
      <c r="I38" s="915">
        <v>115</v>
      </c>
      <c r="J38" s="915">
        <v>65</v>
      </c>
      <c r="K38" s="884">
        <v>104</v>
      </c>
      <c r="L38" s="884">
        <v>72</v>
      </c>
      <c r="M38" s="884">
        <v>58</v>
      </c>
      <c r="N38" s="884">
        <v>24</v>
      </c>
      <c r="O38" s="893">
        <f t="shared" si="0"/>
        <v>384</v>
      </c>
      <c r="P38" s="893">
        <f t="shared" si="1"/>
        <v>438</v>
      </c>
      <c r="Q38" s="856">
        <f t="shared" ref="Q38:Q39" si="5">IF(O38=0,"-",P38/O38)</f>
        <v>1.140625</v>
      </c>
    </row>
    <row r="39" spans="1:17" s="659" customFormat="1" ht="16.5" customHeight="1" x14ac:dyDescent="0.2">
      <c r="A39" s="920" t="s">
        <v>557</v>
      </c>
      <c r="B39" s="921">
        <v>20</v>
      </c>
      <c r="C39" s="915">
        <v>0</v>
      </c>
      <c r="D39" s="915">
        <v>0</v>
      </c>
      <c r="E39" s="915">
        <v>0</v>
      </c>
      <c r="F39" s="915">
        <v>0</v>
      </c>
      <c r="G39" s="915">
        <v>0</v>
      </c>
      <c r="H39" s="915">
        <v>0</v>
      </c>
      <c r="I39" s="915">
        <v>0</v>
      </c>
      <c r="J39" s="915">
        <v>70</v>
      </c>
      <c r="K39" s="884">
        <v>33</v>
      </c>
      <c r="L39" s="884">
        <v>55</v>
      </c>
      <c r="M39" s="884">
        <v>45</v>
      </c>
      <c r="N39" s="884">
        <v>36</v>
      </c>
      <c r="O39" s="893">
        <f t="shared" si="0"/>
        <v>240</v>
      </c>
      <c r="P39" s="893">
        <f t="shared" si="1"/>
        <v>239</v>
      </c>
      <c r="Q39" s="856">
        <f t="shared" si="5"/>
        <v>0.99583333333333335</v>
      </c>
    </row>
    <row r="40" spans="1:17" ht="16.5" customHeight="1" x14ac:dyDescent="0.25">
      <c r="A40" s="832" t="s">
        <v>620</v>
      </c>
      <c r="B40" s="854">
        <v>60</v>
      </c>
      <c r="C40" s="855">
        <v>58</v>
      </c>
      <c r="D40" s="855">
        <v>38</v>
      </c>
      <c r="E40" s="855">
        <v>57</v>
      </c>
      <c r="F40" s="855">
        <v>61</v>
      </c>
      <c r="G40" s="855">
        <v>49</v>
      </c>
      <c r="H40" s="855">
        <v>59</v>
      </c>
      <c r="I40" s="855">
        <v>68</v>
      </c>
      <c r="J40" s="855">
        <v>86</v>
      </c>
      <c r="K40" s="855">
        <v>44</v>
      </c>
      <c r="L40" s="855">
        <v>82</v>
      </c>
      <c r="M40" s="855">
        <v>57</v>
      </c>
      <c r="N40" s="855">
        <v>53</v>
      </c>
      <c r="O40" s="893">
        <f t="shared" si="0"/>
        <v>720</v>
      </c>
      <c r="P40" s="893">
        <f t="shared" si="1"/>
        <v>712</v>
      </c>
      <c r="Q40" s="856">
        <f>IF(O40=0,"-",P40/O40)</f>
        <v>0.98888888888888893</v>
      </c>
    </row>
    <row r="41" spans="1:17" ht="16.5" customHeight="1" x14ac:dyDescent="0.25">
      <c r="A41" s="832" t="s">
        <v>559</v>
      </c>
      <c r="B41" s="854">
        <v>40</v>
      </c>
      <c r="C41" s="855">
        <v>58</v>
      </c>
      <c r="D41" s="855">
        <v>28</v>
      </c>
      <c r="E41" s="855">
        <v>57</v>
      </c>
      <c r="F41" s="855">
        <v>39</v>
      </c>
      <c r="G41" s="855">
        <v>44</v>
      </c>
      <c r="H41" s="855">
        <v>39</v>
      </c>
      <c r="I41" s="855">
        <v>46</v>
      </c>
      <c r="J41" s="855">
        <v>46</v>
      </c>
      <c r="K41" s="855">
        <v>27</v>
      </c>
      <c r="L41" s="855">
        <v>45</v>
      </c>
      <c r="M41" s="855">
        <v>39</v>
      </c>
      <c r="N41" s="855">
        <v>48</v>
      </c>
      <c r="O41" s="893">
        <f t="shared" si="0"/>
        <v>480</v>
      </c>
      <c r="P41" s="893">
        <f t="shared" si="1"/>
        <v>516</v>
      </c>
      <c r="Q41" s="856">
        <f>IF(O41=0,"-",P41/O41)</f>
        <v>1.075</v>
      </c>
    </row>
    <row r="42" spans="1:17" s="659" customFormat="1" ht="16.5" customHeight="1" x14ac:dyDescent="0.2">
      <c r="A42" s="920" t="s">
        <v>686</v>
      </c>
      <c r="B42" s="921">
        <v>60</v>
      </c>
      <c r="C42" s="915">
        <v>86</v>
      </c>
      <c r="D42" s="915">
        <v>63</v>
      </c>
      <c r="E42" s="915">
        <v>50</v>
      </c>
      <c r="F42" s="915">
        <v>125</v>
      </c>
      <c r="G42" s="915">
        <v>52</v>
      </c>
      <c r="H42" s="915">
        <v>41</v>
      </c>
      <c r="I42" s="915">
        <v>65</v>
      </c>
      <c r="J42" s="915">
        <v>47</v>
      </c>
      <c r="K42" s="915">
        <v>55</v>
      </c>
      <c r="L42" s="915">
        <v>54</v>
      </c>
      <c r="M42" s="915">
        <v>42</v>
      </c>
      <c r="N42" s="915">
        <v>28</v>
      </c>
      <c r="O42" s="893">
        <f t="shared" si="0"/>
        <v>720</v>
      </c>
      <c r="P42" s="893">
        <f t="shared" si="1"/>
        <v>708</v>
      </c>
      <c r="Q42" s="856">
        <f t="shared" si="2"/>
        <v>0.98333333333333328</v>
      </c>
    </row>
    <row r="43" spans="1:17" s="659" customFormat="1" ht="16.5" customHeight="1" x14ac:dyDescent="0.2">
      <c r="A43" s="920" t="s">
        <v>628</v>
      </c>
      <c r="B43" s="921">
        <v>384</v>
      </c>
      <c r="C43" s="915">
        <v>498</v>
      </c>
      <c r="D43" s="915">
        <v>429</v>
      </c>
      <c r="E43" s="915">
        <v>437</v>
      </c>
      <c r="F43" s="915">
        <v>449</v>
      </c>
      <c r="G43" s="915">
        <v>354</v>
      </c>
      <c r="H43" s="915">
        <v>314</v>
      </c>
      <c r="I43" s="915">
        <v>410</v>
      </c>
      <c r="J43" s="915">
        <v>454</v>
      </c>
      <c r="K43" s="915">
        <v>424</v>
      </c>
      <c r="L43" s="915">
        <v>398</v>
      </c>
      <c r="M43" s="915">
        <v>432</v>
      </c>
      <c r="N43" s="915">
        <v>403</v>
      </c>
      <c r="O43" s="893">
        <f t="shared" si="0"/>
        <v>4608</v>
      </c>
      <c r="P43" s="893">
        <f t="shared" si="1"/>
        <v>5002</v>
      </c>
      <c r="Q43" s="856">
        <f t="shared" si="2"/>
        <v>1.0855034722222223</v>
      </c>
    </row>
    <row r="44" spans="1:17" s="659" customFormat="1" ht="16.5" customHeight="1" x14ac:dyDescent="0.2">
      <c r="A44" s="920" t="s">
        <v>676</v>
      </c>
      <c r="B44" s="921">
        <v>40</v>
      </c>
      <c r="C44" s="915">
        <v>19</v>
      </c>
      <c r="D44" s="915">
        <v>58</v>
      </c>
      <c r="E44" s="915">
        <v>16</v>
      </c>
      <c r="F44" s="915">
        <v>12</v>
      </c>
      <c r="G44" s="915">
        <v>55</v>
      </c>
      <c r="H44" s="915">
        <v>60</v>
      </c>
      <c r="I44" s="915">
        <v>63</v>
      </c>
      <c r="J44" s="915">
        <v>62</v>
      </c>
      <c r="K44" s="915">
        <v>59</v>
      </c>
      <c r="L44" s="915">
        <v>77</v>
      </c>
      <c r="M44" s="915">
        <v>53</v>
      </c>
      <c r="N44" s="915">
        <v>45</v>
      </c>
      <c r="O44" s="893">
        <f t="shared" si="0"/>
        <v>480</v>
      </c>
      <c r="P44" s="893">
        <f t="shared" si="1"/>
        <v>579</v>
      </c>
      <c r="Q44" s="856">
        <f t="shared" si="2"/>
        <v>1.20625</v>
      </c>
    </row>
    <row r="45" spans="1:17" s="659" customFormat="1" ht="16.5" customHeight="1" thickBot="1" x14ac:dyDescent="0.25">
      <c r="A45" s="929" t="s">
        <v>555</v>
      </c>
      <c r="B45" s="930">
        <v>60</v>
      </c>
      <c r="C45" s="931">
        <v>34</v>
      </c>
      <c r="D45" s="931">
        <v>95</v>
      </c>
      <c r="E45" s="931">
        <v>83</v>
      </c>
      <c r="F45" s="931">
        <v>31</v>
      </c>
      <c r="G45" s="931">
        <v>62</v>
      </c>
      <c r="H45" s="931">
        <v>68</v>
      </c>
      <c r="I45" s="931">
        <v>90</v>
      </c>
      <c r="J45" s="931">
        <v>138</v>
      </c>
      <c r="K45" s="931">
        <v>53</v>
      </c>
      <c r="L45" s="931">
        <v>91</v>
      </c>
      <c r="M45" s="931">
        <v>78</v>
      </c>
      <c r="N45" s="931">
        <v>41</v>
      </c>
      <c r="O45" s="932">
        <f t="shared" si="0"/>
        <v>720</v>
      </c>
      <c r="P45" s="932">
        <f t="shared" si="1"/>
        <v>864</v>
      </c>
      <c r="Q45" s="933">
        <f t="shared" si="2"/>
        <v>1.2</v>
      </c>
    </row>
    <row r="46" spans="1:17" s="888" customFormat="1" ht="17.25" customHeight="1" x14ac:dyDescent="0.25">
      <c r="A46" s="926" t="s">
        <v>6</v>
      </c>
      <c r="B46" s="927">
        <f>SUM(B9:B45)</f>
        <v>16292</v>
      </c>
      <c r="C46" s="927">
        <f t="shared" ref="C46:P46" si="6">SUM(C9:C45)</f>
        <v>14565</v>
      </c>
      <c r="D46" s="927">
        <f t="shared" si="6"/>
        <v>14116</v>
      </c>
      <c r="E46" s="927">
        <f t="shared" si="6"/>
        <v>15046</v>
      </c>
      <c r="F46" s="927">
        <f t="shared" si="6"/>
        <v>15362</v>
      </c>
      <c r="G46" s="927">
        <f t="shared" si="6"/>
        <v>13509</v>
      </c>
      <c r="H46" s="927">
        <f t="shared" si="6"/>
        <v>14465</v>
      </c>
      <c r="I46" s="927">
        <f t="shared" si="6"/>
        <v>14523</v>
      </c>
      <c r="J46" s="927">
        <f t="shared" si="6"/>
        <v>15054</v>
      </c>
      <c r="K46" s="927">
        <f t="shared" si="6"/>
        <v>14111</v>
      </c>
      <c r="L46" s="927">
        <f t="shared" si="6"/>
        <v>18303</v>
      </c>
      <c r="M46" s="927">
        <f t="shared" si="6"/>
        <v>17075</v>
      </c>
      <c r="N46" s="927">
        <f>SUM(N9:N45)</f>
        <v>16404</v>
      </c>
      <c r="O46" s="927">
        <f>SUM(O9:O45)</f>
        <v>195504</v>
      </c>
      <c r="P46" s="927">
        <f t="shared" si="6"/>
        <v>182533</v>
      </c>
      <c r="Q46" s="928">
        <f t="shared" si="2"/>
        <v>0.93365353138554708</v>
      </c>
    </row>
    <row r="47" spans="1:17" s="888" customFormat="1" ht="17.25" customHeight="1" x14ac:dyDescent="0.25">
      <c r="A47" s="968"/>
      <c r="B47" s="940"/>
      <c r="C47" s="940"/>
      <c r="D47" s="940"/>
      <c r="E47" s="940"/>
      <c r="F47" s="940"/>
      <c r="G47" s="940"/>
      <c r="H47" s="940"/>
      <c r="I47" s="940"/>
      <c r="J47" s="940"/>
      <c r="K47" s="940"/>
      <c r="L47" s="940"/>
      <c r="M47" s="940"/>
      <c r="N47" s="940"/>
      <c r="O47" s="940"/>
      <c r="P47" s="940"/>
      <c r="Q47" s="941"/>
    </row>
    <row r="48" spans="1:17" x14ac:dyDescent="0.25">
      <c r="A48" s="881" t="s">
        <v>513</v>
      </c>
      <c r="O48" s="890"/>
      <c r="P48" s="890"/>
    </row>
    <row r="49" spans="1:16" ht="15.75" hidden="1" x14ac:dyDescent="0.25">
      <c r="A49" s="1021" t="s">
        <v>404</v>
      </c>
      <c r="B49" s="1022"/>
      <c r="C49" s="1022"/>
      <c r="D49" s="1022"/>
      <c r="E49" s="1022"/>
      <c r="F49" s="1022"/>
      <c r="G49" s="1022"/>
      <c r="H49" s="1022"/>
      <c r="O49" s="890"/>
      <c r="P49" s="890"/>
    </row>
    <row r="50" spans="1:16" ht="28.5" hidden="1" customHeight="1" x14ac:dyDescent="0.3">
      <c r="A50" s="14" t="s">
        <v>14</v>
      </c>
      <c r="B50" s="71" t="s">
        <v>198</v>
      </c>
      <c r="C50" s="14" t="str">
        <f>'Pque N Mundo I'!C40</f>
        <v>Real.</v>
      </c>
      <c r="D50" s="14" t="str">
        <f>'Pque N Mundo I'!D40</f>
        <v>Real.</v>
      </c>
      <c r="E50" s="14" t="str">
        <f>'Pque N Mundo I'!E40</f>
        <v>Real.</v>
      </c>
      <c r="F50" s="14" t="str">
        <f>'Pque N Mundo I'!F40</f>
        <v>Real.</v>
      </c>
      <c r="G50" s="14" t="str">
        <f>'Pque N Mundo I'!G40</f>
        <v>Real.</v>
      </c>
      <c r="H50" s="14" t="str">
        <f>'Pque N Mundo I'!H40</f>
        <v>Real.</v>
      </c>
      <c r="O50" s="890"/>
      <c r="P50" s="890"/>
    </row>
    <row r="51" spans="1:16" hidden="1" x14ac:dyDescent="0.25">
      <c r="A51" s="2" t="s">
        <v>33</v>
      </c>
      <c r="B51" s="87">
        <v>6</v>
      </c>
      <c r="C51" s="11">
        <v>6</v>
      </c>
      <c r="D51" s="11"/>
      <c r="E51" s="11"/>
      <c r="F51" s="11"/>
      <c r="G51" s="11"/>
      <c r="H51" s="11"/>
      <c r="O51" s="890"/>
      <c r="P51" s="890"/>
    </row>
    <row r="52" spans="1:16" hidden="1" x14ac:dyDescent="0.25">
      <c r="A52" s="70" t="s">
        <v>166</v>
      </c>
      <c r="B52" s="72"/>
      <c r="C52" s="11"/>
      <c r="D52" s="11"/>
      <c r="E52" s="11"/>
      <c r="F52" s="11"/>
      <c r="G52" s="11"/>
      <c r="H52" s="11"/>
      <c r="O52" s="890"/>
      <c r="P52" s="890"/>
    </row>
    <row r="53" spans="1:16" hidden="1" x14ac:dyDescent="0.25">
      <c r="A53" s="70" t="s">
        <v>683</v>
      </c>
      <c r="B53" s="72">
        <v>15</v>
      </c>
      <c r="C53" s="11">
        <v>17</v>
      </c>
      <c r="D53" s="11"/>
      <c r="E53" s="11"/>
      <c r="F53" s="11"/>
      <c r="G53" s="11"/>
      <c r="H53" s="11"/>
      <c r="O53" s="890"/>
      <c r="P53" s="890"/>
    </row>
    <row r="54" spans="1:16" hidden="1" x14ac:dyDescent="0.25">
      <c r="A54" s="2" t="s">
        <v>684</v>
      </c>
      <c r="B54" s="89">
        <v>6</v>
      </c>
      <c r="C54" s="700">
        <v>7</v>
      </c>
      <c r="D54" s="703"/>
      <c r="E54" s="703"/>
      <c r="F54" s="74"/>
      <c r="G54" s="74"/>
      <c r="H54" s="74"/>
      <c r="O54" s="890"/>
      <c r="P54" s="890"/>
    </row>
    <row r="55" spans="1:16" hidden="1" x14ac:dyDescent="0.25">
      <c r="A55" s="70" t="s">
        <v>178</v>
      </c>
      <c r="B55" s="73">
        <v>3</v>
      </c>
      <c r="C55" s="11">
        <v>4</v>
      </c>
      <c r="D55" s="11"/>
      <c r="E55" s="11"/>
      <c r="F55" s="11"/>
      <c r="G55" s="11"/>
      <c r="H55" s="11"/>
      <c r="O55" s="890"/>
      <c r="P55" s="890"/>
    </row>
    <row r="56" spans="1:16" hidden="1" x14ac:dyDescent="0.25">
      <c r="A56" s="2" t="s">
        <v>43</v>
      </c>
      <c r="B56" s="89">
        <v>6</v>
      </c>
      <c r="C56" s="700">
        <v>3</v>
      </c>
      <c r="D56" s="74"/>
      <c r="E56" s="84"/>
      <c r="F56" s="74"/>
      <c r="G56" s="74"/>
      <c r="H56" s="74"/>
      <c r="O56" s="890"/>
      <c r="P56" s="890"/>
    </row>
    <row r="57" spans="1:16" hidden="1" x14ac:dyDescent="0.25">
      <c r="A57" s="2" t="s">
        <v>22</v>
      </c>
      <c r="B57" s="89">
        <v>1</v>
      </c>
      <c r="C57" s="700">
        <v>1</v>
      </c>
      <c r="D57" s="74"/>
      <c r="E57" s="74"/>
      <c r="F57" s="84"/>
      <c r="G57" s="84"/>
      <c r="H57" s="84"/>
      <c r="O57" s="890"/>
      <c r="P57" s="890"/>
    </row>
    <row r="58" spans="1:16" hidden="1" x14ac:dyDescent="0.25">
      <c r="A58" s="2" t="s">
        <v>23</v>
      </c>
      <c r="B58" s="89">
        <v>4</v>
      </c>
      <c r="C58" s="700">
        <v>3</v>
      </c>
      <c r="D58" s="74"/>
      <c r="E58" s="74"/>
      <c r="F58" s="74"/>
      <c r="G58" s="74"/>
      <c r="H58" s="74"/>
      <c r="O58" s="890"/>
      <c r="P58" s="890"/>
    </row>
    <row r="59" spans="1:16" hidden="1" x14ac:dyDescent="0.25">
      <c r="A59" s="2" t="s">
        <v>24</v>
      </c>
      <c r="B59" s="89">
        <v>3</v>
      </c>
      <c r="C59" s="700">
        <v>3</v>
      </c>
      <c r="D59" s="74"/>
      <c r="E59" s="74"/>
      <c r="F59" s="74"/>
      <c r="G59" s="74"/>
      <c r="H59" s="74"/>
      <c r="O59" s="890"/>
      <c r="P59" s="890"/>
    </row>
    <row r="60" spans="1:16" hidden="1" x14ac:dyDescent="0.25">
      <c r="A60" s="70" t="s">
        <v>167</v>
      </c>
      <c r="B60" s="73">
        <v>8</v>
      </c>
      <c r="C60" s="701">
        <v>8</v>
      </c>
      <c r="D60" s="11"/>
      <c r="E60" s="11"/>
      <c r="F60" s="11"/>
      <c r="G60" s="11"/>
      <c r="H60" s="11"/>
      <c r="O60" s="890"/>
      <c r="P60" s="890"/>
    </row>
    <row r="61" spans="1:16" hidden="1" x14ac:dyDescent="0.25">
      <c r="A61" s="2" t="s">
        <v>25</v>
      </c>
      <c r="B61" s="89">
        <v>5</v>
      </c>
      <c r="C61" s="74">
        <v>5</v>
      </c>
      <c r="D61" s="74"/>
      <c r="E61" s="74"/>
      <c r="F61" s="74"/>
      <c r="G61" s="74"/>
      <c r="H61" s="74"/>
      <c r="O61" s="890"/>
      <c r="P61" s="890"/>
    </row>
    <row r="62" spans="1:16" hidden="1" x14ac:dyDescent="0.25">
      <c r="A62" s="70" t="s">
        <v>45</v>
      </c>
      <c r="B62" s="73">
        <v>1</v>
      </c>
      <c r="C62" s="74">
        <v>1</v>
      </c>
      <c r="D62" s="74"/>
      <c r="E62" s="74"/>
      <c r="F62" s="74"/>
      <c r="G62" s="74"/>
      <c r="H62" s="74"/>
      <c r="O62" s="890"/>
      <c r="P62" s="890"/>
    </row>
    <row r="63" spans="1:16" hidden="1" x14ac:dyDescent="0.25">
      <c r="A63" s="75" t="s">
        <v>170</v>
      </c>
      <c r="B63" s="73">
        <v>1</v>
      </c>
      <c r="C63" s="11">
        <v>2</v>
      </c>
      <c r="D63" s="11"/>
      <c r="E63" s="11"/>
      <c r="F63" s="11"/>
      <c r="G63" s="11"/>
      <c r="H63" s="11"/>
      <c r="O63" s="890"/>
      <c r="P63" s="890"/>
    </row>
    <row r="64" spans="1:16" hidden="1" x14ac:dyDescent="0.25">
      <c r="A64" s="75" t="s">
        <v>168</v>
      </c>
      <c r="B64" s="73">
        <v>1</v>
      </c>
      <c r="C64" s="11"/>
      <c r="D64" s="11"/>
      <c r="E64" s="11"/>
      <c r="F64" s="11"/>
      <c r="G64" s="11"/>
      <c r="H64" s="11"/>
      <c r="O64" s="890"/>
      <c r="P64" s="890"/>
    </row>
    <row r="65" spans="1:16" hidden="1" x14ac:dyDescent="0.25">
      <c r="A65" s="63" t="s">
        <v>34</v>
      </c>
      <c r="B65" s="90">
        <v>3</v>
      </c>
      <c r="C65" s="65">
        <v>3</v>
      </c>
      <c r="D65" s="65"/>
      <c r="E65" s="65"/>
      <c r="F65" s="65"/>
      <c r="G65" s="65"/>
      <c r="H65" s="65"/>
      <c r="O65" s="890"/>
      <c r="P65" s="890"/>
    </row>
    <row r="66" spans="1:16" ht="15.75" hidden="1" thickBot="1" x14ac:dyDescent="0.3">
      <c r="A66" s="67" t="s">
        <v>7</v>
      </c>
      <c r="B66" s="178">
        <f t="shared" ref="B66:G66" si="7">SUM(B51:B65)</f>
        <v>63</v>
      </c>
      <c r="C66" s="68">
        <f t="shared" si="7"/>
        <v>63</v>
      </c>
      <c r="D66" s="68">
        <f t="shared" si="7"/>
        <v>0</v>
      </c>
      <c r="E66" s="68">
        <f t="shared" si="7"/>
        <v>0</v>
      </c>
      <c r="F66" s="68">
        <f t="shared" si="7"/>
        <v>0</v>
      </c>
      <c r="G66" s="68">
        <f t="shared" si="7"/>
        <v>0</v>
      </c>
      <c r="H66" s="68">
        <f t="shared" ref="H66" si="8">SUM(H51:H65)</f>
        <v>0</v>
      </c>
      <c r="O66" s="890"/>
      <c r="P66" s="890"/>
    </row>
    <row r="67" spans="1:16" x14ac:dyDescent="0.25">
      <c r="O67" s="890"/>
      <c r="P67" s="890"/>
    </row>
    <row r="68" spans="1:16" x14ac:dyDescent="0.25">
      <c r="O68" s="890"/>
      <c r="P68" s="890"/>
    </row>
    <row r="69" spans="1:16" x14ac:dyDescent="0.25">
      <c r="O69" s="890"/>
      <c r="P69" s="890"/>
    </row>
    <row r="70" spans="1:16" x14ac:dyDescent="0.25">
      <c r="O70" s="890"/>
      <c r="P70" s="890"/>
    </row>
    <row r="71" spans="1:16" x14ac:dyDescent="0.25">
      <c r="O71" s="890"/>
      <c r="P71" s="890"/>
    </row>
    <row r="72" spans="1:16" x14ac:dyDescent="0.25">
      <c r="O72" s="890"/>
      <c r="P72" s="890"/>
    </row>
    <row r="73" spans="1:16" x14ac:dyDescent="0.25">
      <c r="O73" s="890"/>
      <c r="P73" s="890"/>
    </row>
    <row r="74" spans="1:16" x14ac:dyDescent="0.25">
      <c r="O74" s="890"/>
      <c r="P74" s="890"/>
    </row>
    <row r="75" spans="1:16" x14ac:dyDescent="0.25">
      <c r="O75" s="890"/>
      <c r="P75" s="890"/>
    </row>
    <row r="76" spans="1:16" x14ac:dyDescent="0.25">
      <c r="O76" s="890"/>
      <c r="P76" s="890"/>
    </row>
    <row r="77" spans="1:16" x14ac:dyDescent="0.25">
      <c r="O77" s="890"/>
      <c r="P77" s="890"/>
    </row>
    <row r="78" spans="1:16" x14ac:dyDescent="0.25">
      <c r="O78" s="890"/>
      <c r="P78" s="890"/>
    </row>
    <row r="79" spans="1:16" x14ac:dyDescent="0.25">
      <c r="O79" s="890"/>
      <c r="P79" s="890"/>
    </row>
    <row r="80" spans="1:16" x14ac:dyDescent="0.25">
      <c r="O80" s="890"/>
      <c r="P80" s="890"/>
    </row>
    <row r="81" spans="15:16" x14ac:dyDescent="0.25">
      <c r="O81" s="890"/>
      <c r="P81" s="890"/>
    </row>
    <row r="82" spans="15:16" x14ac:dyDescent="0.25">
      <c r="O82" s="890"/>
      <c r="P82" s="890"/>
    </row>
    <row r="83" spans="15:16" x14ac:dyDescent="0.25">
      <c r="O83" s="890"/>
      <c r="P83" s="890"/>
    </row>
    <row r="84" spans="15:16" x14ac:dyDescent="0.25">
      <c r="O84" s="890"/>
      <c r="P84" s="890"/>
    </row>
    <row r="85" spans="15:16" x14ac:dyDescent="0.25">
      <c r="O85" s="890"/>
      <c r="P85" s="890"/>
    </row>
    <row r="86" spans="15:16" x14ac:dyDescent="0.25">
      <c r="O86" s="890"/>
      <c r="P86" s="890"/>
    </row>
    <row r="87" spans="15:16" x14ac:dyDescent="0.25">
      <c r="O87" s="890"/>
      <c r="P87" s="890"/>
    </row>
    <row r="88" spans="15:16" x14ac:dyDescent="0.25">
      <c r="O88" s="890"/>
      <c r="P88" s="890"/>
    </row>
    <row r="89" spans="15:16" x14ac:dyDescent="0.25">
      <c r="O89" s="890"/>
      <c r="P89" s="890"/>
    </row>
    <row r="90" spans="15:16" x14ac:dyDescent="0.25">
      <c r="O90" s="890"/>
      <c r="P90" s="890"/>
    </row>
    <row r="91" spans="15:16" x14ac:dyDescent="0.25">
      <c r="O91" s="890"/>
      <c r="P91" s="890"/>
    </row>
    <row r="92" spans="15:16" x14ac:dyDescent="0.25">
      <c r="O92" s="890"/>
      <c r="P92" s="890"/>
    </row>
    <row r="93" spans="15:16" x14ac:dyDescent="0.25">
      <c r="O93" s="890"/>
      <c r="P93" s="890"/>
    </row>
    <row r="94" spans="15:16" x14ac:dyDescent="0.25">
      <c r="O94" s="890"/>
      <c r="P94" s="890"/>
    </row>
    <row r="95" spans="15:16" x14ac:dyDescent="0.25">
      <c r="O95" s="890"/>
      <c r="P95" s="890"/>
    </row>
    <row r="96" spans="15:16" x14ac:dyDescent="0.25">
      <c r="O96" s="890"/>
      <c r="P96" s="890"/>
    </row>
    <row r="97" spans="15:16" x14ac:dyDescent="0.25">
      <c r="O97" s="890"/>
      <c r="P97" s="890"/>
    </row>
    <row r="98" spans="15:16" x14ac:dyDescent="0.25">
      <c r="O98" s="890"/>
      <c r="P98" s="890"/>
    </row>
    <row r="99" spans="15:16" x14ac:dyDescent="0.25">
      <c r="O99" s="890"/>
      <c r="P99" s="890"/>
    </row>
    <row r="100" spans="15:16" x14ac:dyDescent="0.25">
      <c r="O100" s="890"/>
      <c r="P100" s="890"/>
    </row>
    <row r="101" spans="15:16" x14ac:dyDescent="0.25">
      <c r="O101" s="890"/>
      <c r="P101" s="890"/>
    </row>
    <row r="102" spans="15:16" x14ac:dyDescent="0.25">
      <c r="O102" s="890"/>
      <c r="P102" s="890"/>
    </row>
    <row r="103" spans="15:16" x14ac:dyDescent="0.25">
      <c r="O103" s="890"/>
      <c r="P103" s="890"/>
    </row>
    <row r="104" spans="15:16" x14ac:dyDescent="0.25">
      <c r="O104" s="890"/>
      <c r="P104" s="890"/>
    </row>
    <row r="105" spans="15:16" x14ac:dyDescent="0.25">
      <c r="O105" s="890"/>
      <c r="P105" s="890"/>
    </row>
    <row r="106" spans="15:16" x14ac:dyDescent="0.25">
      <c r="O106" s="890"/>
      <c r="P106" s="890"/>
    </row>
    <row r="107" spans="15:16" x14ac:dyDescent="0.25">
      <c r="O107" s="890"/>
      <c r="P107" s="890"/>
    </row>
    <row r="108" spans="15:16" x14ac:dyDescent="0.25">
      <c r="O108" s="890"/>
      <c r="P108" s="890"/>
    </row>
    <row r="109" spans="15:16" x14ac:dyDescent="0.25">
      <c r="O109" s="890"/>
      <c r="P109" s="890"/>
    </row>
    <row r="110" spans="15:16" x14ac:dyDescent="0.25">
      <c r="O110" s="890"/>
      <c r="P110" s="890"/>
    </row>
    <row r="111" spans="15:16" x14ac:dyDescent="0.25">
      <c r="O111" s="890"/>
      <c r="P111" s="890"/>
    </row>
    <row r="112" spans="15:16" x14ac:dyDescent="0.25">
      <c r="O112" s="890"/>
      <c r="P112" s="890"/>
    </row>
    <row r="113" spans="15:16" x14ac:dyDescent="0.25">
      <c r="O113" s="890"/>
      <c r="P113" s="890"/>
    </row>
    <row r="114" spans="15:16" x14ac:dyDescent="0.25">
      <c r="O114" s="890"/>
      <c r="P114" s="890"/>
    </row>
    <row r="115" spans="15:16" x14ac:dyDescent="0.25">
      <c r="O115" s="890"/>
      <c r="P115" s="890"/>
    </row>
    <row r="116" spans="15:16" x14ac:dyDescent="0.25">
      <c r="O116" s="890"/>
      <c r="P116" s="890"/>
    </row>
    <row r="117" spans="15:16" x14ac:dyDescent="0.25">
      <c r="O117" s="890"/>
      <c r="P117" s="890"/>
    </row>
    <row r="118" spans="15:16" x14ac:dyDescent="0.25">
      <c r="O118" s="890"/>
      <c r="P118" s="890"/>
    </row>
    <row r="119" spans="15:16" x14ac:dyDescent="0.25">
      <c r="O119" s="890"/>
      <c r="P119" s="890"/>
    </row>
    <row r="120" spans="15:16" x14ac:dyDescent="0.25">
      <c r="O120" s="890"/>
      <c r="P120" s="890"/>
    </row>
    <row r="121" spans="15:16" x14ac:dyDescent="0.25">
      <c r="O121" s="890"/>
      <c r="P121" s="890"/>
    </row>
    <row r="122" spans="15:16" x14ac:dyDescent="0.25">
      <c r="O122" s="890"/>
      <c r="P122" s="890"/>
    </row>
    <row r="123" spans="15:16" x14ac:dyDescent="0.25">
      <c r="O123" s="890"/>
      <c r="P123" s="890"/>
    </row>
    <row r="124" spans="15:16" x14ac:dyDescent="0.25">
      <c r="O124" s="890"/>
      <c r="P124" s="890"/>
    </row>
    <row r="125" spans="15:16" x14ac:dyDescent="0.25">
      <c r="O125" s="890"/>
      <c r="P125" s="890"/>
    </row>
    <row r="126" spans="15:16" x14ac:dyDescent="0.25">
      <c r="O126" s="890"/>
      <c r="P126" s="890"/>
    </row>
    <row r="127" spans="15:16" x14ac:dyDescent="0.25">
      <c r="O127" s="890"/>
      <c r="P127" s="890"/>
    </row>
    <row r="128" spans="15:16" x14ac:dyDescent="0.25">
      <c r="O128" s="890"/>
      <c r="P128" s="890"/>
    </row>
    <row r="129" spans="15:16" x14ac:dyDescent="0.25">
      <c r="O129" s="890"/>
      <c r="P129" s="890"/>
    </row>
    <row r="130" spans="15:16" x14ac:dyDescent="0.25">
      <c r="O130" s="890"/>
      <c r="P130" s="890"/>
    </row>
    <row r="131" spans="15:16" x14ac:dyDescent="0.25">
      <c r="O131" s="890"/>
      <c r="P131" s="890"/>
    </row>
    <row r="132" spans="15:16" x14ac:dyDescent="0.25">
      <c r="O132" s="890"/>
      <c r="P132" s="890"/>
    </row>
    <row r="133" spans="15:16" x14ac:dyDescent="0.25">
      <c r="O133" s="890"/>
      <c r="P133" s="890"/>
    </row>
    <row r="134" spans="15:16" x14ac:dyDescent="0.25">
      <c r="O134" s="890"/>
      <c r="P134" s="890"/>
    </row>
    <row r="135" spans="15:16" x14ac:dyDescent="0.25">
      <c r="O135" s="890"/>
      <c r="P135" s="890"/>
    </row>
    <row r="136" spans="15:16" x14ac:dyDescent="0.25">
      <c r="O136" s="890"/>
      <c r="P136" s="890"/>
    </row>
    <row r="137" spans="15:16" x14ac:dyDescent="0.25">
      <c r="O137" s="890"/>
      <c r="P137" s="890"/>
    </row>
    <row r="138" spans="15:16" x14ac:dyDescent="0.25">
      <c r="O138" s="890"/>
      <c r="P138" s="890"/>
    </row>
    <row r="139" spans="15:16" x14ac:dyDescent="0.25">
      <c r="O139" s="890"/>
      <c r="P139" s="890"/>
    </row>
    <row r="140" spans="15:16" x14ac:dyDescent="0.25">
      <c r="O140" s="890"/>
      <c r="P140" s="890"/>
    </row>
    <row r="141" spans="15:16" x14ac:dyDescent="0.25">
      <c r="O141" s="890"/>
      <c r="P141" s="890"/>
    </row>
    <row r="142" spans="15:16" x14ac:dyDescent="0.25">
      <c r="O142" s="890"/>
      <c r="P142" s="890"/>
    </row>
    <row r="143" spans="15:16" x14ac:dyDescent="0.25">
      <c r="O143" s="890"/>
      <c r="P143" s="890"/>
    </row>
    <row r="144" spans="15:16" x14ac:dyDescent="0.25">
      <c r="O144" s="890"/>
      <c r="P144" s="890"/>
    </row>
    <row r="145" spans="15:16" x14ac:dyDescent="0.25">
      <c r="O145" s="890"/>
      <c r="P145" s="890"/>
    </row>
    <row r="146" spans="15:16" x14ac:dyDescent="0.25">
      <c r="O146" s="890"/>
      <c r="P146" s="890"/>
    </row>
    <row r="147" spans="15:16" x14ac:dyDescent="0.25">
      <c r="O147" s="890"/>
      <c r="P147" s="890"/>
    </row>
    <row r="148" spans="15:16" x14ac:dyDescent="0.25">
      <c r="O148" s="890"/>
      <c r="P148" s="890"/>
    </row>
    <row r="149" spans="15:16" x14ac:dyDescent="0.25">
      <c r="O149" s="890"/>
      <c r="P149" s="890"/>
    </row>
    <row r="150" spans="15:16" x14ac:dyDescent="0.25">
      <c r="O150" s="890"/>
      <c r="P150" s="890"/>
    </row>
    <row r="151" spans="15:16" x14ac:dyDescent="0.25">
      <c r="O151" s="890"/>
      <c r="P151" s="890"/>
    </row>
    <row r="152" spans="15:16" x14ac:dyDescent="0.25">
      <c r="O152" s="890"/>
      <c r="P152" s="890"/>
    </row>
    <row r="153" spans="15:16" x14ac:dyDescent="0.25">
      <c r="O153" s="890"/>
      <c r="P153" s="890"/>
    </row>
    <row r="154" spans="15:16" x14ac:dyDescent="0.25">
      <c r="O154" s="890"/>
      <c r="P154" s="890"/>
    </row>
    <row r="155" spans="15:16" x14ac:dyDescent="0.25">
      <c r="O155" s="890"/>
      <c r="P155" s="890"/>
    </row>
    <row r="156" spans="15:16" x14ac:dyDescent="0.25">
      <c r="O156" s="890"/>
      <c r="P156" s="890"/>
    </row>
    <row r="157" spans="15:16" x14ac:dyDescent="0.25">
      <c r="O157" s="890"/>
      <c r="P157" s="890"/>
    </row>
    <row r="158" spans="15:16" x14ac:dyDescent="0.25">
      <c r="O158" s="890"/>
      <c r="P158" s="890"/>
    </row>
    <row r="159" spans="15:16" x14ac:dyDescent="0.25">
      <c r="O159" s="890"/>
      <c r="P159" s="890"/>
    </row>
    <row r="160" spans="15:16" x14ac:dyDescent="0.25">
      <c r="O160" s="890"/>
      <c r="P160" s="890"/>
    </row>
    <row r="161" spans="15:16" x14ac:dyDescent="0.25">
      <c r="O161" s="890"/>
      <c r="P161" s="890"/>
    </row>
    <row r="162" spans="15:16" x14ac:dyDescent="0.25">
      <c r="O162" s="890"/>
      <c r="P162" s="890"/>
    </row>
    <row r="163" spans="15:16" x14ac:dyDescent="0.25">
      <c r="O163" s="890"/>
      <c r="P163" s="890"/>
    </row>
    <row r="164" spans="15:16" x14ac:dyDescent="0.25">
      <c r="O164" s="890"/>
      <c r="P164" s="890"/>
    </row>
    <row r="165" spans="15:16" x14ac:dyDescent="0.25">
      <c r="O165" s="890"/>
      <c r="P165" s="890"/>
    </row>
    <row r="166" spans="15:16" x14ac:dyDescent="0.25">
      <c r="O166" s="890"/>
      <c r="P166" s="890"/>
    </row>
    <row r="167" spans="15:16" x14ac:dyDescent="0.25">
      <c r="O167" s="890"/>
      <c r="P167" s="890"/>
    </row>
    <row r="168" spans="15:16" x14ac:dyDescent="0.25">
      <c r="O168" s="890"/>
      <c r="P168" s="890"/>
    </row>
    <row r="169" spans="15:16" x14ac:dyDescent="0.25">
      <c r="O169" s="890"/>
      <c r="P169" s="890"/>
    </row>
    <row r="170" spans="15:16" x14ac:dyDescent="0.25">
      <c r="O170" s="890"/>
      <c r="P170" s="890"/>
    </row>
    <row r="171" spans="15:16" x14ac:dyDescent="0.25">
      <c r="O171" s="890"/>
      <c r="P171" s="890"/>
    </row>
    <row r="172" spans="15:16" x14ac:dyDescent="0.25">
      <c r="O172" s="890"/>
      <c r="P172" s="890"/>
    </row>
    <row r="173" spans="15:16" x14ac:dyDescent="0.25">
      <c r="O173" s="890"/>
      <c r="P173" s="890"/>
    </row>
    <row r="174" spans="15:16" x14ac:dyDescent="0.25">
      <c r="O174" s="890"/>
      <c r="P174" s="890"/>
    </row>
    <row r="175" spans="15:16" x14ac:dyDescent="0.25">
      <c r="O175" s="890"/>
      <c r="P175" s="890"/>
    </row>
    <row r="176" spans="15:16" x14ac:dyDescent="0.25">
      <c r="O176" s="890"/>
      <c r="P176" s="890"/>
    </row>
    <row r="177" spans="15:16" x14ac:dyDescent="0.25">
      <c r="O177" s="890"/>
      <c r="P177" s="890"/>
    </row>
    <row r="178" spans="15:16" x14ac:dyDescent="0.25">
      <c r="O178" s="890"/>
      <c r="P178" s="890"/>
    </row>
    <row r="179" spans="15:16" x14ac:dyDescent="0.25">
      <c r="O179" s="890"/>
      <c r="P179" s="890"/>
    </row>
    <row r="180" spans="15:16" x14ac:dyDescent="0.25">
      <c r="O180" s="890"/>
      <c r="P180" s="890"/>
    </row>
    <row r="181" spans="15:16" x14ac:dyDescent="0.25">
      <c r="O181" s="890"/>
      <c r="P181" s="890"/>
    </row>
    <row r="182" spans="15:16" x14ac:dyDescent="0.25">
      <c r="O182" s="890"/>
      <c r="P182" s="890"/>
    </row>
    <row r="183" spans="15:16" x14ac:dyDescent="0.25">
      <c r="O183" s="890"/>
      <c r="P183" s="890"/>
    </row>
    <row r="184" spans="15:16" x14ac:dyDescent="0.25">
      <c r="O184" s="890"/>
      <c r="P184" s="890"/>
    </row>
    <row r="185" spans="15:16" x14ac:dyDescent="0.25">
      <c r="O185" s="890"/>
      <c r="P185" s="890"/>
    </row>
    <row r="186" spans="15:16" x14ac:dyDescent="0.25">
      <c r="O186" s="890"/>
      <c r="P186" s="890"/>
    </row>
    <row r="187" spans="15:16" x14ac:dyDescent="0.25">
      <c r="O187" s="890"/>
      <c r="P187" s="890"/>
    </row>
    <row r="188" spans="15:16" x14ac:dyDescent="0.25">
      <c r="O188" s="890"/>
      <c r="P188" s="890"/>
    </row>
    <row r="189" spans="15:16" x14ac:dyDescent="0.25">
      <c r="O189" s="890"/>
      <c r="P189" s="890"/>
    </row>
    <row r="190" spans="15:16" x14ac:dyDescent="0.25">
      <c r="O190" s="890"/>
      <c r="P190" s="890"/>
    </row>
    <row r="191" spans="15:16" x14ac:dyDescent="0.25">
      <c r="O191" s="890"/>
      <c r="P191" s="890"/>
    </row>
    <row r="192" spans="15:16" x14ac:dyDescent="0.25">
      <c r="O192" s="890"/>
      <c r="P192" s="890"/>
    </row>
    <row r="193" spans="15:16" x14ac:dyDescent="0.25">
      <c r="O193" s="890"/>
      <c r="P193" s="890"/>
    </row>
    <row r="194" spans="15:16" x14ac:dyDescent="0.25">
      <c r="O194" s="890"/>
      <c r="P194" s="890"/>
    </row>
    <row r="195" spans="15:16" x14ac:dyDescent="0.25">
      <c r="O195" s="890"/>
      <c r="P195" s="890"/>
    </row>
    <row r="196" spans="15:16" x14ac:dyDescent="0.25">
      <c r="O196" s="890"/>
      <c r="P196" s="890"/>
    </row>
    <row r="197" spans="15:16" x14ac:dyDescent="0.25">
      <c r="O197" s="890"/>
      <c r="P197" s="890"/>
    </row>
    <row r="198" spans="15:16" x14ac:dyDescent="0.25">
      <c r="O198" s="890"/>
      <c r="P198" s="890"/>
    </row>
    <row r="199" spans="15:16" x14ac:dyDescent="0.25">
      <c r="O199" s="890"/>
      <c r="P199" s="890"/>
    </row>
    <row r="200" spans="15:16" x14ac:dyDescent="0.25">
      <c r="O200" s="890"/>
      <c r="P200" s="890"/>
    </row>
    <row r="201" spans="15:16" x14ac:dyDescent="0.25">
      <c r="O201" s="890"/>
      <c r="P201" s="890"/>
    </row>
    <row r="202" spans="15:16" x14ac:dyDescent="0.25">
      <c r="O202" s="890"/>
      <c r="P202" s="890"/>
    </row>
    <row r="203" spans="15:16" x14ac:dyDescent="0.25">
      <c r="O203" s="890"/>
      <c r="P203" s="890"/>
    </row>
    <row r="204" spans="15:16" x14ac:dyDescent="0.25">
      <c r="O204" s="890"/>
      <c r="P204" s="890"/>
    </row>
    <row r="205" spans="15:16" x14ac:dyDescent="0.25">
      <c r="O205" s="890"/>
      <c r="P205" s="890"/>
    </row>
    <row r="206" spans="15:16" x14ac:dyDescent="0.25">
      <c r="O206" s="890"/>
      <c r="P206" s="890"/>
    </row>
    <row r="207" spans="15:16" x14ac:dyDescent="0.25">
      <c r="O207" s="890"/>
      <c r="P207" s="890"/>
    </row>
    <row r="208" spans="15:16" x14ac:dyDescent="0.25">
      <c r="O208" s="890"/>
      <c r="P208" s="890"/>
    </row>
    <row r="209" spans="15:16" x14ac:dyDescent="0.25">
      <c r="O209" s="890"/>
      <c r="P209" s="890"/>
    </row>
    <row r="210" spans="15:16" x14ac:dyDescent="0.25">
      <c r="O210" s="890"/>
      <c r="P210" s="890"/>
    </row>
    <row r="211" spans="15:16" x14ac:dyDescent="0.25">
      <c r="O211" s="890"/>
      <c r="P211" s="890"/>
    </row>
    <row r="212" spans="15:16" x14ac:dyDescent="0.25">
      <c r="O212" s="890"/>
      <c r="P212" s="890"/>
    </row>
    <row r="213" spans="15:16" x14ac:dyDescent="0.25">
      <c r="O213" s="890"/>
      <c r="P213" s="890"/>
    </row>
    <row r="214" spans="15:16" x14ac:dyDescent="0.25">
      <c r="O214" s="890"/>
      <c r="P214" s="890"/>
    </row>
    <row r="215" spans="15:16" x14ac:dyDescent="0.25">
      <c r="O215" s="890"/>
      <c r="P215" s="890"/>
    </row>
    <row r="216" spans="15:16" x14ac:dyDescent="0.25">
      <c r="O216" s="890"/>
      <c r="P216" s="890"/>
    </row>
    <row r="217" spans="15:16" x14ac:dyDescent="0.25">
      <c r="O217" s="890"/>
      <c r="P217" s="890"/>
    </row>
    <row r="218" spans="15:16" x14ac:dyDescent="0.25">
      <c r="O218" s="890"/>
      <c r="P218" s="890"/>
    </row>
    <row r="219" spans="15:16" x14ac:dyDescent="0.25">
      <c r="O219" s="890"/>
      <c r="P219" s="890"/>
    </row>
    <row r="220" spans="15:16" x14ac:dyDescent="0.25">
      <c r="O220" s="890"/>
      <c r="P220" s="890"/>
    </row>
    <row r="221" spans="15:16" x14ac:dyDescent="0.25">
      <c r="O221" s="890"/>
      <c r="P221" s="890"/>
    </row>
    <row r="222" spans="15:16" x14ac:dyDescent="0.25">
      <c r="O222" s="890"/>
      <c r="P222" s="890"/>
    </row>
    <row r="223" spans="15:16" x14ac:dyDescent="0.25">
      <c r="O223" s="890"/>
      <c r="P223" s="890"/>
    </row>
    <row r="224" spans="15:16" x14ac:dyDescent="0.25">
      <c r="O224" s="890"/>
      <c r="P224" s="890"/>
    </row>
    <row r="225" spans="15:16" x14ac:dyDescent="0.25">
      <c r="O225" s="890"/>
      <c r="P225" s="890"/>
    </row>
    <row r="226" spans="15:16" x14ac:dyDescent="0.25">
      <c r="O226" s="890"/>
      <c r="P226" s="890"/>
    </row>
    <row r="227" spans="15:16" x14ac:dyDescent="0.25">
      <c r="O227" s="890"/>
      <c r="P227" s="890"/>
    </row>
    <row r="228" spans="15:16" x14ac:dyDescent="0.25">
      <c r="O228" s="890"/>
      <c r="P228" s="890"/>
    </row>
    <row r="229" spans="15:16" x14ac:dyDescent="0.25">
      <c r="O229" s="890"/>
      <c r="P229" s="890"/>
    </row>
    <row r="230" spans="15:16" x14ac:dyDescent="0.25">
      <c r="O230" s="890"/>
      <c r="P230" s="890"/>
    </row>
    <row r="231" spans="15:16" x14ac:dyDescent="0.25">
      <c r="O231" s="890"/>
      <c r="P231" s="890"/>
    </row>
    <row r="232" spans="15:16" x14ac:dyDescent="0.25">
      <c r="O232" s="890"/>
      <c r="P232" s="890"/>
    </row>
    <row r="233" spans="15:16" x14ac:dyDescent="0.25">
      <c r="O233" s="890"/>
      <c r="P233" s="890"/>
    </row>
    <row r="234" spans="15:16" x14ac:dyDescent="0.25">
      <c r="O234" s="890"/>
      <c r="P234" s="890"/>
    </row>
    <row r="235" spans="15:16" x14ac:dyDescent="0.25">
      <c r="O235" s="890"/>
      <c r="P235" s="890"/>
    </row>
    <row r="236" spans="15:16" x14ac:dyDescent="0.25">
      <c r="O236" s="890"/>
      <c r="P236" s="890"/>
    </row>
    <row r="237" spans="15:16" x14ac:dyDescent="0.25">
      <c r="O237" s="890"/>
      <c r="P237" s="890"/>
    </row>
    <row r="238" spans="15:16" x14ac:dyDescent="0.25">
      <c r="O238" s="890"/>
      <c r="P238" s="890"/>
    </row>
    <row r="239" spans="15:16" x14ac:dyDescent="0.25">
      <c r="O239" s="890"/>
      <c r="P239" s="890"/>
    </row>
    <row r="240" spans="15:16" x14ac:dyDescent="0.25">
      <c r="O240" s="890"/>
      <c r="P240" s="890"/>
    </row>
    <row r="241" spans="15:16" x14ac:dyDescent="0.25">
      <c r="O241" s="890"/>
      <c r="P241" s="890"/>
    </row>
    <row r="242" spans="15:16" x14ac:dyDescent="0.25">
      <c r="O242" s="890"/>
      <c r="P242" s="890"/>
    </row>
    <row r="243" spans="15:16" x14ac:dyDescent="0.25">
      <c r="O243" s="890"/>
      <c r="P243" s="890"/>
    </row>
    <row r="244" spans="15:16" x14ac:dyDescent="0.25">
      <c r="O244" s="890"/>
      <c r="P244" s="890"/>
    </row>
    <row r="245" spans="15:16" x14ac:dyDescent="0.25">
      <c r="O245" s="890"/>
      <c r="P245" s="890"/>
    </row>
    <row r="246" spans="15:16" x14ac:dyDescent="0.25">
      <c r="O246" s="890"/>
      <c r="P246" s="890"/>
    </row>
    <row r="247" spans="15:16" x14ac:dyDescent="0.25">
      <c r="O247" s="890"/>
      <c r="P247" s="890"/>
    </row>
    <row r="248" spans="15:16" x14ac:dyDescent="0.25">
      <c r="O248" s="890"/>
      <c r="P248" s="890"/>
    </row>
    <row r="249" spans="15:16" x14ac:dyDescent="0.25">
      <c r="O249" s="890"/>
      <c r="P249" s="890"/>
    </row>
    <row r="250" spans="15:16" x14ac:dyDescent="0.25">
      <c r="O250" s="890"/>
      <c r="P250" s="890"/>
    </row>
    <row r="251" spans="15:16" x14ac:dyDescent="0.25">
      <c r="O251" s="890"/>
      <c r="P251" s="890"/>
    </row>
    <row r="252" spans="15:16" x14ac:dyDescent="0.25">
      <c r="O252" s="890"/>
      <c r="P252" s="890"/>
    </row>
    <row r="253" spans="15:16" x14ac:dyDescent="0.25">
      <c r="O253" s="890"/>
      <c r="P253" s="890"/>
    </row>
    <row r="254" spans="15:16" x14ac:dyDescent="0.25">
      <c r="O254" s="890"/>
      <c r="P254" s="890"/>
    </row>
    <row r="255" spans="15:16" x14ac:dyDescent="0.25">
      <c r="O255" s="890"/>
      <c r="P255" s="890"/>
    </row>
    <row r="256" spans="15:16" x14ac:dyDescent="0.25">
      <c r="O256" s="890"/>
      <c r="P256" s="890"/>
    </row>
    <row r="257" spans="15:16" x14ac:dyDescent="0.25">
      <c r="O257" s="890"/>
      <c r="P257" s="890"/>
    </row>
    <row r="258" spans="15:16" x14ac:dyDescent="0.25">
      <c r="O258" s="890"/>
      <c r="P258" s="890"/>
    </row>
    <row r="259" spans="15:16" x14ac:dyDescent="0.25">
      <c r="O259" s="890"/>
      <c r="P259" s="890"/>
    </row>
    <row r="260" spans="15:16" x14ac:dyDescent="0.25">
      <c r="O260" s="890"/>
      <c r="P260" s="890"/>
    </row>
    <row r="261" spans="15:16" x14ac:dyDescent="0.25">
      <c r="O261" s="890"/>
      <c r="P261" s="890"/>
    </row>
    <row r="262" spans="15:16" x14ac:dyDescent="0.25">
      <c r="O262" s="890"/>
      <c r="P262" s="890"/>
    </row>
    <row r="263" spans="15:16" x14ac:dyDescent="0.25">
      <c r="O263" s="890"/>
      <c r="P263" s="890"/>
    </row>
    <row r="264" spans="15:16" x14ac:dyDescent="0.25">
      <c r="O264" s="890"/>
      <c r="P264" s="890"/>
    </row>
    <row r="265" spans="15:16" x14ac:dyDescent="0.25">
      <c r="O265" s="890"/>
      <c r="P265" s="890"/>
    </row>
    <row r="266" spans="15:16" x14ac:dyDescent="0.25">
      <c r="O266" s="890"/>
      <c r="P266" s="890"/>
    </row>
    <row r="267" spans="15:16" x14ac:dyDescent="0.25">
      <c r="O267" s="890"/>
      <c r="P267" s="890"/>
    </row>
    <row r="268" spans="15:16" x14ac:dyDescent="0.25">
      <c r="O268" s="890"/>
      <c r="P268" s="890"/>
    </row>
    <row r="269" spans="15:16" x14ac:dyDescent="0.25">
      <c r="O269" s="890"/>
      <c r="P269" s="890"/>
    </row>
    <row r="270" spans="15:16" x14ac:dyDescent="0.25">
      <c r="O270" s="890"/>
      <c r="P270" s="890"/>
    </row>
    <row r="271" spans="15:16" x14ac:dyDescent="0.25">
      <c r="O271" s="890"/>
      <c r="P271" s="890"/>
    </row>
    <row r="272" spans="15:16" x14ac:dyDescent="0.25">
      <c r="O272" s="890"/>
      <c r="P272" s="890"/>
    </row>
    <row r="273" spans="15:16" x14ac:dyDescent="0.25">
      <c r="O273" s="890"/>
      <c r="P273" s="890"/>
    </row>
    <row r="274" spans="15:16" x14ac:dyDescent="0.25">
      <c r="O274" s="890"/>
      <c r="P274" s="890"/>
    </row>
    <row r="275" spans="15:16" x14ac:dyDescent="0.25">
      <c r="O275" s="890"/>
      <c r="P275" s="890"/>
    </row>
    <row r="276" spans="15:16" x14ac:dyDescent="0.25">
      <c r="O276" s="890"/>
      <c r="P276" s="890"/>
    </row>
    <row r="277" spans="15:16" x14ac:dyDescent="0.25">
      <c r="O277" s="890"/>
      <c r="P277" s="890"/>
    </row>
    <row r="278" spans="15:16" x14ac:dyDescent="0.25">
      <c r="O278" s="890"/>
      <c r="P278" s="890"/>
    </row>
  </sheetData>
  <mergeCells count="8">
    <mergeCell ref="A2:G2"/>
    <mergeCell ref="A3:G3"/>
    <mergeCell ref="A49:H49"/>
    <mergeCell ref="A6:Q6"/>
    <mergeCell ref="A5:Q5"/>
    <mergeCell ref="O7:Q7"/>
    <mergeCell ref="A7:A8"/>
    <mergeCell ref="B7:B8"/>
  </mergeCells>
  <phoneticPr fontId="53" type="noConversion"/>
  <pageMargins left="0.31" right="0.2" top="0.22" bottom="0.3" header="0.19685039370078741" footer="0.11811023622047245"/>
  <pageSetup paperSize="9" scale="66" orientation="landscape" r:id="rId1"/>
  <headerFooter>
    <oddFooter>&amp;R&amp;12pag. &amp;P</oddFooter>
  </headerFooter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  <pageSetUpPr fitToPage="1"/>
  </sheetPr>
  <dimension ref="A1:Q270"/>
  <sheetViews>
    <sheetView showGridLines="0" zoomScaleNormal="100" zoomScaleSheetLayoutView="100" workbookViewId="0">
      <pane xSplit="1" topLeftCell="B1" activePane="topRight" state="frozen"/>
      <selection activeCell="R6" sqref="R6"/>
      <selection pane="topRight" activeCell="R6" sqref="R6"/>
    </sheetView>
  </sheetViews>
  <sheetFormatPr defaultColWidth="8.85546875" defaultRowHeight="15" x14ac:dyDescent="0.25"/>
  <cols>
    <col min="1" max="1" width="41.28515625" customWidth="1"/>
    <col min="2" max="2" width="11.85546875" customWidth="1"/>
    <col min="3" max="14" width="11.5703125" customWidth="1"/>
    <col min="15" max="15" width="8.5703125" bestFit="1" customWidth="1"/>
    <col min="16" max="16" width="8" customWidth="1"/>
    <col min="17" max="17" width="8.42578125" customWidth="1"/>
  </cols>
  <sheetData>
    <row r="1" spans="1:17" ht="42" customHeight="1" x14ac:dyDescent="0.25"/>
    <row r="2" spans="1:17" ht="18" x14ac:dyDescent="0.35">
      <c r="A2" s="1020"/>
      <c r="B2" s="1020"/>
      <c r="C2" s="1020"/>
      <c r="D2" s="1020"/>
      <c r="E2" s="1020"/>
      <c r="F2" s="1020"/>
      <c r="G2" s="1020"/>
      <c r="H2" s="1"/>
    </row>
    <row r="3" spans="1:17" ht="18" x14ac:dyDescent="0.35">
      <c r="A3" s="1020"/>
      <c r="B3" s="1020"/>
      <c r="C3" s="1020"/>
      <c r="D3" s="1020"/>
      <c r="E3" s="1020"/>
      <c r="F3" s="1020"/>
      <c r="G3" s="1020"/>
      <c r="H3" s="1"/>
    </row>
    <row r="5" spans="1:17" ht="20.25" customHeight="1" x14ac:dyDescent="0.25">
      <c r="A5" s="1023" t="s">
        <v>510</v>
      </c>
      <c r="B5" s="1023"/>
      <c r="C5" s="1023"/>
      <c r="D5" s="1023"/>
      <c r="E5" s="1023"/>
      <c r="F5" s="1023"/>
      <c r="G5" s="1023"/>
      <c r="H5" s="1023"/>
      <c r="I5" s="1023"/>
      <c r="J5" s="1023"/>
      <c r="K5" s="1023"/>
      <c r="L5" s="1023"/>
      <c r="M5" s="1023"/>
      <c r="N5" s="1023"/>
      <c r="O5" s="1023"/>
      <c r="P5" s="1023"/>
      <c r="Q5" s="1023"/>
    </row>
    <row r="6" spans="1:17" ht="20.25" customHeight="1" x14ac:dyDescent="0.25">
      <c r="A6" s="1023" t="s">
        <v>636</v>
      </c>
      <c r="B6" s="1023"/>
      <c r="C6" s="1023"/>
      <c r="D6" s="1023"/>
      <c r="E6" s="1023"/>
      <c r="F6" s="1023"/>
      <c r="G6" s="1023"/>
      <c r="H6" s="1023"/>
      <c r="I6" s="1023"/>
      <c r="J6" s="1023"/>
      <c r="K6" s="1023"/>
      <c r="L6" s="1023"/>
      <c r="M6" s="1023"/>
      <c r="N6" s="1023"/>
      <c r="O6" s="1023"/>
      <c r="P6" s="1023"/>
      <c r="Q6" s="1023"/>
    </row>
    <row r="7" spans="1:17" ht="20.25" customHeight="1" x14ac:dyDescent="0.25">
      <c r="A7" s="1029" t="s">
        <v>14</v>
      </c>
      <c r="B7" s="1027" t="s">
        <v>529</v>
      </c>
      <c r="C7" s="882" t="s">
        <v>514</v>
      </c>
      <c r="D7" s="882" t="s">
        <v>515</v>
      </c>
      <c r="E7" s="882" t="s">
        <v>516</v>
      </c>
      <c r="F7" s="882" t="s">
        <v>517</v>
      </c>
      <c r="G7" s="882" t="s">
        <v>518</v>
      </c>
      <c r="H7" s="882" t="s">
        <v>519</v>
      </c>
      <c r="I7" s="882" t="s">
        <v>520</v>
      </c>
      <c r="J7" s="882" t="s">
        <v>521</v>
      </c>
      <c r="K7" s="882" t="s">
        <v>522</v>
      </c>
      <c r="L7" s="882" t="s">
        <v>523</v>
      </c>
      <c r="M7" s="882" t="s">
        <v>524</v>
      </c>
      <c r="N7" s="882" t="s">
        <v>525</v>
      </c>
      <c r="O7" s="1024" t="s">
        <v>526</v>
      </c>
      <c r="P7" s="1025"/>
      <c r="Q7" s="1026"/>
    </row>
    <row r="8" spans="1:17" x14ac:dyDescent="0.25">
      <c r="A8" s="1030"/>
      <c r="B8" s="1028"/>
      <c r="C8" s="836" t="s">
        <v>527</v>
      </c>
      <c r="D8" s="836" t="s">
        <v>527</v>
      </c>
      <c r="E8" s="836" t="s">
        <v>527</v>
      </c>
      <c r="F8" s="836" t="s">
        <v>527</v>
      </c>
      <c r="G8" s="836" t="s">
        <v>527</v>
      </c>
      <c r="H8" s="836" t="s">
        <v>527</v>
      </c>
      <c r="I8" s="836" t="s">
        <v>527</v>
      </c>
      <c r="J8" s="836" t="s">
        <v>527</v>
      </c>
      <c r="K8" s="836" t="s">
        <v>527</v>
      </c>
      <c r="L8" s="836" t="s">
        <v>527</v>
      </c>
      <c r="M8" s="836" t="s">
        <v>527</v>
      </c>
      <c r="N8" s="836" t="s">
        <v>527</v>
      </c>
      <c r="O8" s="836" t="s">
        <v>528</v>
      </c>
      <c r="P8" s="836" t="s">
        <v>527</v>
      </c>
      <c r="Q8" s="836" t="s">
        <v>1</v>
      </c>
    </row>
    <row r="9" spans="1:17" ht="21" customHeight="1" x14ac:dyDescent="0.25">
      <c r="A9" s="832" t="s">
        <v>729</v>
      </c>
      <c r="B9" s="854">
        <v>540</v>
      </c>
      <c r="C9" s="974"/>
      <c r="D9" s="974"/>
      <c r="E9" s="974"/>
      <c r="F9" s="974"/>
      <c r="G9" s="974"/>
      <c r="H9" s="974"/>
      <c r="I9" s="974"/>
      <c r="J9" s="974"/>
      <c r="K9" s="974"/>
      <c r="L9" s="974"/>
      <c r="M9" s="974"/>
      <c r="N9" s="855">
        <v>117</v>
      </c>
      <c r="O9" s="893">
        <f>B9*(IF(C9="",0,1)+IF(D9="",0,1)+IF(E9="",0,1)+IF(F9="",0,1)+IF(G9="",0,1)+IF(H9="",0,1)+IF(I9="",0,1)+IF(J9="",0,1)+IF(K9="",0,1)+IF(L9="",0,1)+IF(M9="",0,1)+IF(N9="",0,1))</f>
        <v>540</v>
      </c>
      <c r="P9" s="893">
        <f>SUM(C9:N9)</f>
        <v>117</v>
      </c>
      <c r="Q9" s="856">
        <f>IF(O9=0,"-",P9/O9)</f>
        <v>0.21666666666666667</v>
      </c>
    </row>
    <row r="10" spans="1:17" ht="20.25" customHeight="1" x14ac:dyDescent="0.25">
      <c r="A10" s="832" t="s">
        <v>677</v>
      </c>
      <c r="B10" s="854">
        <v>81</v>
      </c>
      <c r="C10" s="974"/>
      <c r="D10" s="974"/>
      <c r="E10" s="974"/>
      <c r="F10" s="974"/>
      <c r="G10" s="974"/>
      <c r="H10" s="974"/>
      <c r="I10" s="974"/>
      <c r="J10" s="974"/>
      <c r="K10" s="974"/>
      <c r="L10" s="974"/>
      <c r="M10" s="974"/>
      <c r="N10" s="855">
        <v>41</v>
      </c>
      <c r="O10" s="893">
        <f t="shared" ref="O10:O11" si="0">B10*(IF(C10="",0,1)+IF(D10="",0,1)+IF(E10="",0,1)+IF(F10="",0,1)+IF(G10="",0,1)+IF(H10="",0,1)+IF(I10="",0,1)+IF(J10="",0,1)+IF(K10="",0,1)+IF(L10="",0,1)+IF(M10="",0,1)+IF(N10="",0,1))</f>
        <v>81</v>
      </c>
      <c r="P10" s="893">
        <f t="shared" ref="P10:P11" si="1">SUM(C10:N10)</f>
        <v>41</v>
      </c>
      <c r="Q10" s="856">
        <f t="shared" ref="Q10:Q11" si="2">IF(O10=0,"-",P10/O10)</f>
        <v>0.50617283950617287</v>
      </c>
    </row>
    <row r="11" spans="1:17" ht="18.75" customHeight="1" x14ac:dyDescent="0.25">
      <c r="A11" s="832" t="s">
        <v>548</v>
      </c>
      <c r="B11" s="921">
        <v>24</v>
      </c>
      <c r="C11" s="974"/>
      <c r="D11" s="974"/>
      <c r="E11" s="974"/>
      <c r="F11" s="974"/>
      <c r="G11" s="974"/>
      <c r="H11" s="974"/>
      <c r="I11" s="974"/>
      <c r="J11" s="974"/>
      <c r="K11" s="974"/>
      <c r="L11" s="974"/>
      <c r="M11" s="974"/>
      <c r="N11" s="915">
        <v>8</v>
      </c>
      <c r="O11" s="893">
        <f t="shared" si="0"/>
        <v>24</v>
      </c>
      <c r="P11" s="893">
        <f t="shared" si="1"/>
        <v>8</v>
      </c>
      <c r="Q11" s="856">
        <f t="shared" si="2"/>
        <v>0.33333333333333331</v>
      </c>
    </row>
    <row r="12" spans="1:17" ht="18.75" customHeight="1" x14ac:dyDescent="0.25">
      <c r="A12" s="832" t="s">
        <v>615</v>
      </c>
      <c r="B12" s="885">
        <f>528+132</f>
        <v>660</v>
      </c>
      <c r="C12" s="855">
        <v>622</v>
      </c>
      <c r="D12" s="855">
        <v>580</v>
      </c>
      <c r="E12" s="855">
        <v>689</v>
      </c>
      <c r="F12" s="855">
        <v>788</v>
      </c>
      <c r="G12" s="855">
        <v>555</v>
      </c>
      <c r="H12" s="855">
        <v>714</v>
      </c>
      <c r="I12" s="855">
        <v>332</v>
      </c>
      <c r="J12" s="855">
        <v>339</v>
      </c>
      <c r="K12" s="855">
        <v>579</v>
      </c>
      <c r="L12" s="855">
        <v>656</v>
      </c>
      <c r="M12" s="855">
        <v>624</v>
      </c>
      <c r="N12" s="855">
        <v>598</v>
      </c>
      <c r="O12" s="893">
        <f>B12*(IF(C12="",0,1)+IF(D12="",0,1)+IF(E12="",0,1)+IF(F12="",0,1)+IF(G12="",0,1)+IF(H12="",0,1)+IF(I12="",0,1)+IF(J12="",0,1)+IF(K12="",0,1)+IF(L12="",0,1)+IF(M12="",0,1)+IF(N12="",0,1))</f>
        <v>7920</v>
      </c>
      <c r="P12" s="893">
        <f>SUM(C12:N12)</f>
        <v>7076</v>
      </c>
      <c r="Q12" s="856">
        <f t="shared" ref="Q12:Q32" si="3">IF(O12=0,"-",P12/O12)</f>
        <v>0.89343434343434347</v>
      </c>
    </row>
    <row r="13" spans="1:17" ht="18.75" customHeight="1" x14ac:dyDescent="0.25">
      <c r="A13" s="832" t="s">
        <v>503</v>
      </c>
      <c r="B13" s="885">
        <v>528</v>
      </c>
      <c r="C13" s="855">
        <v>453</v>
      </c>
      <c r="D13" s="855">
        <v>484</v>
      </c>
      <c r="E13" s="855">
        <v>25</v>
      </c>
      <c r="F13" s="855">
        <v>557</v>
      </c>
      <c r="G13" s="855">
        <v>408</v>
      </c>
      <c r="H13" s="855">
        <v>502</v>
      </c>
      <c r="I13" s="855">
        <v>507</v>
      </c>
      <c r="J13" s="855">
        <v>529</v>
      </c>
      <c r="K13" s="855">
        <v>467</v>
      </c>
      <c r="L13" s="855">
        <v>510</v>
      </c>
      <c r="M13" s="855">
        <v>444</v>
      </c>
      <c r="N13" s="855">
        <v>399</v>
      </c>
      <c r="O13" s="893">
        <f t="shared" ref="O13:O32" si="4">B13*(IF(C13="",0,1)+IF(D13="",0,1)+IF(E13="",0,1)+IF(F13="",0,1)+IF(G13="",0,1)+IF(H13="",0,1)+IF(I13="",0,1)+IF(J13="",0,1)+IF(K13="",0,1)+IF(L13="",0,1)+IF(M13="",0,1)+IF(N13="",0,1))</f>
        <v>6336</v>
      </c>
      <c r="P13" s="893">
        <f t="shared" ref="P13:P32" si="5">SUM(C13:N13)</f>
        <v>5285</v>
      </c>
      <c r="Q13" s="856">
        <f t="shared" si="3"/>
        <v>0.8341224747474747</v>
      </c>
    </row>
    <row r="14" spans="1:17" ht="18.75" customHeight="1" x14ac:dyDescent="0.25">
      <c r="A14" s="832" t="s">
        <v>504</v>
      </c>
      <c r="B14" s="885">
        <v>160</v>
      </c>
      <c r="C14" s="855">
        <v>109</v>
      </c>
      <c r="D14" s="855">
        <v>194</v>
      </c>
      <c r="E14" s="855">
        <v>121</v>
      </c>
      <c r="F14" s="855">
        <v>189</v>
      </c>
      <c r="G14" s="855">
        <v>165</v>
      </c>
      <c r="H14" s="855">
        <v>149</v>
      </c>
      <c r="I14" s="855">
        <v>168</v>
      </c>
      <c r="J14" s="855">
        <v>196</v>
      </c>
      <c r="K14" s="855">
        <v>102</v>
      </c>
      <c r="L14" s="855">
        <v>110</v>
      </c>
      <c r="M14" s="855">
        <v>50</v>
      </c>
      <c r="N14" s="855">
        <v>0</v>
      </c>
      <c r="O14" s="893">
        <f t="shared" si="4"/>
        <v>1920</v>
      </c>
      <c r="P14" s="893">
        <f t="shared" si="5"/>
        <v>1553</v>
      </c>
      <c r="Q14" s="856">
        <f t="shared" si="3"/>
        <v>0.80885416666666665</v>
      </c>
    </row>
    <row r="15" spans="1:17" ht="18.75" customHeight="1" x14ac:dyDescent="0.25">
      <c r="A15" s="832" t="s">
        <v>505</v>
      </c>
      <c r="B15" s="885">
        <f>264+132+158</f>
        <v>554</v>
      </c>
      <c r="C15" s="855">
        <v>302</v>
      </c>
      <c r="D15" s="855">
        <v>444</v>
      </c>
      <c r="E15" s="855">
        <v>385</v>
      </c>
      <c r="F15" s="855">
        <v>565</v>
      </c>
      <c r="G15" s="855">
        <v>480</v>
      </c>
      <c r="H15" s="855">
        <v>506</v>
      </c>
      <c r="I15" s="855">
        <v>575</v>
      </c>
      <c r="J15" s="855">
        <v>546</v>
      </c>
      <c r="K15" s="855">
        <v>516</v>
      </c>
      <c r="L15" s="855">
        <v>476</v>
      </c>
      <c r="M15" s="855">
        <v>446</v>
      </c>
      <c r="N15" s="855">
        <v>447</v>
      </c>
      <c r="O15" s="893">
        <f t="shared" si="4"/>
        <v>6648</v>
      </c>
      <c r="P15" s="893">
        <f t="shared" si="5"/>
        <v>5688</v>
      </c>
      <c r="Q15" s="856">
        <f t="shared" si="3"/>
        <v>0.85559566787003605</v>
      </c>
    </row>
    <row r="16" spans="1:17" ht="18.75" customHeight="1" x14ac:dyDescent="0.25">
      <c r="A16" s="832" t="s">
        <v>534</v>
      </c>
      <c r="B16" s="854">
        <v>132</v>
      </c>
      <c r="C16" s="855">
        <v>159</v>
      </c>
      <c r="D16" s="855">
        <v>109</v>
      </c>
      <c r="E16" s="855">
        <v>89</v>
      </c>
      <c r="F16" s="855">
        <v>126</v>
      </c>
      <c r="G16" s="855">
        <v>131</v>
      </c>
      <c r="H16" s="855">
        <v>123</v>
      </c>
      <c r="I16" s="855">
        <v>145</v>
      </c>
      <c r="J16" s="855">
        <v>133</v>
      </c>
      <c r="K16" s="974"/>
      <c r="L16" s="974"/>
      <c r="M16" s="974"/>
      <c r="N16" s="974"/>
      <c r="O16" s="893">
        <f t="shared" si="4"/>
        <v>1056</v>
      </c>
      <c r="P16" s="893">
        <f t="shared" si="5"/>
        <v>1015</v>
      </c>
      <c r="Q16" s="838">
        <f t="shared" si="3"/>
        <v>0.96117424242424243</v>
      </c>
    </row>
    <row r="17" spans="1:17" ht="18.75" customHeight="1" x14ac:dyDescent="0.25">
      <c r="A17" s="832" t="s">
        <v>536</v>
      </c>
      <c r="B17" s="854">
        <v>396</v>
      </c>
      <c r="C17" s="855">
        <v>358</v>
      </c>
      <c r="D17" s="855">
        <v>430</v>
      </c>
      <c r="E17" s="855">
        <v>401</v>
      </c>
      <c r="F17" s="855">
        <v>441</v>
      </c>
      <c r="G17" s="855">
        <v>418</v>
      </c>
      <c r="H17" s="855">
        <v>442</v>
      </c>
      <c r="I17" s="855">
        <v>213</v>
      </c>
      <c r="J17" s="855">
        <v>543</v>
      </c>
      <c r="K17" s="974"/>
      <c r="L17" s="974"/>
      <c r="M17" s="974"/>
      <c r="N17" s="974"/>
      <c r="O17" s="893">
        <f t="shared" si="4"/>
        <v>3168</v>
      </c>
      <c r="P17" s="893">
        <f t="shared" si="5"/>
        <v>3246</v>
      </c>
      <c r="Q17" s="838">
        <f t="shared" si="3"/>
        <v>1.0246212121212122</v>
      </c>
    </row>
    <row r="18" spans="1:17" s="659" customFormat="1" ht="18.75" customHeight="1" x14ac:dyDescent="0.2">
      <c r="A18" s="920" t="s">
        <v>550</v>
      </c>
      <c r="B18" s="921">
        <v>648</v>
      </c>
      <c r="C18" s="915">
        <v>673</v>
      </c>
      <c r="D18" s="915">
        <v>528</v>
      </c>
      <c r="E18" s="915">
        <v>703</v>
      </c>
      <c r="F18" s="915">
        <v>705</v>
      </c>
      <c r="G18" s="915">
        <v>597</v>
      </c>
      <c r="H18" s="915">
        <v>476</v>
      </c>
      <c r="I18" s="915">
        <v>545</v>
      </c>
      <c r="J18" s="915">
        <v>559</v>
      </c>
      <c r="K18" s="915">
        <v>430</v>
      </c>
      <c r="L18" s="915">
        <v>563</v>
      </c>
      <c r="M18" s="915">
        <v>496</v>
      </c>
      <c r="N18" s="915">
        <v>521</v>
      </c>
      <c r="O18" s="893">
        <f t="shared" si="4"/>
        <v>7776</v>
      </c>
      <c r="P18" s="893">
        <f t="shared" si="5"/>
        <v>6796</v>
      </c>
      <c r="Q18" s="856">
        <f t="shared" si="3"/>
        <v>0.87397119341563789</v>
      </c>
    </row>
    <row r="19" spans="1:17" s="659" customFormat="1" ht="18.75" customHeight="1" x14ac:dyDescent="0.2">
      <c r="A19" s="920" t="s">
        <v>551</v>
      </c>
      <c r="B19" s="921">
        <v>36</v>
      </c>
      <c r="C19" s="915">
        <v>51</v>
      </c>
      <c r="D19" s="915">
        <v>50</v>
      </c>
      <c r="E19" s="915">
        <v>25</v>
      </c>
      <c r="F19" s="915">
        <v>52</v>
      </c>
      <c r="G19" s="915">
        <v>65</v>
      </c>
      <c r="H19" s="915">
        <v>42</v>
      </c>
      <c r="I19" s="915">
        <v>59</v>
      </c>
      <c r="J19" s="915">
        <v>41</v>
      </c>
      <c r="K19" s="915">
        <v>21</v>
      </c>
      <c r="L19" s="915">
        <v>29</v>
      </c>
      <c r="M19" s="915">
        <v>29</v>
      </c>
      <c r="N19" s="915">
        <v>31</v>
      </c>
      <c r="O19" s="893">
        <f t="shared" si="4"/>
        <v>432</v>
      </c>
      <c r="P19" s="893">
        <f>SUM(C19:N19)</f>
        <v>495</v>
      </c>
      <c r="Q19" s="856">
        <f t="shared" si="3"/>
        <v>1.1458333333333333</v>
      </c>
    </row>
    <row r="20" spans="1:17" s="659" customFormat="1" ht="18.75" customHeight="1" x14ac:dyDescent="0.2">
      <c r="A20" s="920" t="s">
        <v>552</v>
      </c>
      <c r="B20" s="921">
        <v>122</v>
      </c>
      <c r="C20" s="915">
        <v>190</v>
      </c>
      <c r="D20" s="915">
        <v>125</v>
      </c>
      <c r="E20" s="915">
        <v>87</v>
      </c>
      <c r="F20" s="915">
        <v>101</v>
      </c>
      <c r="G20" s="915">
        <v>88</v>
      </c>
      <c r="H20" s="915">
        <v>179</v>
      </c>
      <c r="I20" s="915">
        <v>106</v>
      </c>
      <c r="J20" s="915">
        <v>130</v>
      </c>
      <c r="K20" s="915">
        <v>87</v>
      </c>
      <c r="L20" s="915">
        <v>44</v>
      </c>
      <c r="M20" s="915">
        <v>208</v>
      </c>
      <c r="N20" s="915">
        <v>169</v>
      </c>
      <c r="O20" s="893">
        <f>B20*(IF(C20="",0,1)+IF(D20="",0,1)+IF(E20="",0,1)+IF(F20="",0,1)+IF(G20="",0,1)+IF(H20="",0,1)+IF(I20="",0,1)+IF(J20="",0,1)+IF(K20="",0,1)+IF(L20="",0,1)+IF(M20="",0,1)+IF(N20="",0,1))</f>
        <v>1464</v>
      </c>
      <c r="P20" s="893">
        <f t="shared" si="5"/>
        <v>1514</v>
      </c>
      <c r="Q20" s="856">
        <f t="shared" si="3"/>
        <v>1.034153005464481</v>
      </c>
    </row>
    <row r="21" spans="1:17" s="659" customFormat="1" ht="18.75" customHeight="1" x14ac:dyDescent="0.2">
      <c r="A21" s="920" t="s">
        <v>553</v>
      </c>
      <c r="B21" s="921">
        <v>30</v>
      </c>
      <c r="C21" s="915">
        <v>39</v>
      </c>
      <c r="D21" s="915">
        <v>24</v>
      </c>
      <c r="E21" s="915">
        <v>19</v>
      </c>
      <c r="F21" s="915">
        <v>29</v>
      </c>
      <c r="G21" s="915">
        <v>18</v>
      </c>
      <c r="H21" s="915">
        <v>19</v>
      </c>
      <c r="I21" s="915">
        <v>19</v>
      </c>
      <c r="J21" s="915">
        <v>19</v>
      </c>
      <c r="K21" s="915">
        <v>16</v>
      </c>
      <c r="L21" s="915">
        <v>4</v>
      </c>
      <c r="M21" s="915">
        <v>28</v>
      </c>
      <c r="N21" s="915">
        <v>39</v>
      </c>
      <c r="O21" s="893">
        <f>B21*(IF(C21="",0,1)+IF(D21="",0,1)+IF(E21="",0,1)+IF(F21="",0,1)+IF(G21="",0,1)+IF(H21="",0,1)+IF(I21="",0,1)+IF(J21="",0,1)+IF(K21="",0,1)+IF(L21="",0,1)+IF(M21="",0,1)+IF(N21="",0,1))</f>
        <v>360</v>
      </c>
      <c r="P21" s="893">
        <f t="shared" si="5"/>
        <v>273</v>
      </c>
      <c r="Q21" s="856">
        <f t="shared" si="3"/>
        <v>0.7583333333333333</v>
      </c>
    </row>
    <row r="22" spans="1:17" s="659" customFormat="1" ht="18.75" customHeight="1" x14ac:dyDescent="0.2">
      <c r="A22" s="920" t="s">
        <v>561</v>
      </c>
      <c r="B22" s="921">
        <v>96</v>
      </c>
      <c r="C22" s="915">
        <v>59</v>
      </c>
      <c r="D22" s="915">
        <v>75</v>
      </c>
      <c r="E22" s="915">
        <v>100</v>
      </c>
      <c r="F22" s="915">
        <v>121</v>
      </c>
      <c r="G22" s="915">
        <v>107</v>
      </c>
      <c r="H22" s="915">
        <v>96</v>
      </c>
      <c r="I22" s="915">
        <v>99</v>
      </c>
      <c r="J22" s="915">
        <v>148</v>
      </c>
      <c r="K22" s="915">
        <v>149</v>
      </c>
      <c r="L22" s="915">
        <v>120</v>
      </c>
      <c r="M22" s="915">
        <v>124</v>
      </c>
      <c r="N22" s="915">
        <v>79</v>
      </c>
      <c r="O22" s="893">
        <f t="shared" si="4"/>
        <v>1152</v>
      </c>
      <c r="P22" s="893">
        <f t="shared" si="5"/>
        <v>1277</v>
      </c>
      <c r="Q22" s="856">
        <f>IF(O22=0,"-",P22/O22)</f>
        <v>1.1085069444444444</v>
      </c>
    </row>
    <row r="23" spans="1:17" s="659" customFormat="1" ht="18.75" customHeight="1" x14ac:dyDescent="0.2">
      <c r="A23" s="920" t="s">
        <v>554</v>
      </c>
      <c r="B23" s="921">
        <v>16</v>
      </c>
      <c r="C23" s="915">
        <v>13</v>
      </c>
      <c r="D23" s="915">
        <v>15</v>
      </c>
      <c r="E23" s="915">
        <v>15</v>
      </c>
      <c r="F23" s="915">
        <v>29</v>
      </c>
      <c r="G23" s="915">
        <v>23</v>
      </c>
      <c r="H23" s="915">
        <v>20</v>
      </c>
      <c r="I23" s="915">
        <v>21</v>
      </c>
      <c r="J23" s="915">
        <v>21</v>
      </c>
      <c r="K23" s="915">
        <v>20</v>
      </c>
      <c r="L23" s="915">
        <v>23</v>
      </c>
      <c r="M23" s="915">
        <v>17</v>
      </c>
      <c r="N23" s="915">
        <v>12</v>
      </c>
      <c r="O23" s="893">
        <f t="shared" si="4"/>
        <v>192</v>
      </c>
      <c r="P23" s="893">
        <f t="shared" si="5"/>
        <v>229</v>
      </c>
      <c r="Q23" s="856">
        <f>IF(O23=0,"-",P23/O23)</f>
        <v>1.1927083333333333</v>
      </c>
    </row>
    <row r="24" spans="1:17" s="659" customFormat="1" ht="18.75" customHeight="1" x14ac:dyDescent="0.2">
      <c r="A24" s="920" t="s">
        <v>560</v>
      </c>
      <c r="B24" s="921">
        <v>60</v>
      </c>
      <c r="C24" s="915">
        <v>46</v>
      </c>
      <c r="D24" s="915">
        <v>73</v>
      </c>
      <c r="E24" s="915">
        <v>41</v>
      </c>
      <c r="F24" s="915">
        <v>1</v>
      </c>
      <c r="G24" s="915">
        <v>72</v>
      </c>
      <c r="H24" s="915">
        <v>63</v>
      </c>
      <c r="I24" s="915">
        <v>77</v>
      </c>
      <c r="J24" s="915">
        <v>77</v>
      </c>
      <c r="K24" s="915">
        <v>2</v>
      </c>
      <c r="L24" s="915">
        <v>0</v>
      </c>
      <c r="M24" s="915">
        <v>14</v>
      </c>
      <c r="N24" s="915">
        <v>15</v>
      </c>
      <c r="O24" s="893">
        <f t="shared" si="4"/>
        <v>720</v>
      </c>
      <c r="P24" s="893">
        <f t="shared" si="5"/>
        <v>481</v>
      </c>
      <c r="Q24" s="856">
        <f>IF(O24=0,"-",P24/O24)</f>
        <v>0.66805555555555551</v>
      </c>
    </row>
    <row r="25" spans="1:17" s="659" customFormat="1" ht="18.75" customHeight="1" x14ac:dyDescent="0.2">
      <c r="A25" s="920" t="s">
        <v>559</v>
      </c>
      <c r="B25" s="921">
        <v>40</v>
      </c>
      <c r="C25" s="915">
        <v>22</v>
      </c>
      <c r="D25" s="915">
        <v>38</v>
      </c>
      <c r="E25" s="915">
        <v>11</v>
      </c>
      <c r="F25" s="915">
        <v>0</v>
      </c>
      <c r="G25" s="915">
        <v>42</v>
      </c>
      <c r="H25" s="915">
        <v>40</v>
      </c>
      <c r="I25" s="915">
        <v>43</v>
      </c>
      <c r="J25" s="915">
        <v>19</v>
      </c>
      <c r="K25" s="915">
        <v>0</v>
      </c>
      <c r="L25" s="915">
        <v>0</v>
      </c>
      <c r="M25" s="915">
        <v>0</v>
      </c>
      <c r="N25" s="915">
        <v>0</v>
      </c>
      <c r="O25" s="893">
        <f t="shared" si="4"/>
        <v>480</v>
      </c>
      <c r="P25" s="893">
        <f t="shared" si="5"/>
        <v>215</v>
      </c>
      <c r="Q25" s="856">
        <f>IF(O25=0,"-",P25/O25)</f>
        <v>0.44791666666666669</v>
      </c>
    </row>
    <row r="26" spans="1:17" s="659" customFormat="1" ht="18.75" customHeight="1" x14ac:dyDescent="0.2">
      <c r="A26" s="920" t="s">
        <v>614</v>
      </c>
      <c r="B26" s="921">
        <v>12</v>
      </c>
      <c r="C26" s="915">
        <v>0</v>
      </c>
      <c r="D26" s="915">
        <v>17</v>
      </c>
      <c r="E26" s="915">
        <v>13</v>
      </c>
      <c r="F26" s="915">
        <v>17</v>
      </c>
      <c r="G26" s="915">
        <v>13</v>
      </c>
      <c r="H26" s="915">
        <v>17</v>
      </c>
      <c r="I26" s="915">
        <v>14</v>
      </c>
      <c r="J26" s="915">
        <v>15</v>
      </c>
      <c r="K26" s="915">
        <v>17</v>
      </c>
      <c r="L26" s="915">
        <v>15</v>
      </c>
      <c r="M26" s="915">
        <v>10</v>
      </c>
      <c r="N26" s="915">
        <v>12</v>
      </c>
      <c r="O26" s="893">
        <f t="shared" si="4"/>
        <v>144</v>
      </c>
      <c r="P26" s="893">
        <f t="shared" si="5"/>
        <v>160</v>
      </c>
      <c r="Q26" s="856">
        <f t="shared" ref="Q26:Q27" si="6">IF(O26=0,"-",P26/O26)</f>
        <v>1.1111111111111112</v>
      </c>
    </row>
    <row r="27" spans="1:17" s="659" customFormat="1" ht="18.75" customHeight="1" x14ac:dyDescent="0.2">
      <c r="A27" s="920" t="s">
        <v>557</v>
      </c>
      <c r="B27" s="921">
        <v>8</v>
      </c>
      <c r="C27" s="915">
        <v>0</v>
      </c>
      <c r="D27" s="915">
        <v>16</v>
      </c>
      <c r="E27" s="915">
        <v>6</v>
      </c>
      <c r="F27" s="915">
        <v>8</v>
      </c>
      <c r="G27" s="915">
        <v>8</v>
      </c>
      <c r="H27" s="915">
        <v>7</v>
      </c>
      <c r="I27" s="915">
        <v>6</v>
      </c>
      <c r="J27" s="915">
        <v>8</v>
      </c>
      <c r="K27" s="915">
        <v>8</v>
      </c>
      <c r="L27" s="915">
        <v>9</v>
      </c>
      <c r="M27" s="915">
        <v>11</v>
      </c>
      <c r="N27" s="915">
        <v>12</v>
      </c>
      <c r="O27" s="893">
        <f t="shared" si="4"/>
        <v>96</v>
      </c>
      <c r="P27" s="893">
        <f t="shared" si="5"/>
        <v>99</v>
      </c>
      <c r="Q27" s="856">
        <f t="shared" si="6"/>
        <v>1.03125</v>
      </c>
    </row>
    <row r="28" spans="1:17" s="659" customFormat="1" ht="18.75" customHeight="1" x14ac:dyDescent="0.2">
      <c r="A28" s="920" t="s">
        <v>680</v>
      </c>
      <c r="B28" s="921">
        <v>92</v>
      </c>
      <c r="C28" s="915">
        <v>86</v>
      </c>
      <c r="D28" s="915">
        <v>103</v>
      </c>
      <c r="E28" s="915">
        <v>72</v>
      </c>
      <c r="F28" s="915">
        <v>117</v>
      </c>
      <c r="G28" s="915">
        <v>112</v>
      </c>
      <c r="H28" s="915">
        <v>99</v>
      </c>
      <c r="I28" s="915">
        <v>115</v>
      </c>
      <c r="J28" s="915">
        <v>87</v>
      </c>
      <c r="K28" s="915">
        <v>138</v>
      </c>
      <c r="L28" s="915">
        <v>145</v>
      </c>
      <c r="M28" s="915">
        <v>131</v>
      </c>
      <c r="N28" s="915">
        <v>103</v>
      </c>
      <c r="O28" s="893">
        <f t="shared" si="4"/>
        <v>1104</v>
      </c>
      <c r="P28" s="893">
        <f t="shared" si="5"/>
        <v>1308</v>
      </c>
      <c r="Q28" s="856">
        <f t="shared" si="3"/>
        <v>1.1847826086956521</v>
      </c>
    </row>
    <row r="29" spans="1:17" s="659" customFormat="1" ht="18.75" customHeight="1" x14ac:dyDescent="0.2">
      <c r="A29" s="920" t="s">
        <v>681</v>
      </c>
      <c r="B29" s="921">
        <v>60</v>
      </c>
      <c r="C29" s="915">
        <v>50</v>
      </c>
      <c r="D29" s="915">
        <v>70</v>
      </c>
      <c r="E29" s="915">
        <v>38</v>
      </c>
      <c r="F29" s="915">
        <v>66</v>
      </c>
      <c r="G29" s="915">
        <v>84</v>
      </c>
      <c r="H29" s="915">
        <v>73</v>
      </c>
      <c r="I29" s="915">
        <v>73</v>
      </c>
      <c r="J29" s="915">
        <v>65</v>
      </c>
      <c r="K29" s="915">
        <v>66</v>
      </c>
      <c r="L29" s="915">
        <v>75</v>
      </c>
      <c r="M29" s="915">
        <v>57</v>
      </c>
      <c r="N29" s="915">
        <v>55</v>
      </c>
      <c r="O29" s="893">
        <f t="shared" si="4"/>
        <v>720</v>
      </c>
      <c r="P29" s="893">
        <f t="shared" si="5"/>
        <v>772</v>
      </c>
      <c r="Q29" s="856">
        <f t="shared" si="3"/>
        <v>1.0722222222222222</v>
      </c>
    </row>
    <row r="30" spans="1:17" s="659" customFormat="1" ht="18.75" customHeight="1" x14ac:dyDescent="0.2">
      <c r="A30" s="920" t="s">
        <v>627</v>
      </c>
      <c r="B30" s="921">
        <v>120</v>
      </c>
      <c r="C30" s="915">
        <v>109</v>
      </c>
      <c r="D30" s="915">
        <v>125</v>
      </c>
      <c r="E30" s="915">
        <v>104</v>
      </c>
      <c r="F30" s="915">
        <v>108</v>
      </c>
      <c r="G30" s="915">
        <v>123</v>
      </c>
      <c r="H30" s="915">
        <v>130</v>
      </c>
      <c r="I30" s="915">
        <v>118</v>
      </c>
      <c r="J30" s="915">
        <v>99</v>
      </c>
      <c r="K30" s="915">
        <v>118</v>
      </c>
      <c r="L30" s="915">
        <v>124</v>
      </c>
      <c r="M30" s="915">
        <v>116</v>
      </c>
      <c r="N30" s="915">
        <v>102</v>
      </c>
      <c r="O30" s="893">
        <f t="shared" si="4"/>
        <v>1440</v>
      </c>
      <c r="P30" s="893">
        <f t="shared" si="5"/>
        <v>1376</v>
      </c>
      <c r="Q30" s="856">
        <f t="shared" si="3"/>
        <v>0.9555555555555556</v>
      </c>
    </row>
    <row r="31" spans="1:17" s="659" customFormat="1" ht="18.75" customHeight="1" x14ac:dyDescent="0.2">
      <c r="A31" s="920" t="s">
        <v>676</v>
      </c>
      <c r="B31" s="921">
        <v>7</v>
      </c>
      <c r="C31" s="915">
        <v>29</v>
      </c>
      <c r="D31" s="915">
        <v>24</v>
      </c>
      <c r="E31" s="915">
        <v>11</v>
      </c>
      <c r="F31" s="915">
        <v>12</v>
      </c>
      <c r="G31" s="915">
        <v>11</v>
      </c>
      <c r="H31" s="915">
        <v>11</v>
      </c>
      <c r="I31" s="915">
        <v>13</v>
      </c>
      <c r="J31" s="915">
        <v>42</v>
      </c>
      <c r="K31" s="915">
        <v>23</v>
      </c>
      <c r="L31" s="915">
        <v>68</v>
      </c>
      <c r="M31" s="915">
        <v>19</v>
      </c>
      <c r="N31" s="915">
        <v>10</v>
      </c>
      <c r="O31" s="893">
        <f t="shared" si="4"/>
        <v>84</v>
      </c>
      <c r="P31" s="893">
        <f t="shared" si="5"/>
        <v>273</v>
      </c>
      <c r="Q31" s="856">
        <f t="shared" si="3"/>
        <v>3.25</v>
      </c>
    </row>
    <row r="32" spans="1:17" s="659" customFormat="1" ht="18.75" customHeight="1" thickBot="1" x14ac:dyDescent="0.25">
      <c r="A32" s="929" t="s">
        <v>555</v>
      </c>
      <c r="B32" s="930">
        <v>10</v>
      </c>
      <c r="C32" s="931">
        <v>46</v>
      </c>
      <c r="D32" s="931">
        <v>45</v>
      </c>
      <c r="E32" s="931">
        <v>28</v>
      </c>
      <c r="F32" s="931">
        <v>64</v>
      </c>
      <c r="G32" s="931">
        <v>43</v>
      </c>
      <c r="H32" s="931">
        <v>40</v>
      </c>
      <c r="I32" s="931">
        <v>42</v>
      </c>
      <c r="J32" s="931">
        <v>53</v>
      </c>
      <c r="K32" s="931">
        <v>63</v>
      </c>
      <c r="L32" s="931">
        <v>30</v>
      </c>
      <c r="M32" s="931">
        <v>31</v>
      </c>
      <c r="N32" s="931">
        <v>4</v>
      </c>
      <c r="O32" s="932">
        <f t="shared" si="4"/>
        <v>120</v>
      </c>
      <c r="P32" s="932">
        <f t="shared" si="5"/>
        <v>489</v>
      </c>
      <c r="Q32" s="933">
        <f t="shared" si="3"/>
        <v>4.0750000000000002</v>
      </c>
    </row>
    <row r="33" spans="1:17" s="888" customFormat="1" ht="17.25" customHeight="1" x14ac:dyDescent="0.25">
      <c r="A33" s="926" t="s">
        <v>6</v>
      </c>
      <c r="B33" s="854">
        <f>SUM(B9:B32)</f>
        <v>4432</v>
      </c>
      <c r="C33" s="854">
        <f>SUM(C9:C32)</f>
        <v>3416</v>
      </c>
      <c r="D33" s="854">
        <f>SUM(D9:D32)</f>
        <v>3569</v>
      </c>
      <c r="E33" s="854">
        <f t="shared" ref="E33:K33" si="7">SUM(E9:E32)</f>
        <v>2983</v>
      </c>
      <c r="F33" s="854">
        <f t="shared" si="7"/>
        <v>4096</v>
      </c>
      <c r="G33" s="854">
        <f t="shared" si="7"/>
        <v>3563</v>
      </c>
      <c r="H33" s="854">
        <f>SUM(H9:H32)</f>
        <v>3748</v>
      </c>
      <c r="I33" s="854">
        <f t="shared" si="7"/>
        <v>3290</v>
      </c>
      <c r="J33" s="854">
        <f t="shared" si="7"/>
        <v>3669</v>
      </c>
      <c r="K33" s="854">
        <f t="shared" si="7"/>
        <v>2822</v>
      </c>
      <c r="L33" s="854">
        <f>SUM(L9:L32)</f>
        <v>3001</v>
      </c>
      <c r="M33" s="854">
        <f>SUM(M9:M32)</f>
        <v>2855</v>
      </c>
      <c r="N33" s="854">
        <f>SUM(N9:N32)</f>
        <v>2774</v>
      </c>
      <c r="O33" s="854">
        <f>SUM(O9:O32)</f>
        <v>43977</v>
      </c>
      <c r="P33" s="854">
        <f>SUM(P9:P32)</f>
        <v>39786</v>
      </c>
      <c r="Q33" s="887">
        <f>IF(O33=0,"-",P33/O33)</f>
        <v>0.90470018418718878</v>
      </c>
    </row>
    <row r="34" spans="1:17" x14ac:dyDescent="0.25">
      <c r="A34" s="934"/>
      <c r="B34" s="935"/>
      <c r="O34" s="894"/>
      <c r="P34" s="894"/>
    </row>
    <row r="35" spans="1:17" x14ac:dyDescent="0.25">
      <c r="A35" s="881" t="s">
        <v>513</v>
      </c>
      <c r="O35" s="894"/>
      <c r="P35" s="894"/>
    </row>
    <row r="36" spans="1:17" ht="15.75" hidden="1" x14ac:dyDescent="0.25">
      <c r="A36" s="1021" t="s">
        <v>405</v>
      </c>
      <c r="B36" s="1022"/>
      <c r="C36" s="1022"/>
      <c r="D36" s="1022"/>
      <c r="E36" s="1022"/>
      <c r="F36" s="1022"/>
      <c r="G36" s="1022"/>
      <c r="H36" s="1022"/>
      <c r="O36" s="894"/>
      <c r="P36" s="894"/>
    </row>
    <row r="37" spans="1:17" ht="23.25" hidden="1" thickBot="1" x14ac:dyDescent="0.3">
      <c r="A37" s="14" t="s">
        <v>14</v>
      </c>
      <c r="B37" s="71" t="s">
        <v>198</v>
      </c>
      <c r="C37" s="14" t="str">
        <f>'Pque N Mundo I'!C40</f>
        <v>Real.</v>
      </c>
      <c r="D37" s="14" t="str">
        <f>'Pque N Mundo I'!D40</f>
        <v>Real.</v>
      </c>
      <c r="E37" s="14" t="str">
        <f>'Pque N Mundo I'!E40</f>
        <v>Real.</v>
      </c>
      <c r="F37" s="14" t="str">
        <f>'Pque N Mundo I'!F40</f>
        <v>Real.</v>
      </c>
      <c r="G37" s="14" t="str">
        <f>'Pque N Mundo I'!G40</f>
        <v>Real.</v>
      </c>
      <c r="H37" s="14" t="str">
        <f>'Pque N Mundo I'!H40</f>
        <v>Real.</v>
      </c>
      <c r="O37" s="890"/>
      <c r="P37" s="890"/>
    </row>
    <row r="38" spans="1:17" hidden="1" x14ac:dyDescent="0.25">
      <c r="A38" s="70" t="s">
        <v>177</v>
      </c>
      <c r="B38" s="82">
        <v>12</v>
      </c>
      <c r="C38" s="74">
        <v>13</v>
      </c>
      <c r="D38" s="74"/>
      <c r="E38" s="74"/>
      <c r="F38" s="74"/>
      <c r="G38" s="74"/>
      <c r="H38" s="74"/>
      <c r="O38" s="890"/>
      <c r="P38" s="890"/>
    </row>
    <row r="39" spans="1:17" hidden="1" x14ac:dyDescent="0.25">
      <c r="A39" s="2" t="s">
        <v>20</v>
      </c>
      <c r="B39" s="89">
        <v>8</v>
      </c>
      <c r="C39" s="703">
        <v>2</v>
      </c>
      <c r="D39" s="703"/>
      <c r="E39" s="703"/>
      <c r="F39" s="74"/>
      <c r="G39" s="74"/>
      <c r="H39" s="74"/>
      <c r="O39" s="890"/>
      <c r="P39" s="890"/>
    </row>
    <row r="40" spans="1:17" hidden="1" x14ac:dyDescent="0.25">
      <c r="A40" s="70" t="s">
        <v>178</v>
      </c>
      <c r="B40" s="73">
        <v>8</v>
      </c>
      <c r="C40" s="74">
        <v>6</v>
      </c>
      <c r="D40" s="74"/>
      <c r="E40" s="74"/>
      <c r="F40" s="74"/>
      <c r="G40" s="74"/>
      <c r="H40" s="74"/>
      <c r="O40" s="890"/>
      <c r="P40" s="890"/>
    </row>
    <row r="41" spans="1:17" hidden="1" x14ac:dyDescent="0.25">
      <c r="A41" s="2" t="s">
        <v>43</v>
      </c>
      <c r="B41" s="83">
        <v>3</v>
      </c>
      <c r="C41" s="74">
        <v>2</v>
      </c>
      <c r="D41" s="74"/>
      <c r="E41" s="74"/>
      <c r="F41" s="74"/>
      <c r="G41" s="74"/>
      <c r="H41" s="74"/>
      <c r="O41" s="890"/>
      <c r="P41" s="890"/>
    </row>
    <row r="42" spans="1:17" hidden="1" x14ac:dyDescent="0.25">
      <c r="A42" s="2" t="s">
        <v>22</v>
      </c>
      <c r="B42" s="89">
        <v>1</v>
      </c>
      <c r="C42" s="703">
        <v>2.8</v>
      </c>
      <c r="D42" s="703"/>
      <c r="E42" s="703"/>
      <c r="F42" s="703"/>
      <c r="G42" s="703"/>
      <c r="H42" s="84"/>
      <c r="O42" s="890"/>
      <c r="P42" s="890"/>
    </row>
    <row r="43" spans="1:17" hidden="1" x14ac:dyDescent="0.25">
      <c r="A43" s="2" t="s">
        <v>23</v>
      </c>
      <c r="B43" s="89">
        <v>5</v>
      </c>
      <c r="C43" s="703">
        <v>2.7</v>
      </c>
      <c r="D43" s="703"/>
      <c r="E43" s="703"/>
      <c r="F43" s="703"/>
      <c r="G43" s="703"/>
      <c r="H43" s="84"/>
      <c r="O43" s="890"/>
      <c r="P43" s="890"/>
    </row>
    <row r="44" spans="1:17" hidden="1" x14ac:dyDescent="0.25">
      <c r="A44" s="70" t="s">
        <v>33</v>
      </c>
      <c r="B44" s="72">
        <v>4</v>
      </c>
      <c r="C44" s="74"/>
      <c r="D44" s="74"/>
      <c r="E44" s="74"/>
      <c r="F44" s="74"/>
      <c r="G44" s="74"/>
      <c r="H44" s="74"/>
      <c r="O44" s="890"/>
      <c r="P44" s="890"/>
    </row>
    <row r="45" spans="1:17" hidden="1" x14ac:dyDescent="0.25">
      <c r="A45" s="70" t="s">
        <v>166</v>
      </c>
      <c r="B45" s="72">
        <v>2</v>
      </c>
      <c r="C45" s="74"/>
      <c r="D45" s="74"/>
      <c r="E45" s="74"/>
      <c r="F45" s="74"/>
      <c r="G45" s="74"/>
      <c r="H45" s="74"/>
      <c r="O45" s="890"/>
      <c r="P45" s="890"/>
    </row>
    <row r="46" spans="1:17" hidden="1" x14ac:dyDescent="0.25">
      <c r="A46" s="88" t="s">
        <v>170</v>
      </c>
      <c r="B46" s="89">
        <v>1</v>
      </c>
      <c r="C46" s="74">
        <v>1</v>
      </c>
      <c r="D46" s="74"/>
      <c r="E46" s="74"/>
      <c r="F46" s="74"/>
      <c r="G46" s="74"/>
      <c r="H46" s="74"/>
      <c r="O46" s="890"/>
      <c r="P46" s="890"/>
    </row>
    <row r="47" spans="1:17" hidden="1" x14ac:dyDescent="0.25">
      <c r="A47" s="75" t="s">
        <v>168</v>
      </c>
      <c r="B47" s="73">
        <v>1</v>
      </c>
      <c r="C47" s="74"/>
      <c r="D47" s="74"/>
      <c r="E47" s="74"/>
      <c r="F47" s="74"/>
      <c r="G47" s="74"/>
      <c r="H47" s="74"/>
      <c r="O47" s="890"/>
      <c r="P47" s="890"/>
    </row>
    <row r="48" spans="1:17" hidden="1" x14ac:dyDescent="0.25">
      <c r="A48" s="2" t="s">
        <v>24</v>
      </c>
      <c r="B48" s="89">
        <v>3</v>
      </c>
      <c r="C48" s="74">
        <v>3</v>
      </c>
      <c r="D48" s="74"/>
      <c r="E48" s="74"/>
      <c r="F48" s="74"/>
      <c r="G48" s="74"/>
      <c r="H48" s="74"/>
      <c r="O48" s="890"/>
      <c r="P48" s="890"/>
    </row>
    <row r="49" spans="1:16" hidden="1" x14ac:dyDescent="0.25">
      <c r="A49" s="2" t="s">
        <v>25</v>
      </c>
      <c r="B49" s="83">
        <v>5</v>
      </c>
      <c r="C49" s="74">
        <v>1</v>
      </c>
      <c r="D49" s="74"/>
      <c r="E49" s="74"/>
      <c r="F49" s="74"/>
      <c r="G49" s="74"/>
      <c r="H49" s="74"/>
      <c r="O49" s="890"/>
      <c r="P49" s="890"/>
    </row>
    <row r="50" spans="1:16" hidden="1" x14ac:dyDescent="0.25">
      <c r="A50" s="70" t="s">
        <v>167</v>
      </c>
      <c r="B50" s="73">
        <v>3</v>
      </c>
      <c r="C50" s="74">
        <v>7</v>
      </c>
      <c r="D50" s="74"/>
      <c r="E50" s="74"/>
      <c r="F50" s="74"/>
      <c r="G50" s="74"/>
      <c r="H50" s="74"/>
      <c r="O50" s="890"/>
      <c r="P50" s="890"/>
    </row>
    <row r="51" spans="1:16" hidden="1" x14ac:dyDescent="0.25">
      <c r="A51" s="75" t="s">
        <v>45</v>
      </c>
      <c r="B51" s="73">
        <v>1</v>
      </c>
      <c r="C51" s="74">
        <v>2</v>
      </c>
      <c r="D51" s="74"/>
      <c r="E51" s="74"/>
      <c r="F51" s="74"/>
      <c r="G51" s="74"/>
      <c r="H51" s="74"/>
      <c r="O51" s="890"/>
      <c r="P51" s="890"/>
    </row>
    <row r="52" spans="1:16" hidden="1" x14ac:dyDescent="0.25">
      <c r="A52" s="2" t="s">
        <v>34</v>
      </c>
      <c r="B52" s="89">
        <v>2</v>
      </c>
      <c r="C52" s="74">
        <v>2</v>
      </c>
      <c r="D52" s="74"/>
      <c r="E52" s="74"/>
      <c r="F52" s="74"/>
      <c r="G52" s="74"/>
      <c r="H52" s="74"/>
      <c r="O52" s="890"/>
      <c r="P52" s="890"/>
    </row>
    <row r="53" spans="1:16" ht="15.75" hidden="1" thickBot="1" x14ac:dyDescent="0.3">
      <c r="A53" s="6" t="s">
        <v>7</v>
      </c>
      <c r="B53" s="7">
        <f>SUM(B38:B52)</f>
        <v>59</v>
      </c>
      <c r="C53" s="8">
        <v>0</v>
      </c>
      <c r="D53" s="8">
        <v>0</v>
      </c>
      <c r="E53" s="8">
        <f>SUM(E38:E52)</f>
        <v>0</v>
      </c>
      <c r="F53" s="8">
        <v>0</v>
      </c>
      <c r="G53" s="8">
        <v>0</v>
      </c>
      <c r="H53" s="8">
        <v>0</v>
      </c>
      <c r="O53" s="890"/>
      <c r="P53" s="890"/>
    </row>
    <row r="54" spans="1:16" x14ac:dyDescent="0.25">
      <c r="O54" s="890"/>
      <c r="P54" s="890"/>
    </row>
    <row r="55" spans="1:16" x14ac:dyDescent="0.25">
      <c r="O55" s="890"/>
      <c r="P55" s="890"/>
    </row>
    <row r="56" spans="1:16" x14ac:dyDescent="0.25">
      <c r="O56" s="890"/>
      <c r="P56" s="890"/>
    </row>
    <row r="57" spans="1:16" x14ac:dyDescent="0.25">
      <c r="O57" s="890"/>
      <c r="P57" s="890"/>
    </row>
    <row r="58" spans="1:16" x14ac:dyDescent="0.25">
      <c r="O58" s="890"/>
      <c r="P58" s="890"/>
    </row>
    <row r="59" spans="1:16" x14ac:dyDescent="0.25">
      <c r="O59" s="890"/>
      <c r="P59" s="890"/>
    </row>
    <row r="60" spans="1:16" x14ac:dyDescent="0.25">
      <c r="O60" s="890"/>
      <c r="P60" s="890"/>
    </row>
    <row r="61" spans="1:16" x14ac:dyDescent="0.25">
      <c r="O61" s="890"/>
      <c r="P61" s="890"/>
    </row>
    <row r="62" spans="1:16" x14ac:dyDescent="0.25">
      <c r="O62" s="890"/>
      <c r="P62" s="890"/>
    </row>
    <row r="63" spans="1:16" x14ac:dyDescent="0.25">
      <c r="O63" s="890"/>
      <c r="P63" s="890"/>
    </row>
    <row r="64" spans="1:16" x14ac:dyDescent="0.25">
      <c r="O64" s="890"/>
      <c r="P64" s="890"/>
    </row>
    <row r="65" spans="15:16" x14ac:dyDescent="0.25">
      <c r="O65" s="890"/>
      <c r="P65" s="890"/>
    </row>
    <row r="66" spans="15:16" x14ac:dyDescent="0.25">
      <c r="O66" s="890"/>
      <c r="P66" s="890"/>
    </row>
    <row r="67" spans="15:16" x14ac:dyDescent="0.25">
      <c r="O67" s="890"/>
      <c r="P67" s="890"/>
    </row>
    <row r="68" spans="15:16" x14ac:dyDescent="0.25">
      <c r="O68" s="890"/>
      <c r="P68" s="890"/>
    </row>
    <row r="69" spans="15:16" x14ac:dyDescent="0.25">
      <c r="O69" s="890"/>
      <c r="P69" s="890"/>
    </row>
    <row r="70" spans="15:16" x14ac:dyDescent="0.25">
      <c r="O70" s="890"/>
      <c r="P70" s="890"/>
    </row>
    <row r="71" spans="15:16" x14ac:dyDescent="0.25">
      <c r="O71" s="890"/>
      <c r="P71" s="890"/>
    </row>
    <row r="72" spans="15:16" x14ac:dyDescent="0.25">
      <c r="O72" s="890"/>
      <c r="P72" s="890"/>
    </row>
    <row r="73" spans="15:16" x14ac:dyDescent="0.25">
      <c r="O73" s="890"/>
      <c r="P73" s="890"/>
    </row>
    <row r="74" spans="15:16" x14ac:dyDescent="0.25">
      <c r="O74" s="890"/>
      <c r="P74" s="890"/>
    </row>
    <row r="75" spans="15:16" x14ac:dyDescent="0.25">
      <c r="O75" s="890"/>
      <c r="P75" s="890"/>
    </row>
    <row r="76" spans="15:16" x14ac:dyDescent="0.25">
      <c r="O76" s="890"/>
      <c r="P76" s="890"/>
    </row>
    <row r="77" spans="15:16" x14ac:dyDescent="0.25">
      <c r="O77" s="890"/>
      <c r="P77" s="890"/>
    </row>
    <row r="78" spans="15:16" x14ac:dyDescent="0.25">
      <c r="O78" s="890"/>
      <c r="P78" s="890"/>
    </row>
    <row r="79" spans="15:16" x14ac:dyDescent="0.25">
      <c r="O79" s="890"/>
      <c r="P79" s="890"/>
    </row>
    <row r="80" spans="15:16" x14ac:dyDescent="0.25">
      <c r="O80" s="890"/>
      <c r="P80" s="890"/>
    </row>
    <row r="81" spans="15:16" x14ac:dyDescent="0.25">
      <c r="O81" s="890"/>
      <c r="P81" s="890"/>
    </row>
    <row r="82" spans="15:16" x14ac:dyDescent="0.25">
      <c r="O82" s="890"/>
      <c r="P82" s="890"/>
    </row>
    <row r="83" spans="15:16" x14ac:dyDescent="0.25">
      <c r="O83" s="890"/>
      <c r="P83" s="890"/>
    </row>
    <row r="84" spans="15:16" x14ac:dyDescent="0.25">
      <c r="O84" s="890"/>
      <c r="P84" s="890"/>
    </row>
    <row r="85" spans="15:16" x14ac:dyDescent="0.25">
      <c r="O85" s="890"/>
      <c r="P85" s="890"/>
    </row>
    <row r="86" spans="15:16" x14ac:dyDescent="0.25">
      <c r="O86" s="890"/>
      <c r="P86" s="890"/>
    </row>
    <row r="87" spans="15:16" x14ac:dyDescent="0.25">
      <c r="O87" s="890"/>
      <c r="P87" s="890"/>
    </row>
    <row r="88" spans="15:16" x14ac:dyDescent="0.25">
      <c r="O88" s="890"/>
      <c r="P88" s="890"/>
    </row>
    <row r="89" spans="15:16" x14ac:dyDescent="0.25">
      <c r="O89" s="890"/>
      <c r="P89" s="890"/>
    </row>
    <row r="90" spans="15:16" x14ac:dyDescent="0.25">
      <c r="O90" s="890"/>
      <c r="P90" s="890"/>
    </row>
    <row r="91" spans="15:16" x14ac:dyDescent="0.25">
      <c r="O91" s="890"/>
      <c r="P91" s="890"/>
    </row>
    <row r="92" spans="15:16" x14ac:dyDescent="0.25">
      <c r="O92" s="890"/>
      <c r="P92" s="890"/>
    </row>
    <row r="93" spans="15:16" x14ac:dyDescent="0.25">
      <c r="O93" s="890"/>
      <c r="P93" s="890"/>
    </row>
    <row r="94" spans="15:16" x14ac:dyDescent="0.25">
      <c r="O94" s="890"/>
      <c r="P94" s="890"/>
    </row>
    <row r="95" spans="15:16" x14ac:dyDescent="0.25">
      <c r="O95" s="890"/>
      <c r="P95" s="890"/>
    </row>
    <row r="96" spans="15:16" x14ac:dyDescent="0.25">
      <c r="O96" s="890"/>
      <c r="P96" s="890"/>
    </row>
    <row r="97" spans="15:16" x14ac:dyDescent="0.25">
      <c r="O97" s="890"/>
      <c r="P97" s="890"/>
    </row>
    <row r="98" spans="15:16" x14ac:dyDescent="0.25">
      <c r="O98" s="890"/>
      <c r="P98" s="890"/>
    </row>
    <row r="99" spans="15:16" x14ac:dyDescent="0.25">
      <c r="O99" s="890"/>
      <c r="P99" s="890"/>
    </row>
    <row r="100" spans="15:16" x14ac:dyDescent="0.25">
      <c r="O100" s="890"/>
      <c r="P100" s="890"/>
    </row>
    <row r="101" spans="15:16" x14ac:dyDescent="0.25">
      <c r="O101" s="890"/>
      <c r="P101" s="890"/>
    </row>
    <row r="102" spans="15:16" x14ac:dyDescent="0.25">
      <c r="O102" s="890"/>
      <c r="P102" s="890"/>
    </row>
    <row r="103" spans="15:16" x14ac:dyDescent="0.25">
      <c r="O103" s="890"/>
      <c r="P103" s="890"/>
    </row>
    <row r="104" spans="15:16" x14ac:dyDescent="0.25">
      <c r="O104" s="890"/>
      <c r="P104" s="890"/>
    </row>
    <row r="105" spans="15:16" x14ac:dyDescent="0.25">
      <c r="O105" s="890"/>
      <c r="P105" s="890"/>
    </row>
    <row r="106" spans="15:16" x14ac:dyDescent="0.25">
      <c r="O106" s="890"/>
      <c r="P106" s="890"/>
    </row>
    <row r="107" spans="15:16" x14ac:dyDescent="0.25">
      <c r="O107" s="890"/>
      <c r="P107" s="890"/>
    </row>
    <row r="108" spans="15:16" x14ac:dyDescent="0.25">
      <c r="O108" s="890"/>
      <c r="P108" s="890"/>
    </row>
    <row r="109" spans="15:16" x14ac:dyDescent="0.25">
      <c r="O109" s="890"/>
      <c r="P109" s="890"/>
    </row>
    <row r="110" spans="15:16" x14ac:dyDescent="0.25">
      <c r="O110" s="890"/>
      <c r="P110" s="890"/>
    </row>
    <row r="111" spans="15:16" x14ac:dyDescent="0.25">
      <c r="O111" s="890"/>
      <c r="P111" s="890"/>
    </row>
    <row r="112" spans="15:16" x14ac:dyDescent="0.25">
      <c r="O112" s="890"/>
      <c r="P112" s="890"/>
    </row>
    <row r="113" spans="15:16" x14ac:dyDescent="0.25">
      <c r="O113" s="890"/>
      <c r="P113" s="890"/>
    </row>
    <row r="114" spans="15:16" x14ac:dyDescent="0.25">
      <c r="O114" s="890"/>
      <c r="P114" s="890"/>
    </row>
    <row r="115" spans="15:16" x14ac:dyDescent="0.25">
      <c r="O115" s="890"/>
      <c r="P115" s="890"/>
    </row>
    <row r="116" spans="15:16" x14ac:dyDescent="0.25">
      <c r="O116" s="890"/>
      <c r="P116" s="890"/>
    </row>
    <row r="117" spans="15:16" x14ac:dyDescent="0.25">
      <c r="O117" s="890"/>
      <c r="P117" s="890"/>
    </row>
    <row r="118" spans="15:16" x14ac:dyDescent="0.25">
      <c r="O118" s="890"/>
      <c r="P118" s="890"/>
    </row>
    <row r="119" spans="15:16" x14ac:dyDescent="0.25">
      <c r="O119" s="890"/>
      <c r="P119" s="890"/>
    </row>
    <row r="120" spans="15:16" x14ac:dyDescent="0.25">
      <c r="O120" s="890"/>
      <c r="P120" s="890"/>
    </row>
    <row r="121" spans="15:16" x14ac:dyDescent="0.25">
      <c r="O121" s="890"/>
      <c r="P121" s="890"/>
    </row>
    <row r="122" spans="15:16" x14ac:dyDescent="0.25">
      <c r="O122" s="890"/>
      <c r="P122" s="890"/>
    </row>
    <row r="123" spans="15:16" x14ac:dyDescent="0.25">
      <c r="O123" s="890"/>
      <c r="P123" s="890"/>
    </row>
    <row r="124" spans="15:16" x14ac:dyDescent="0.25">
      <c r="O124" s="890"/>
      <c r="P124" s="890"/>
    </row>
    <row r="125" spans="15:16" x14ac:dyDescent="0.25">
      <c r="O125" s="890"/>
      <c r="P125" s="890"/>
    </row>
    <row r="126" spans="15:16" x14ac:dyDescent="0.25">
      <c r="O126" s="890"/>
      <c r="P126" s="890"/>
    </row>
    <row r="127" spans="15:16" x14ac:dyDescent="0.25">
      <c r="O127" s="890"/>
      <c r="P127" s="890"/>
    </row>
    <row r="128" spans="15:16" x14ac:dyDescent="0.25">
      <c r="O128" s="890"/>
      <c r="P128" s="890"/>
    </row>
    <row r="129" spans="15:16" x14ac:dyDescent="0.25">
      <c r="O129" s="890"/>
      <c r="P129" s="890"/>
    </row>
    <row r="130" spans="15:16" x14ac:dyDescent="0.25">
      <c r="O130" s="890"/>
      <c r="P130" s="890"/>
    </row>
    <row r="131" spans="15:16" x14ac:dyDescent="0.25">
      <c r="O131" s="890"/>
      <c r="P131" s="890"/>
    </row>
    <row r="132" spans="15:16" x14ac:dyDescent="0.25">
      <c r="O132" s="890"/>
      <c r="P132" s="890"/>
    </row>
    <row r="133" spans="15:16" x14ac:dyDescent="0.25">
      <c r="O133" s="890"/>
      <c r="P133" s="890"/>
    </row>
    <row r="134" spans="15:16" x14ac:dyDescent="0.25">
      <c r="O134" s="890"/>
      <c r="P134" s="890"/>
    </row>
    <row r="135" spans="15:16" x14ac:dyDescent="0.25">
      <c r="O135" s="890"/>
      <c r="P135" s="890"/>
    </row>
    <row r="136" spans="15:16" x14ac:dyDescent="0.25">
      <c r="O136" s="890"/>
      <c r="P136" s="890"/>
    </row>
    <row r="137" spans="15:16" x14ac:dyDescent="0.25">
      <c r="O137" s="890"/>
      <c r="P137" s="890"/>
    </row>
    <row r="138" spans="15:16" x14ac:dyDescent="0.25">
      <c r="O138" s="890"/>
      <c r="P138" s="890"/>
    </row>
    <row r="139" spans="15:16" x14ac:dyDescent="0.25">
      <c r="O139" s="890"/>
      <c r="P139" s="890"/>
    </row>
    <row r="140" spans="15:16" x14ac:dyDescent="0.25">
      <c r="O140" s="890"/>
      <c r="P140" s="890"/>
    </row>
    <row r="141" spans="15:16" x14ac:dyDescent="0.25">
      <c r="O141" s="890"/>
      <c r="P141" s="890"/>
    </row>
    <row r="142" spans="15:16" x14ac:dyDescent="0.25">
      <c r="O142" s="890"/>
      <c r="P142" s="890"/>
    </row>
    <row r="143" spans="15:16" x14ac:dyDescent="0.25">
      <c r="O143" s="890"/>
      <c r="P143" s="890"/>
    </row>
    <row r="144" spans="15:16" x14ac:dyDescent="0.25">
      <c r="O144" s="890"/>
      <c r="P144" s="890"/>
    </row>
    <row r="145" spans="15:16" x14ac:dyDescent="0.25">
      <c r="O145" s="890"/>
      <c r="P145" s="890"/>
    </row>
    <row r="146" spans="15:16" x14ac:dyDescent="0.25">
      <c r="O146" s="890"/>
      <c r="P146" s="890"/>
    </row>
    <row r="147" spans="15:16" x14ac:dyDescent="0.25">
      <c r="O147" s="890"/>
      <c r="P147" s="890"/>
    </row>
    <row r="148" spans="15:16" x14ac:dyDescent="0.25">
      <c r="O148" s="890"/>
      <c r="P148" s="890"/>
    </row>
    <row r="149" spans="15:16" x14ac:dyDescent="0.25">
      <c r="O149" s="890"/>
      <c r="P149" s="890"/>
    </row>
    <row r="150" spans="15:16" x14ac:dyDescent="0.25">
      <c r="O150" s="890"/>
      <c r="P150" s="890"/>
    </row>
    <row r="151" spans="15:16" x14ac:dyDescent="0.25">
      <c r="O151" s="890"/>
      <c r="P151" s="890"/>
    </row>
    <row r="152" spans="15:16" x14ac:dyDescent="0.25">
      <c r="O152" s="890"/>
      <c r="P152" s="890"/>
    </row>
    <row r="153" spans="15:16" x14ac:dyDescent="0.25">
      <c r="O153" s="890"/>
      <c r="P153" s="890"/>
    </row>
    <row r="154" spans="15:16" x14ac:dyDescent="0.25">
      <c r="O154" s="890"/>
      <c r="P154" s="890"/>
    </row>
    <row r="155" spans="15:16" x14ac:dyDescent="0.25">
      <c r="O155" s="890"/>
      <c r="P155" s="890"/>
    </row>
    <row r="156" spans="15:16" x14ac:dyDescent="0.25">
      <c r="O156" s="890"/>
      <c r="P156" s="890"/>
    </row>
    <row r="157" spans="15:16" x14ac:dyDescent="0.25">
      <c r="O157" s="890"/>
      <c r="P157" s="890"/>
    </row>
    <row r="158" spans="15:16" x14ac:dyDescent="0.25">
      <c r="O158" s="890"/>
      <c r="P158" s="890"/>
    </row>
    <row r="159" spans="15:16" x14ac:dyDescent="0.25">
      <c r="O159" s="890"/>
      <c r="P159" s="890"/>
    </row>
    <row r="160" spans="15:16" x14ac:dyDescent="0.25">
      <c r="O160" s="890"/>
      <c r="P160" s="890"/>
    </row>
    <row r="161" spans="15:16" x14ac:dyDescent="0.25">
      <c r="O161" s="890"/>
      <c r="P161" s="890"/>
    </row>
    <row r="162" spans="15:16" x14ac:dyDescent="0.25">
      <c r="O162" s="890"/>
      <c r="P162" s="890"/>
    </row>
    <row r="163" spans="15:16" x14ac:dyDescent="0.25">
      <c r="O163" s="890"/>
      <c r="P163" s="890"/>
    </row>
    <row r="164" spans="15:16" x14ac:dyDescent="0.25">
      <c r="O164" s="890"/>
      <c r="P164" s="890"/>
    </row>
    <row r="165" spans="15:16" x14ac:dyDescent="0.25">
      <c r="O165" s="890"/>
      <c r="P165" s="890"/>
    </row>
    <row r="166" spans="15:16" x14ac:dyDescent="0.25">
      <c r="O166" s="890"/>
      <c r="P166" s="890"/>
    </row>
    <row r="167" spans="15:16" x14ac:dyDescent="0.25">
      <c r="O167" s="890"/>
      <c r="P167" s="890"/>
    </row>
    <row r="168" spans="15:16" x14ac:dyDescent="0.25">
      <c r="O168" s="890"/>
      <c r="P168" s="890"/>
    </row>
    <row r="169" spans="15:16" x14ac:dyDescent="0.25">
      <c r="O169" s="890"/>
      <c r="P169" s="890"/>
    </row>
    <row r="170" spans="15:16" x14ac:dyDescent="0.25">
      <c r="O170" s="890"/>
      <c r="P170" s="890"/>
    </row>
    <row r="171" spans="15:16" x14ac:dyDescent="0.25">
      <c r="O171" s="890"/>
      <c r="P171" s="890"/>
    </row>
    <row r="172" spans="15:16" x14ac:dyDescent="0.25">
      <c r="O172" s="890"/>
      <c r="P172" s="890"/>
    </row>
    <row r="173" spans="15:16" x14ac:dyDescent="0.25">
      <c r="O173" s="890"/>
      <c r="P173" s="890"/>
    </row>
    <row r="174" spans="15:16" x14ac:dyDescent="0.25">
      <c r="O174" s="890"/>
      <c r="P174" s="890"/>
    </row>
    <row r="175" spans="15:16" x14ac:dyDescent="0.25">
      <c r="O175" s="890"/>
      <c r="P175" s="890"/>
    </row>
    <row r="176" spans="15:16" x14ac:dyDescent="0.25">
      <c r="O176" s="890"/>
      <c r="P176" s="890"/>
    </row>
    <row r="177" spans="15:16" x14ac:dyDescent="0.25">
      <c r="O177" s="890"/>
      <c r="P177" s="890"/>
    </row>
    <row r="178" spans="15:16" x14ac:dyDescent="0.25">
      <c r="O178" s="890"/>
      <c r="P178" s="890"/>
    </row>
    <row r="179" spans="15:16" x14ac:dyDescent="0.25">
      <c r="O179" s="890"/>
      <c r="P179" s="890"/>
    </row>
    <row r="180" spans="15:16" x14ac:dyDescent="0.25">
      <c r="O180" s="890"/>
      <c r="P180" s="890"/>
    </row>
    <row r="181" spans="15:16" x14ac:dyDescent="0.25">
      <c r="O181" s="890"/>
      <c r="P181" s="890"/>
    </row>
    <row r="182" spans="15:16" x14ac:dyDescent="0.25">
      <c r="O182" s="890"/>
      <c r="P182" s="890"/>
    </row>
    <row r="183" spans="15:16" x14ac:dyDescent="0.25">
      <c r="O183" s="890"/>
      <c r="P183" s="890"/>
    </row>
    <row r="184" spans="15:16" x14ac:dyDescent="0.25">
      <c r="O184" s="890"/>
      <c r="P184" s="890"/>
    </row>
    <row r="185" spans="15:16" x14ac:dyDescent="0.25">
      <c r="O185" s="890"/>
      <c r="P185" s="890"/>
    </row>
    <row r="186" spans="15:16" x14ac:dyDescent="0.25">
      <c r="O186" s="890"/>
      <c r="P186" s="890"/>
    </row>
    <row r="187" spans="15:16" x14ac:dyDescent="0.25">
      <c r="O187" s="890"/>
      <c r="P187" s="890"/>
    </row>
    <row r="188" spans="15:16" x14ac:dyDescent="0.25">
      <c r="O188" s="890"/>
      <c r="P188" s="890"/>
    </row>
    <row r="189" spans="15:16" x14ac:dyDescent="0.25">
      <c r="O189" s="890"/>
      <c r="P189" s="890"/>
    </row>
    <row r="190" spans="15:16" x14ac:dyDescent="0.25">
      <c r="O190" s="890"/>
      <c r="P190" s="890"/>
    </row>
    <row r="191" spans="15:16" x14ac:dyDescent="0.25">
      <c r="O191" s="890"/>
      <c r="P191" s="890"/>
    </row>
    <row r="192" spans="15:16" x14ac:dyDescent="0.25">
      <c r="O192" s="890"/>
      <c r="P192" s="890"/>
    </row>
    <row r="193" spans="15:16" x14ac:dyDescent="0.25">
      <c r="O193" s="890"/>
      <c r="P193" s="890"/>
    </row>
    <row r="194" spans="15:16" x14ac:dyDescent="0.25">
      <c r="O194" s="890"/>
      <c r="P194" s="890"/>
    </row>
    <row r="195" spans="15:16" x14ac:dyDescent="0.25">
      <c r="O195" s="890"/>
      <c r="P195" s="890"/>
    </row>
    <row r="196" spans="15:16" x14ac:dyDescent="0.25">
      <c r="O196" s="890"/>
      <c r="P196" s="890"/>
    </row>
    <row r="197" spans="15:16" x14ac:dyDescent="0.25">
      <c r="O197" s="890"/>
      <c r="P197" s="890"/>
    </row>
    <row r="198" spans="15:16" x14ac:dyDescent="0.25">
      <c r="O198" s="890"/>
      <c r="P198" s="890"/>
    </row>
    <row r="199" spans="15:16" x14ac:dyDescent="0.25">
      <c r="O199" s="890"/>
      <c r="P199" s="890"/>
    </row>
    <row r="200" spans="15:16" x14ac:dyDescent="0.25">
      <c r="O200" s="890"/>
      <c r="P200" s="890"/>
    </row>
    <row r="201" spans="15:16" x14ac:dyDescent="0.25">
      <c r="O201" s="890"/>
      <c r="P201" s="890"/>
    </row>
    <row r="202" spans="15:16" x14ac:dyDescent="0.25">
      <c r="O202" s="890"/>
      <c r="P202" s="890"/>
    </row>
    <row r="203" spans="15:16" x14ac:dyDescent="0.25">
      <c r="O203" s="890"/>
      <c r="P203" s="890"/>
    </row>
    <row r="204" spans="15:16" x14ac:dyDescent="0.25">
      <c r="O204" s="890"/>
      <c r="P204" s="890"/>
    </row>
    <row r="205" spans="15:16" x14ac:dyDescent="0.25">
      <c r="O205" s="890"/>
      <c r="P205" s="890"/>
    </row>
    <row r="206" spans="15:16" x14ac:dyDescent="0.25">
      <c r="O206" s="890"/>
      <c r="P206" s="890"/>
    </row>
    <row r="207" spans="15:16" x14ac:dyDescent="0.25">
      <c r="O207" s="890"/>
      <c r="P207" s="890"/>
    </row>
    <row r="208" spans="15:16" x14ac:dyDescent="0.25">
      <c r="O208" s="890"/>
      <c r="P208" s="890"/>
    </row>
    <row r="209" spans="15:16" x14ac:dyDescent="0.25">
      <c r="O209" s="890"/>
      <c r="P209" s="890"/>
    </row>
    <row r="210" spans="15:16" x14ac:dyDescent="0.25">
      <c r="O210" s="890"/>
      <c r="P210" s="890"/>
    </row>
    <row r="211" spans="15:16" x14ac:dyDescent="0.25">
      <c r="O211" s="890"/>
      <c r="P211" s="890"/>
    </row>
    <row r="212" spans="15:16" x14ac:dyDescent="0.25">
      <c r="O212" s="890"/>
      <c r="P212" s="890"/>
    </row>
    <row r="213" spans="15:16" x14ac:dyDescent="0.25">
      <c r="O213" s="890"/>
      <c r="P213" s="890"/>
    </row>
    <row r="214" spans="15:16" x14ac:dyDescent="0.25">
      <c r="O214" s="890"/>
      <c r="P214" s="890"/>
    </row>
    <row r="215" spans="15:16" x14ac:dyDescent="0.25">
      <c r="O215" s="890"/>
      <c r="P215" s="890"/>
    </row>
    <row r="216" spans="15:16" x14ac:dyDescent="0.25">
      <c r="O216" s="890"/>
      <c r="P216" s="890"/>
    </row>
    <row r="217" spans="15:16" x14ac:dyDescent="0.25">
      <c r="O217" s="890"/>
      <c r="P217" s="890"/>
    </row>
    <row r="218" spans="15:16" x14ac:dyDescent="0.25">
      <c r="O218" s="890"/>
      <c r="P218" s="890"/>
    </row>
    <row r="219" spans="15:16" x14ac:dyDescent="0.25">
      <c r="O219" s="890"/>
      <c r="P219" s="890"/>
    </row>
    <row r="220" spans="15:16" x14ac:dyDescent="0.25">
      <c r="O220" s="890"/>
      <c r="P220" s="890"/>
    </row>
    <row r="221" spans="15:16" x14ac:dyDescent="0.25">
      <c r="O221" s="890"/>
      <c r="P221" s="890"/>
    </row>
    <row r="222" spans="15:16" x14ac:dyDescent="0.25">
      <c r="O222" s="890"/>
      <c r="P222" s="890"/>
    </row>
    <row r="223" spans="15:16" x14ac:dyDescent="0.25">
      <c r="O223" s="890"/>
      <c r="P223" s="890"/>
    </row>
    <row r="224" spans="15:16" x14ac:dyDescent="0.25">
      <c r="O224" s="890"/>
      <c r="P224" s="890"/>
    </row>
    <row r="225" spans="15:16" x14ac:dyDescent="0.25">
      <c r="O225" s="890"/>
      <c r="P225" s="890"/>
    </row>
    <row r="226" spans="15:16" x14ac:dyDescent="0.25">
      <c r="O226" s="890"/>
      <c r="P226" s="890"/>
    </row>
    <row r="227" spans="15:16" x14ac:dyDescent="0.25">
      <c r="O227" s="890"/>
      <c r="P227" s="890"/>
    </row>
    <row r="228" spans="15:16" x14ac:dyDescent="0.25">
      <c r="O228" s="890"/>
      <c r="P228" s="890"/>
    </row>
    <row r="229" spans="15:16" x14ac:dyDescent="0.25">
      <c r="O229" s="890"/>
      <c r="P229" s="890"/>
    </row>
    <row r="230" spans="15:16" x14ac:dyDescent="0.25">
      <c r="O230" s="890"/>
      <c r="P230" s="890"/>
    </row>
    <row r="231" spans="15:16" x14ac:dyDescent="0.25">
      <c r="O231" s="890"/>
      <c r="P231" s="890"/>
    </row>
    <row r="232" spans="15:16" x14ac:dyDescent="0.25">
      <c r="O232" s="890"/>
      <c r="P232" s="890"/>
    </row>
    <row r="233" spans="15:16" x14ac:dyDescent="0.25">
      <c r="O233" s="890"/>
      <c r="P233" s="890"/>
    </row>
    <row r="234" spans="15:16" x14ac:dyDescent="0.25">
      <c r="O234" s="890"/>
      <c r="P234" s="890"/>
    </row>
    <row r="235" spans="15:16" x14ac:dyDescent="0.25">
      <c r="O235" s="890"/>
      <c r="P235" s="890"/>
    </row>
    <row r="236" spans="15:16" x14ac:dyDescent="0.25">
      <c r="O236" s="890"/>
      <c r="P236" s="890"/>
    </row>
    <row r="237" spans="15:16" x14ac:dyDescent="0.25">
      <c r="O237" s="890"/>
      <c r="P237" s="890"/>
    </row>
    <row r="238" spans="15:16" x14ac:dyDescent="0.25">
      <c r="O238" s="890"/>
      <c r="P238" s="890"/>
    </row>
    <row r="239" spans="15:16" x14ac:dyDescent="0.25">
      <c r="O239" s="890"/>
      <c r="P239" s="890"/>
    </row>
    <row r="240" spans="15:16" x14ac:dyDescent="0.25">
      <c r="O240" s="890"/>
      <c r="P240" s="890"/>
    </row>
    <row r="241" spans="15:16" x14ac:dyDescent="0.25">
      <c r="O241" s="890"/>
      <c r="P241" s="890"/>
    </row>
    <row r="242" spans="15:16" x14ac:dyDescent="0.25">
      <c r="O242" s="890"/>
      <c r="P242" s="890"/>
    </row>
    <row r="243" spans="15:16" x14ac:dyDescent="0.25">
      <c r="O243" s="890"/>
      <c r="P243" s="890"/>
    </row>
    <row r="244" spans="15:16" x14ac:dyDescent="0.25">
      <c r="O244" s="890"/>
      <c r="P244" s="890"/>
    </row>
    <row r="245" spans="15:16" x14ac:dyDescent="0.25">
      <c r="O245" s="890"/>
      <c r="P245" s="890"/>
    </row>
    <row r="246" spans="15:16" x14ac:dyDescent="0.25">
      <c r="O246" s="890"/>
      <c r="P246" s="890"/>
    </row>
    <row r="247" spans="15:16" x14ac:dyDescent="0.25">
      <c r="O247" s="890"/>
      <c r="P247" s="890"/>
    </row>
    <row r="248" spans="15:16" x14ac:dyDescent="0.25">
      <c r="O248" s="890"/>
      <c r="P248" s="890"/>
    </row>
    <row r="249" spans="15:16" x14ac:dyDescent="0.25">
      <c r="O249" s="890"/>
      <c r="P249" s="890"/>
    </row>
    <row r="250" spans="15:16" x14ac:dyDescent="0.25">
      <c r="O250" s="890"/>
      <c r="P250" s="890"/>
    </row>
    <row r="251" spans="15:16" x14ac:dyDescent="0.25">
      <c r="O251" s="890"/>
      <c r="P251" s="890"/>
    </row>
    <row r="252" spans="15:16" x14ac:dyDescent="0.25">
      <c r="O252" s="890"/>
      <c r="P252" s="890"/>
    </row>
    <row r="253" spans="15:16" x14ac:dyDescent="0.25">
      <c r="O253" s="890"/>
      <c r="P253" s="890"/>
    </row>
    <row r="254" spans="15:16" x14ac:dyDescent="0.25">
      <c r="O254" s="890"/>
      <c r="P254" s="890"/>
    </row>
    <row r="255" spans="15:16" x14ac:dyDescent="0.25">
      <c r="O255" s="890"/>
      <c r="P255" s="890"/>
    </row>
    <row r="256" spans="15:16" x14ac:dyDescent="0.25">
      <c r="O256" s="890"/>
      <c r="P256" s="890"/>
    </row>
    <row r="257" spans="15:16" x14ac:dyDescent="0.25">
      <c r="O257" s="890"/>
      <c r="P257" s="890"/>
    </row>
    <row r="258" spans="15:16" x14ac:dyDescent="0.25">
      <c r="O258" s="890"/>
      <c r="P258" s="890"/>
    </row>
    <row r="259" spans="15:16" x14ac:dyDescent="0.25">
      <c r="O259" s="890"/>
      <c r="P259" s="890"/>
    </row>
    <row r="260" spans="15:16" x14ac:dyDescent="0.25">
      <c r="O260" s="890"/>
      <c r="P260" s="890"/>
    </row>
    <row r="261" spans="15:16" x14ac:dyDescent="0.25">
      <c r="O261" s="890"/>
      <c r="P261" s="890"/>
    </row>
    <row r="262" spans="15:16" x14ac:dyDescent="0.25">
      <c r="O262" s="890"/>
      <c r="P262" s="890"/>
    </row>
    <row r="263" spans="15:16" x14ac:dyDescent="0.25">
      <c r="O263" s="890"/>
      <c r="P263" s="890"/>
    </row>
    <row r="264" spans="15:16" x14ac:dyDescent="0.25">
      <c r="O264" s="890"/>
      <c r="P264" s="890"/>
    </row>
    <row r="265" spans="15:16" x14ac:dyDescent="0.25">
      <c r="O265" s="890"/>
      <c r="P265" s="890"/>
    </row>
    <row r="266" spans="15:16" x14ac:dyDescent="0.25">
      <c r="O266" s="890"/>
      <c r="P266" s="890"/>
    </row>
    <row r="267" spans="15:16" x14ac:dyDescent="0.25">
      <c r="O267" s="890"/>
      <c r="P267" s="890"/>
    </row>
    <row r="268" spans="15:16" x14ac:dyDescent="0.25">
      <c r="O268" s="890"/>
      <c r="P268" s="890"/>
    </row>
    <row r="269" spans="15:16" x14ac:dyDescent="0.25">
      <c r="O269" s="890"/>
      <c r="P269" s="890"/>
    </row>
    <row r="270" spans="15:16" x14ac:dyDescent="0.25">
      <c r="O270" s="890"/>
      <c r="P270" s="890"/>
    </row>
  </sheetData>
  <mergeCells count="8">
    <mergeCell ref="A2:G2"/>
    <mergeCell ref="A3:G3"/>
    <mergeCell ref="A36:H36"/>
    <mergeCell ref="A6:Q6"/>
    <mergeCell ref="A5:Q5"/>
    <mergeCell ref="O7:Q7"/>
    <mergeCell ref="A7:A8"/>
    <mergeCell ref="B7:B8"/>
  </mergeCells>
  <phoneticPr fontId="53" type="noConversion"/>
  <pageMargins left="0.35433070866141736" right="0.23622047244094491" top="0.27559055118110237" bottom="0.35433070866141736" header="0.19685039370078741" footer="0.11811023622047245"/>
  <pageSetup paperSize="9" scale="65" orientation="landscape" r:id="rId1"/>
  <headerFooter>
    <oddFooter>&amp;R&amp;12pag. &amp;P</oddFooter>
  </headerFooter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  <pageSetUpPr fitToPage="1"/>
  </sheetPr>
  <dimension ref="A1:Q269"/>
  <sheetViews>
    <sheetView showGridLines="0" zoomScaleNormal="100" workbookViewId="0">
      <pane xSplit="1" topLeftCell="B1" activePane="topRight" state="frozen"/>
      <selection activeCell="R6" sqref="R6"/>
      <selection pane="topRight" activeCell="R6" sqref="R6"/>
    </sheetView>
  </sheetViews>
  <sheetFormatPr defaultColWidth="8.85546875" defaultRowHeight="15" x14ac:dyDescent="0.25"/>
  <cols>
    <col min="1" max="1" width="42.28515625" customWidth="1"/>
    <col min="2" max="2" width="11.85546875" customWidth="1"/>
    <col min="3" max="14" width="11.5703125" customWidth="1"/>
    <col min="15" max="15" width="8.42578125" bestFit="1" customWidth="1"/>
    <col min="16" max="16" width="8" customWidth="1"/>
    <col min="17" max="17" width="8.28515625" customWidth="1"/>
  </cols>
  <sheetData>
    <row r="1" spans="1:17" ht="42" customHeight="1" x14ac:dyDescent="0.25"/>
    <row r="2" spans="1:17" ht="18" x14ac:dyDescent="0.35">
      <c r="A2" s="1020"/>
      <c r="B2" s="1020"/>
      <c r="C2" s="1020"/>
      <c r="D2" s="1020"/>
      <c r="E2" s="1020"/>
      <c r="F2" s="1020"/>
      <c r="G2" s="1020"/>
      <c r="H2" s="1"/>
    </row>
    <row r="3" spans="1:17" ht="18" x14ac:dyDescent="0.35">
      <c r="A3" s="1020"/>
      <c r="B3" s="1020"/>
      <c r="C3" s="1020"/>
      <c r="D3" s="1020"/>
      <c r="E3" s="1020"/>
      <c r="F3" s="1020"/>
      <c r="G3" s="1020"/>
      <c r="H3" s="1"/>
    </row>
    <row r="5" spans="1:17" ht="20.25" customHeight="1" x14ac:dyDescent="0.25">
      <c r="A5" s="1023" t="s">
        <v>510</v>
      </c>
      <c r="B5" s="1023"/>
      <c r="C5" s="1023"/>
      <c r="D5" s="1023"/>
      <c r="E5" s="1023"/>
      <c r="F5" s="1023"/>
      <c r="G5" s="1023"/>
      <c r="H5" s="1023"/>
      <c r="I5" s="1023"/>
      <c r="J5" s="1023"/>
      <c r="K5" s="1023"/>
      <c r="L5" s="1023"/>
      <c r="M5" s="1023"/>
      <c r="N5" s="1023"/>
      <c r="O5" s="1023"/>
      <c r="P5" s="1023"/>
      <c r="Q5" s="1023"/>
    </row>
    <row r="6" spans="1:17" ht="20.25" customHeight="1" x14ac:dyDescent="0.25">
      <c r="A6" s="1023" t="s">
        <v>637</v>
      </c>
      <c r="B6" s="1023"/>
      <c r="C6" s="1023"/>
      <c r="D6" s="1023"/>
      <c r="E6" s="1023"/>
      <c r="F6" s="1023"/>
      <c r="G6" s="1023"/>
      <c r="H6" s="1023"/>
      <c r="I6" s="1023"/>
      <c r="J6" s="1023"/>
      <c r="K6" s="1023"/>
      <c r="L6" s="1023"/>
      <c r="M6" s="1023"/>
      <c r="N6" s="1023"/>
      <c r="O6" s="1023"/>
      <c r="P6" s="1023"/>
      <c r="Q6" s="1023"/>
    </row>
    <row r="7" spans="1:17" ht="20.25" customHeight="1" x14ac:dyDescent="0.25">
      <c r="A7" s="1029" t="s">
        <v>14</v>
      </c>
      <c r="B7" s="1027" t="s">
        <v>529</v>
      </c>
      <c r="C7" s="882" t="s">
        <v>514</v>
      </c>
      <c r="D7" s="882" t="s">
        <v>515</v>
      </c>
      <c r="E7" s="882" t="s">
        <v>516</v>
      </c>
      <c r="F7" s="882" t="s">
        <v>517</v>
      </c>
      <c r="G7" s="882" t="s">
        <v>518</v>
      </c>
      <c r="H7" s="882" t="s">
        <v>519</v>
      </c>
      <c r="I7" s="882" t="s">
        <v>520</v>
      </c>
      <c r="J7" s="882" t="s">
        <v>521</v>
      </c>
      <c r="K7" s="882" t="s">
        <v>522</v>
      </c>
      <c r="L7" s="882" t="s">
        <v>523</v>
      </c>
      <c r="M7" s="882" t="s">
        <v>524</v>
      </c>
      <c r="N7" s="882" t="s">
        <v>525</v>
      </c>
      <c r="O7" s="1024" t="s">
        <v>526</v>
      </c>
      <c r="P7" s="1025"/>
      <c r="Q7" s="1026"/>
    </row>
    <row r="8" spans="1:17" x14ac:dyDescent="0.25">
      <c r="A8" s="1030"/>
      <c r="B8" s="1028"/>
      <c r="C8" s="836" t="s">
        <v>527</v>
      </c>
      <c r="D8" s="836" t="s">
        <v>527</v>
      </c>
      <c r="E8" s="836" t="s">
        <v>527</v>
      </c>
      <c r="F8" s="836" t="s">
        <v>527</v>
      </c>
      <c r="G8" s="836" t="s">
        <v>527</v>
      </c>
      <c r="H8" s="836" t="s">
        <v>527</v>
      </c>
      <c r="I8" s="836" t="s">
        <v>527</v>
      </c>
      <c r="J8" s="836" t="s">
        <v>527</v>
      </c>
      <c r="K8" s="836" t="s">
        <v>527</v>
      </c>
      <c r="L8" s="836" t="s">
        <v>527</v>
      </c>
      <c r="M8" s="836" t="s">
        <v>527</v>
      </c>
      <c r="N8" s="836" t="s">
        <v>527</v>
      </c>
      <c r="O8" s="836" t="s">
        <v>528</v>
      </c>
      <c r="P8" s="836" t="s">
        <v>527</v>
      </c>
      <c r="Q8" s="836" t="s">
        <v>1</v>
      </c>
    </row>
    <row r="9" spans="1:17" ht="18.75" customHeight="1" x14ac:dyDescent="0.25">
      <c r="A9" s="832" t="s">
        <v>547</v>
      </c>
      <c r="B9" s="854">
        <v>522</v>
      </c>
      <c r="C9" s="855">
        <v>554</v>
      </c>
      <c r="D9" s="855">
        <v>540</v>
      </c>
      <c r="E9" s="855">
        <v>537</v>
      </c>
      <c r="F9" s="855">
        <v>692</v>
      </c>
      <c r="G9" s="855">
        <v>556</v>
      </c>
      <c r="H9" s="855">
        <v>732</v>
      </c>
      <c r="I9" s="855">
        <v>721</v>
      </c>
      <c r="J9" s="855">
        <v>689</v>
      </c>
      <c r="K9" s="855">
        <v>675</v>
      </c>
      <c r="L9" s="855">
        <v>634</v>
      </c>
      <c r="M9" s="855">
        <v>583</v>
      </c>
      <c r="N9" s="855">
        <v>560</v>
      </c>
      <c r="O9" s="893">
        <f>B9*(IF(C9="",0,1)+IF(D9="",0,1)+IF(E9="",0,1)+IF(F9="",0,1)+IF(G9="",0,1)+IF(H9="",0,1)+IF(I9="",0,1)+IF(J9="",0,1)+IF(K9="",0,1)+IF(L9="",0,1)+IF(M9="",0,1)+IF(N9="",0,1))</f>
        <v>6264</v>
      </c>
      <c r="P9" s="893">
        <f>SUM(C9:N9)</f>
        <v>7473</v>
      </c>
      <c r="Q9" s="856">
        <f>IF(O9=0,"-",P9/O9)</f>
        <v>1.1930076628352491</v>
      </c>
    </row>
    <row r="10" spans="1:17" ht="18.75" customHeight="1" x14ac:dyDescent="0.25">
      <c r="A10" s="832" t="s">
        <v>677</v>
      </c>
      <c r="B10" s="854">
        <v>78</v>
      </c>
      <c r="C10" s="855">
        <v>132</v>
      </c>
      <c r="D10" s="855">
        <v>88</v>
      </c>
      <c r="E10" s="855">
        <v>89</v>
      </c>
      <c r="F10" s="855">
        <v>77</v>
      </c>
      <c r="G10" s="855">
        <v>101</v>
      </c>
      <c r="H10" s="855">
        <v>99</v>
      </c>
      <c r="I10" s="855">
        <v>105</v>
      </c>
      <c r="J10" s="855">
        <v>89</v>
      </c>
      <c r="K10" s="855">
        <v>94</v>
      </c>
      <c r="L10" s="855">
        <v>89</v>
      </c>
      <c r="M10" s="855">
        <v>96</v>
      </c>
      <c r="N10" s="855">
        <v>64</v>
      </c>
      <c r="O10" s="893">
        <f t="shared" ref="O10:O31" si="0">B10*(IF(C10="",0,1)+IF(D10="",0,1)+IF(E10="",0,1)+IF(F10="",0,1)+IF(G10="",0,1)+IF(H10="",0,1)+IF(I10="",0,1)+IF(J10="",0,1)+IF(K10="",0,1)+IF(L10="",0,1)+IF(M10="",0,1)+IF(N10="",0,1))</f>
        <v>936</v>
      </c>
      <c r="P10" s="893">
        <f t="shared" ref="P10:P31" si="1">SUM(C10:N10)</f>
        <v>1123</v>
      </c>
      <c r="Q10" s="856">
        <f t="shared" ref="Q10:Q32" si="2">IF(O10=0,"-",P10/O10)</f>
        <v>1.1997863247863247</v>
      </c>
    </row>
    <row r="11" spans="1:17" ht="18.75" customHeight="1" x14ac:dyDescent="0.25">
      <c r="A11" s="832" t="s">
        <v>548</v>
      </c>
      <c r="B11" s="921">
        <v>24</v>
      </c>
      <c r="C11" s="915">
        <v>21</v>
      </c>
      <c r="D11" s="915">
        <v>21</v>
      </c>
      <c r="E11" s="915">
        <v>17</v>
      </c>
      <c r="F11" s="915">
        <v>20</v>
      </c>
      <c r="G11" s="915">
        <v>16</v>
      </c>
      <c r="H11" s="915">
        <v>15</v>
      </c>
      <c r="I11" s="915">
        <v>16</v>
      </c>
      <c r="J11" s="915">
        <v>23</v>
      </c>
      <c r="K11" s="915">
        <v>21</v>
      </c>
      <c r="L11" s="915">
        <v>20</v>
      </c>
      <c r="M11" s="915">
        <v>24</v>
      </c>
      <c r="N11" s="915">
        <v>22</v>
      </c>
      <c r="O11" s="893">
        <f t="shared" si="0"/>
        <v>288</v>
      </c>
      <c r="P11" s="893">
        <f t="shared" si="1"/>
        <v>236</v>
      </c>
      <c r="Q11" s="856">
        <f t="shared" si="2"/>
        <v>0.81944444444444442</v>
      </c>
    </row>
    <row r="12" spans="1:17" ht="18.75" customHeight="1" x14ac:dyDescent="0.25">
      <c r="A12" s="853" t="s">
        <v>615</v>
      </c>
      <c r="B12" s="885">
        <v>1320</v>
      </c>
      <c r="C12" s="855">
        <v>932</v>
      </c>
      <c r="D12" s="855">
        <v>939</v>
      </c>
      <c r="E12" s="855">
        <v>869</v>
      </c>
      <c r="F12" s="855">
        <v>1078</v>
      </c>
      <c r="G12" s="855">
        <v>980</v>
      </c>
      <c r="H12" s="855">
        <v>782</v>
      </c>
      <c r="I12" s="855">
        <v>887</v>
      </c>
      <c r="J12" s="855">
        <v>682</v>
      </c>
      <c r="K12" s="855">
        <v>748</v>
      </c>
      <c r="L12" s="855">
        <v>1161</v>
      </c>
      <c r="M12" s="855">
        <v>1023</v>
      </c>
      <c r="N12" s="855">
        <v>630</v>
      </c>
      <c r="O12" s="893">
        <f t="shared" si="0"/>
        <v>15840</v>
      </c>
      <c r="P12" s="893">
        <f t="shared" si="1"/>
        <v>10711</v>
      </c>
      <c r="Q12" s="856">
        <f t="shared" si="2"/>
        <v>0.67619949494949494</v>
      </c>
    </row>
    <row r="13" spans="1:17" ht="18.75" customHeight="1" x14ac:dyDescent="0.25">
      <c r="A13" s="853" t="s">
        <v>608</v>
      </c>
      <c r="B13" s="885">
        <v>264</v>
      </c>
      <c r="C13" s="855">
        <v>0</v>
      </c>
      <c r="D13" s="855">
        <v>156</v>
      </c>
      <c r="E13" s="855">
        <v>137</v>
      </c>
      <c r="F13" s="855">
        <v>187</v>
      </c>
      <c r="G13" s="855">
        <v>188</v>
      </c>
      <c r="H13" s="855">
        <v>166</v>
      </c>
      <c r="I13" s="855">
        <v>191</v>
      </c>
      <c r="J13" s="855">
        <v>282</v>
      </c>
      <c r="K13" s="855">
        <v>244</v>
      </c>
      <c r="L13" s="855">
        <v>266</v>
      </c>
      <c r="M13" s="855">
        <v>212</v>
      </c>
      <c r="N13" s="855">
        <v>210</v>
      </c>
      <c r="O13" s="893">
        <f>B13*(IF(K13="",0,1)+IF(L13="",0,1)+IF(M13="",0,1)+IF(N13="",0,1))+4224</f>
        <v>5280</v>
      </c>
      <c r="P13" s="893">
        <f t="shared" si="1"/>
        <v>2239</v>
      </c>
      <c r="Q13" s="856">
        <f t="shared" si="2"/>
        <v>0.42405303030303032</v>
      </c>
    </row>
    <row r="14" spans="1:17" ht="18.75" customHeight="1" x14ac:dyDescent="0.25">
      <c r="A14" s="853" t="s">
        <v>506</v>
      </c>
      <c r="B14" s="885">
        <v>320</v>
      </c>
      <c r="C14" s="855">
        <v>251</v>
      </c>
      <c r="D14" s="855">
        <v>228</v>
      </c>
      <c r="E14" s="855">
        <v>250</v>
      </c>
      <c r="F14" s="855">
        <v>274</v>
      </c>
      <c r="G14" s="855">
        <v>235</v>
      </c>
      <c r="H14" s="855">
        <v>271</v>
      </c>
      <c r="I14" s="855">
        <v>232</v>
      </c>
      <c r="J14" s="855">
        <v>243</v>
      </c>
      <c r="K14" s="855">
        <v>266</v>
      </c>
      <c r="L14" s="855">
        <v>167</v>
      </c>
      <c r="M14" s="855">
        <v>93</v>
      </c>
      <c r="N14" s="855">
        <v>214</v>
      </c>
      <c r="O14" s="893">
        <f t="shared" si="0"/>
        <v>3840</v>
      </c>
      <c r="P14" s="893">
        <f t="shared" si="1"/>
        <v>2724</v>
      </c>
      <c r="Q14" s="856">
        <f t="shared" si="2"/>
        <v>0.70937499999999998</v>
      </c>
    </row>
    <row r="15" spans="1:17" ht="18.75" customHeight="1" x14ac:dyDescent="0.25">
      <c r="A15" s="832" t="s">
        <v>539</v>
      </c>
      <c r="B15" s="914">
        <v>64</v>
      </c>
      <c r="C15" s="915">
        <v>21</v>
      </c>
      <c r="D15" s="915">
        <v>27</v>
      </c>
      <c r="E15" s="915">
        <v>38</v>
      </c>
      <c r="F15" s="915">
        <v>42</v>
      </c>
      <c r="G15" s="915">
        <v>44</v>
      </c>
      <c r="H15" s="915">
        <v>49</v>
      </c>
      <c r="I15" s="915">
        <v>50</v>
      </c>
      <c r="J15" s="915">
        <v>46</v>
      </c>
      <c r="K15" s="915">
        <v>51</v>
      </c>
      <c r="L15" s="915">
        <v>56</v>
      </c>
      <c r="M15" s="915">
        <v>47</v>
      </c>
      <c r="N15" s="915">
        <v>52</v>
      </c>
      <c r="O15" s="893">
        <f t="shared" si="0"/>
        <v>768</v>
      </c>
      <c r="P15" s="893">
        <f t="shared" si="1"/>
        <v>523</v>
      </c>
      <c r="Q15" s="856">
        <f t="shared" si="2"/>
        <v>0.68098958333333337</v>
      </c>
    </row>
    <row r="16" spans="1:17" ht="18.75" customHeight="1" x14ac:dyDescent="0.25">
      <c r="A16" s="853" t="s">
        <v>714</v>
      </c>
      <c r="B16" s="854">
        <v>64</v>
      </c>
      <c r="C16" s="855">
        <v>214</v>
      </c>
      <c r="D16" s="855">
        <v>141</v>
      </c>
      <c r="E16" s="855">
        <v>150</v>
      </c>
      <c r="F16" s="855">
        <v>170</v>
      </c>
      <c r="G16" s="855">
        <v>139</v>
      </c>
      <c r="H16" s="855">
        <v>159</v>
      </c>
      <c r="I16" s="855">
        <v>3</v>
      </c>
      <c r="J16" s="855">
        <v>131</v>
      </c>
      <c r="K16" s="855">
        <v>109</v>
      </c>
      <c r="L16" s="855">
        <v>62</v>
      </c>
      <c r="M16" s="855">
        <v>141</v>
      </c>
      <c r="N16" s="855">
        <v>66</v>
      </c>
      <c r="O16" s="893">
        <f>B16*(IF(E16="",0,1)+IF(F16="",0,1)+IF(G16="",0,1)+IF(H16="",0,1)+IF(I16="",0,1)+IF(J16="",0,1)+IF(K16="",0,1)+IF(L16="",0,1)+IF(M16="",0,1)+IF(N16="",0,1))+173+173</f>
        <v>986</v>
      </c>
      <c r="P16" s="893">
        <f t="shared" si="1"/>
        <v>1485</v>
      </c>
      <c r="Q16" s="856">
        <f t="shared" si="2"/>
        <v>1.5060851926977687</v>
      </c>
    </row>
    <row r="17" spans="1:17" ht="18.75" customHeight="1" x14ac:dyDescent="0.25">
      <c r="A17" s="853" t="s">
        <v>538</v>
      </c>
      <c r="B17" s="854" t="s">
        <v>483</v>
      </c>
      <c r="C17" s="855">
        <v>130</v>
      </c>
      <c r="D17" s="855">
        <v>60</v>
      </c>
      <c r="E17" s="855">
        <v>159</v>
      </c>
      <c r="F17" s="855">
        <v>158</v>
      </c>
      <c r="G17" s="855">
        <v>148</v>
      </c>
      <c r="H17" s="855">
        <v>137</v>
      </c>
      <c r="I17" s="855">
        <v>112</v>
      </c>
      <c r="J17" s="855">
        <v>142</v>
      </c>
      <c r="K17" s="855">
        <v>171</v>
      </c>
      <c r="L17" s="855">
        <v>173</v>
      </c>
      <c r="M17" s="855">
        <v>144</v>
      </c>
      <c r="N17" s="855">
        <v>171</v>
      </c>
      <c r="O17" s="893">
        <v>0</v>
      </c>
      <c r="P17" s="893">
        <f>SUM(C17:N17)</f>
        <v>1705</v>
      </c>
      <c r="Q17" s="856" t="str">
        <f t="shared" si="2"/>
        <v>-</v>
      </c>
    </row>
    <row r="18" spans="1:17" ht="18.75" customHeight="1" x14ac:dyDescent="0.25">
      <c r="A18" s="853" t="s">
        <v>505</v>
      </c>
      <c r="B18" s="885">
        <v>792</v>
      </c>
      <c r="C18" s="855">
        <v>211</v>
      </c>
      <c r="D18" s="855">
        <v>272</v>
      </c>
      <c r="E18" s="855">
        <v>265</v>
      </c>
      <c r="F18" s="855">
        <v>367</v>
      </c>
      <c r="G18" s="855">
        <v>376</v>
      </c>
      <c r="H18" s="855">
        <v>147</v>
      </c>
      <c r="I18" s="855">
        <v>267</v>
      </c>
      <c r="J18" s="855">
        <v>425</v>
      </c>
      <c r="K18" s="855">
        <v>330</v>
      </c>
      <c r="L18" s="855">
        <v>413</v>
      </c>
      <c r="M18" s="855">
        <v>407</v>
      </c>
      <c r="N18" s="855">
        <v>371</v>
      </c>
      <c r="O18" s="893">
        <f t="shared" si="0"/>
        <v>9504</v>
      </c>
      <c r="P18" s="893">
        <f t="shared" si="1"/>
        <v>3851</v>
      </c>
      <c r="Q18" s="856">
        <f t="shared" si="2"/>
        <v>0.40519781144781147</v>
      </c>
    </row>
    <row r="19" spans="1:17" s="659" customFormat="1" ht="18.75" customHeight="1" x14ac:dyDescent="0.2">
      <c r="A19" s="920" t="s">
        <v>550</v>
      </c>
      <c r="B19" s="921">
        <v>216</v>
      </c>
      <c r="C19" s="915">
        <v>214</v>
      </c>
      <c r="D19" s="915">
        <v>154</v>
      </c>
      <c r="E19" s="915">
        <v>206</v>
      </c>
      <c r="F19" s="915">
        <v>208</v>
      </c>
      <c r="G19" s="915">
        <v>211</v>
      </c>
      <c r="H19" s="915">
        <v>238</v>
      </c>
      <c r="I19" s="915">
        <v>187</v>
      </c>
      <c r="J19" s="915">
        <v>188</v>
      </c>
      <c r="K19" s="915">
        <v>377</v>
      </c>
      <c r="L19" s="915">
        <v>265</v>
      </c>
      <c r="M19" s="915">
        <v>176</v>
      </c>
      <c r="N19" s="915">
        <v>89</v>
      </c>
      <c r="O19" s="893">
        <f t="shared" si="0"/>
        <v>2592</v>
      </c>
      <c r="P19" s="893">
        <f t="shared" si="1"/>
        <v>2513</v>
      </c>
      <c r="Q19" s="856">
        <f t="shared" si="2"/>
        <v>0.96952160493827155</v>
      </c>
    </row>
    <row r="20" spans="1:17" s="659" customFormat="1" ht="18.75" customHeight="1" x14ac:dyDescent="0.2">
      <c r="A20" s="920" t="s">
        <v>551</v>
      </c>
      <c r="B20" s="921">
        <v>12</v>
      </c>
      <c r="C20" s="915">
        <v>12</v>
      </c>
      <c r="D20" s="915">
        <v>10</v>
      </c>
      <c r="E20" s="915">
        <v>0</v>
      </c>
      <c r="F20" s="915">
        <v>0</v>
      </c>
      <c r="G20" s="915">
        <v>17</v>
      </c>
      <c r="H20" s="915">
        <v>17</v>
      </c>
      <c r="I20" s="915">
        <v>27</v>
      </c>
      <c r="J20" s="915">
        <v>40</v>
      </c>
      <c r="K20" s="915">
        <v>16</v>
      </c>
      <c r="L20" s="915">
        <v>12</v>
      </c>
      <c r="M20" s="915">
        <v>0</v>
      </c>
      <c r="N20" s="915">
        <v>18</v>
      </c>
      <c r="O20" s="893">
        <f t="shared" si="0"/>
        <v>144</v>
      </c>
      <c r="P20" s="893">
        <f>SUM(C20:N20)</f>
        <v>169</v>
      </c>
      <c r="Q20" s="856">
        <f t="shared" si="2"/>
        <v>1.1736111111111112</v>
      </c>
    </row>
    <row r="21" spans="1:17" s="659" customFormat="1" ht="18.75" customHeight="1" x14ac:dyDescent="0.2">
      <c r="A21" s="920" t="s">
        <v>552</v>
      </c>
      <c r="B21" s="921">
        <v>122</v>
      </c>
      <c r="C21" s="915">
        <v>58</v>
      </c>
      <c r="D21" s="915">
        <v>149</v>
      </c>
      <c r="E21" s="915">
        <v>131</v>
      </c>
      <c r="F21" s="915">
        <v>141</v>
      </c>
      <c r="G21" s="915">
        <v>91</v>
      </c>
      <c r="H21" s="915">
        <v>163</v>
      </c>
      <c r="I21" s="915">
        <v>73</v>
      </c>
      <c r="J21" s="915">
        <v>0</v>
      </c>
      <c r="K21" s="915">
        <v>72</v>
      </c>
      <c r="L21" s="915">
        <v>67</v>
      </c>
      <c r="M21" s="915">
        <v>133</v>
      </c>
      <c r="N21" s="915">
        <v>108</v>
      </c>
      <c r="O21" s="893">
        <f t="shared" si="0"/>
        <v>1464</v>
      </c>
      <c r="P21" s="893">
        <f t="shared" si="1"/>
        <v>1186</v>
      </c>
      <c r="Q21" s="856">
        <f t="shared" si="2"/>
        <v>0.81010928961748629</v>
      </c>
    </row>
    <row r="22" spans="1:17" s="659" customFormat="1" ht="18.75" customHeight="1" x14ac:dyDescent="0.2">
      <c r="A22" s="920" t="s">
        <v>553</v>
      </c>
      <c r="B22" s="921">
        <v>30</v>
      </c>
      <c r="C22" s="915">
        <v>33</v>
      </c>
      <c r="D22" s="915">
        <v>62</v>
      </c>
      <c r="E22" s="915">
        <v>61</v>
      </c>
      <c r="F22" s="915">
        <v>59</v>
      </c>
      <c r="G22" s="915">
        <v>61</v>
      </c>
      <c r="H22" s="915">
        <v>53</v>
      </c>
      <c r="I22" s="915">
        <v>33</v>
      </c>
      <c r="J22" s="915">
        <v>1</v>
      </c>
      <c r="K22" s="915">
        <v>34</v>
      </c>
      <c r="L22" s="915">
        <v>27</v>
      </c>
      <c r="M22" s="915">
        <v>59</v>
      </c>
      <c r="N22" s="915">
        <v>39</v>
      </c>
      <c r="O22" s="893">
        <f t="shared" si="0"/>
        <v>360</v>
      </c>
      <c r="P22" s="893">
        <f t="shared" si="1"/>
        <v>522</v>
      </c>
      <c r="Q22" s="856">
        <f t="shared" si="2"/>
        <v>1.45</v>
      </c>
    </row>
    <row r="23" spans="1:17" s="659" customFormat="1" ht="18.75" customHeight="1" x14ac:dyDescent="0.2">
      <c r="A23" s="920" t="s">
        <v>560</v>
      </c>
      <c r="B23" s="921">
        <v>60</v>
      </c>
      <c r="C23" s="915">
        <v>24</v>
      </c>
      <c r="D23" s="915">
        <v>48</v>
      </c>
      <c r="E23" s="915">
        <v>28</v>
      </c>
      <c r="F23" s="915">
        <v>53</v>
      </c>
      <c r="G23" s="915">
        <v>32</v>
      </c>
      <c r="H23" s="915">
        <v>61</v>
      </c>
      <c r="I23" s="915">
        <v>55</v>
      </c>
      <c r="J23" s="915">
        <v>20</v>
      </c>
      <c r="K23" s="915">
        <v>50</v>
      </c>
      <c r="L23" s="915">
        <v>35</v>
      </c>
      <c r="M23" s="915">
        <v>58</v>
      </c>
      <c r="N23" s="915">
        <v>59</v>
      </c>
      <c r="O23" s="893">
        <f>B23*(IF(C23="",0,1)+IF(D23="",0,1)+IF(E23="",0,1)+IF(F23="",0,1)+IF(G23="",0,1)+IF(H23="",0,1)+IF(I23="",0,1)+IF(J23="",0,1)+IF(K23="",0,1)+IF(L23="",0,1)+IF(M23="",0,1)+IF(N23="",0,1))</f>
        <v>720</v>
      </c>
      <c r="P23" s="893">
        <f t="shared" si="1"/>
        <v>523</v>
      </c>
      <c r="Q23" s="856">
        <f t="shared" ref="Q23:Q28" si="3">IF(O23=0,"-",P23/O23)</f>
        <v>0.72638888888888886</v>
      </c>
    </row>
    <row r="24" spans="1:17" s="659" customFormat="1" ht="18.75" customHeight="1" x14ac:dyDescent="0.2">
      <c r="A24" s="920" t="s">
        <v>559</v>
      </c>
      <c r="B24" s="921">
        <v>40</v>
      </c>
      <c r="C24" s="915">
        <v>33</v>
      </c>
      <c r="D24" s="915">
        <v>68</v>
      </c>
      <c r="E24" s="915">
        <v>33</v>
      </c>
      <c r="F24" s="915">
        <v>62</v>
      </c>
      <c r="G24" s="915">
        <v>48</v>
      </c>
      <c r="H24" s="915">
        <v>41</v>
      </c>
      <c r="I24" s="915">
        <v>38</v>
      </c>
      <c r="J24" s="915">
        <v>8</v>
      </c>
      <c r="K24" s="915">
        <v>16</v>
      </c>
      <c r="L24" s="915">
        <v>8</v>
      </c>
      <c r="M24" s="915">
        <v>22</v>
      </c>
      <c r="N24" s="915">
        <v>19</v>
      </c>
      <c r="O24" s="893">
        <f t="shared" si="0"/>
        <v>480</v>
      </c>
      <c r="P24" s="893">
        <f t="shared" si="1"/>
        <v>396</v>
      </c>
      <c r="Q24" s="856">
        <f t="shared" si="3"/>
        <v>0.82499999999999996</v>
      </c>
    </row>
    <row r="25" spans="1:17" s="659" customFormat="1" ht="18.75" customHeight="1" x14ac:dyDescent="0.2">
      <c r="A25" s="920" t="s">
        <v>680</v>
      </c>
      <c r="B25" s="921">
        <v>92</v>
      </c>
      <c r="C25" s="915">
        <v>41</v>
      </c>
      <c r="D25" s="915">
        <v>43</v>
      </c>
      <c r="E25" s="915">
        <v>52</v>
      </c>
      <c r="F25" s="915">
        <v>49</v>
      </c>
      <c r="G25" s="915">
        <v>44</v>
      </c>
      <c r="H25" s="915">
        <v>11</v>
      </c>
      <c r="I25" s="915">
        <v>44</v>
      </c>
      <c r="J25" s="915">
        <v>105</v>
      </c>
      <c r="K25" s="915">
        <v>101</v>
      </c>
      <c r="L25" s="915">
        <v>121</v>
      </c>
      <c r="M25" s="915">
        <v>92</v>
      </c>
      <c r="N25" s="915">
        <v>99</v>
      </c>
      <c r="O25" s="893">
        <f t="shared" si="0"/>
        <v>1104</v>
      </c>
      <c r="P25" s="893">
        <f t="shared" si="1"/>
        <v>802</v>
      </c>
      <c r="Q25" s="856">
        <f t="shared" si="3"/>
        <v>0.72644927536231885</v>
      </c>
    </row>
    <row r="26" spans="1:17" s="659" customFormat="1" ht="18.75" customHeight="1" x14ac:dyDescent="0.2">
      <c r="A26" s="920" t="s">
        <v>681</v>
      </c>
      <c r="B26" s="921">
        <v>60</v>
      </c>
      <c r="C26" s="915">
        <v>45</v>
      </c>
      <c r="D26" s="915">
        <v>41</v>
      </c>
      <c r="E26" s="915">
        <v>41</v>
      </c>
      <c r="F26" s="915">
        <v>56</v>
      </c>
      <c r="G26" s="915">
        <v>45</v>
      </c>
      <c r="H26" s="915">
        <v>13</v>
      </c>
      <c r="I26" s="915">
        <v>45</v>
      </c>
      <c r="J26" s="915">
        <v>48</v>
      </c>
      <c r="K26" s="915">
        <v>76</v>
      </c>
      <c r="L26" s="915">
        <v>60</v>
      </c>
      <c r="M26" s="915">
        <v>65</v>
      </c>
      <c r="N26" s="915">
        <v>43</v>
      </c>
      <c r="O26" s="893">
        <f t="shared" si="0"/>
        <v>720</v>
      </c>
      <c r="P26" s="893">
        <f t="shared" si="1"/>
        <v>578</v>
      </c>
      <c r="Q26" s="856">
        <f t="shared" si="3"/>
        <v>0.80277777777777781</v>
      </c>
    </row>
    <row r="27" spans="1:17" s="659" customFormat="1" ht="18.75" customHeight="1" x14ac:dyDescent="0.2">
      <c r="A27" s="920" t="s">
        <v>562</v>
      </c>
      <c r="B27" s="921">
        <v>106</v>
      </c>
      <c r="C27" s="915">
        <v>36</v>
      </c>
      <c r="D27" s="915">
        <v>48</v>
      </c>
      <c r="E27" s="915">
        <v>66</v>
      </c>
      <c r="F27" s="915">
        <v>37</v>
      </c>
      <c r="G27" s="915">
        <v>52</v>
      </c>
      <c r="H27" s="915">
        <v>56</v>
      </c>
      <c r="I27" s="915">
        <v>61</v>
      </c>
      <c r="J27" s="915">
        <v>46</v>
      </c>
      <c r="K27" s="915">
        <v>71</v>
      </c>
      <c r="L27" s="915">
        <v>64</v>
      </c>
      <c r="M27" s="915">
        <v>51</v>
      </c>
      <c r="N27" s="915">
        <v>54</v>
      </c>
      <c r="O27" s="893">
        <f t="shared" si="0"/>
        <v>1272</v>
      </c>
      <c r="P27" s="893">
        <f t="shared" si="1"/>
        <v>642</v>
      </c>
      <c r="Q27" s="856">
        <f t="shared" si="3"/>
        <v>0.50471698113207553</v>
      </c>
    </row>
    <row r="28" spans="1:17" s="659" customFormat="1" ht="18.75" customHeight="1" x14ac:dyDescent="0.2">
      <c r="A28" s="920" t="s">
        <v>554</v>
      </c>
      <c r="B28" s="921">
        <v>18</v>
      </c>
      <c r="C28" s="915">
        <v>6</v>
      </c>
      <c r="D28" s="915">
        <v>9</v>
      </c>
      <c r="E28" s="915">
        <v>9</v>
      </c>
      <c r="F28" s="915">
        <v>10</v>
      </c>
      <c r="G28" s="915">
        <v>12</v>
      </c>
      <c r="H28" s="915">
        <v>5</v>
      </c>
      <c r="I28" s="915">
        <v>4</v>
      </c>
      <c r="J28" s="915">
        <v>3</v>
      </c>
      <c r="K28" s="915">
        <v>6</v>
      </c>
      <c r="L28" s="915">
        <v>8</v>
      </c>
      <c r="M28" s="915">
        <v>10</v>
      </c>
      <c r="N28" s="915">
        <v>3</v>
      </c>
      <c r="O28" s="893">
        <f t="shared" si="0"/>
        <v>216</v>
      </c>
      <c r="P28" s="893">
        <f t="shared" si="1"/>
        <v>85</v>
      </c>
      <c r="Q28" s="856">
        <f t="shared" si="3"/>
        <v>0.39351851851851855</v>
      </c>
    </row>
    <row r="29" spans="1:17" s="659" customFormat="1" ht="18.75" customHeight="1" x14ac:dyDescent="0.2">
      <c r="A29" s="920" t="s">
        <v>629</v>
      </c>
      <c r="B29" s="921">
        <v>50</v>
      </c>
      <c r="C29" s="915">
        <v>47</v>
      </c>
      <c r="D29" s="915">
        <v>40</v>
      </c>
      <c r="E29" s="915">
        <v>38</v>
      </c>
      <c r="F29" s="915">
        <v>16</v>
      </c>
      <c r="G29" s="915">
        <v>17</v>
      </c>
      <c r="H29" s="915">
        <v>58</v>
      </c>
      <c r="I29" s="915">
        <v>20</v>
      </c>
      <c r="J29" s="915">
        <v>43</v>
      </c>
      <c r="K29" s="915">
        <v>50</v>
      </c>
      <c r="L29" s="915">
        <v>84</v>
      </c>
      <c r="M29" s="915">
        <v>31</v>
      </c>
      <c r="N29" s="915">
        <v>36</v>
      </c>
      <c r="O29" s="893">
        <f t="shared" si="0"/>
        <v>600</v>
      </c>
      <c r="P29" s="893">
        <f t="shared" si="1"/>
        <v>480</v>
      </c>
      <c r="Q29" s="856">
        <f t="shared" si="2"/>
        <v>0.8</v>
      </c>
    </row>
    <row r="30" spans="1:17" s="659" customFormat="1" ht="18.75" customHeight="1" x14ac:dyDescent="0.2">
      <c r="A30" s="920" t="s">
        <v>676</v>
      </c>
      <c r="B30" s="921">
        <v>7</v>
      </c>
      <c r="C30" s="915">
        <v>9</v>
      </c>
      <c r="D30" s="915">
        <v>16</v>
      </c>
      <c r="E30" s="915">
        <v>1</v>
      </c>
      <c r="F30" s="915">
        <v>6</v>
      </c>
      <c r="G30" s="915">
        <v>9</v>
      </c>
      <c r="H30" s="915">
        <v>17</v>
      </c>
      <c r="I30" s="915">
        <v>13</v>
      </c>
      <c r="J30" s="915">
        <v>4</v>
      </c>
      <c r="K30" s="915">
        <v>13</v>
      </c>
      <c r="L30" s="915">
        <v>12</v>
      </c>
      <c r="M30" s="915">
        <v>8</v>
      </c>
      <c r="N30" s="915">
        <v>10</v>
      </c>
      <c r="O30" s="893">
        <f t="shared" si="0"/>
        <v>84</v>
      </c>
      <c r="P30" s="893">
        <f t="shared" si="1"/>
        <v>118</v>
      </c>
      <c r="Q30" s="856">
        <f t="shared" si="2"/>
        <v>1.4047619047619047</v>
      </c>
    </row>
    <row r="31" spans="1:17" s="659" customFormat="1" ht="18.75" customHeight="1" thickBot="1" x14ac:dyDescent="0.25">
      <c r="A31" s="929" t="s">
        <v>555</v>
      </c>
      <c r="B31" s="930">
        <v>10</v>
      </c>
      <c r="C31" s="931">
        <v>0</v>
      </c>
      <c r="D31" s="931">
        <v>0</v>
      </c>
      <c r="E31" s="931">
        <v>13</v>
      </c>
      <c r="F31" s="931">
        <v>11</v>
      </c>
      <c r="G31" s="931">
        <v>10</v>
      </c>
      <c r="H31" s="931">
        <v>12</v>
      </c>
      <c r="I31" s="931">
        <v>18</v>
      </c>
      <c r="J31" s="931">
        <v>15</v>
      </c>
      <c r="K31" s="931">
        <v>12</v>
      </c>
      <c r="L31" s="931">
        <v>22</v>
      </c>
      <c r="M31" s="931">
        <v>22</v>
      </c>
      <c r="N31" s="931">
        <v>13</v>
      </c>
      <c r="O31" s="932">
        <f t="shared" si="0"/>
        <v>120</v>
      </c>
      <c r="P31" s="932">
        <f t="shared" si="1"/>
        <v>148</v>
      </c>
      <c r="Q31" s="933">
        <f t="shared" si="2"/>
        <v>1.2333333333333334</v>
      </c>
    </row>
    <row r="32" spans="1:17" s="888" customFormat="1" ht="17.25" customHeight="1" x14ac:dyDescent="0.25">
      <c r="A32" s="926" t="s">
        <v>6</v>
      </c>
      <c r="B32" s="854">
        <f t="shared" ref="B32:P32" si="4">SUM(B9:B31)</f>
        <v>4271</v>
      </c>
      <c r="C32" s="854">
        <f t="shared" si="4"/>
        <v>3024</v>
      </c>
      <c r="D32" s="854">
        <f>SUM(D9:D31)</f>
        <v>3160</v>
      </c>
      <c r="E32" s="854">
        <f t="shared" si="4"/>
        <v>3190</v>
      </c>
      <c r="F32" s="854">
        <f t="shared" si="4"/>
        <v>3773</v>
      </c>
      <c r="G32" s="854">
        <f t="shared" si="4"/>
        <v>3432</v>
      </c>
      <c r="H32" s="854">
        <f t="shared" si="4"/>
        <v>3302</v>
      </c>
      <c r="I32" s="854">
        <f t="shared" si="4"/>
        <v>3202</v>
      </c>
      <c r="J32" s="854">
        <f t="shared" si="4"/>
        <v>3273</v>
      </c>
      <c r="K32" s="854">
        <f t="shared" si="4"/>
        <v>3603</v>
      </c>
      <c r="L32" s="854">
        <f t="shared" si="4"/>
        <v>3826</v>
      </c>
      <c r="M32" s="854">
        <f t="shared" si="4"/>
        <v>3497</v>
      </c>
      <c r="N32" s="854">
        <f t="shared" si="4"/>
        <v>2950</v>
      </c>
      <c r="O32" s="854">
        <f t="shared" si="4"/>
        <v>53582</v>
      </c>
      <c r="P32" s="854">
        <f t="shared" si="4"/>
        <v>40232</v>
      </c>
      <c r="Q32" s="887">
        <f t="shared" si="2"/>
        <v>0.75084916576462246</v>
      </c>
    </row>
    <row r="33" spans="1:16" x14ac:dyDescent="0.25">
      <c r="O33" s="894"/>
      <c r="P33" s="894"/>
    </row>
    <row r="34" spans="1:16" x14ac:dyDescent="0.25">
      <c r="A34" s="881" t="s">
        <v>513</v>
      </c>
      <c r="O34" s="894"/>
      <c r="P34" s="894"/>
    </row>
    <row r="35" spans="1:16" ht="15.75" hidden="1" x14ac:dyDescent="0.25">
      <c r="A35" s="1034" t="s">
        <v>407</v>
      </c>
      <c r="B35" s="1035"/>
      <c r="C35" s="1035"/>
      <c r="D35" s="1035"/>
      <c r="E35" s="1035"/>
      <c r="F35" s="1035"/>
      <c r="G35" s="1035"/>
      <c r="H35" s="1035"/>
      <c r="O35" s="894"/>
      <c r="P35" s="894"/>
    </row>
    <row r="36" spans="1:16" ht="23.25" hidden="1" thickBot="1" x14ac:dyDescent="0.3">
      <c r="A36" s="841" t="s">
        <v>14</v>
      </c>
      <c r="B36" s="842" t="s">
        <v>198</v>
      </c>
      <c r="C36" s="841" t="str">
        <f>'Pque N Mundo I'!C40</f>
        <v>Real.</v>
      </c>
      <c r="D36" s="841" t="str">
        <f>'Pque N Mundo I'!D40</f>
        <v>Real.</v>
      </c>
      <c r="E36" s="841" t="str">
        <f>'Pque N Mundo I'!E40</f>
        <v>Real.</v>
      </c>
      <c r="F36" s="841" t="str">
        <f>'Pque N Mundo I'!F40</f>
        <v>Real.</v>
      </c>
      <c r="G36" s="841" t="str">
        <f>'Pque N Mundo I'!G40</f>
        <v>Real.</v>
      </c>
      <c r="H36" s="841" t="str">
        <f>'Pque N Mundo I'!H40</f>
        <v>Real.</v>
      </c>
      <c r="O36" s="890"/>
      <c r="P36" s="890"/>
    </row>
    <row r="37" spans="1:16" hidden="1" x14ac:dyDescent="0.25">
      <c r="A37" s="2" t="s">
        <v>33</v>
      </c>
      <c r="B37" s="843">
        <v>6</v>
      </c>
      <c r="C37" s="11">
        <v>6</v>
      </c>
      <c r="D37" s="11"/>
      <c r="E37" s="11"/>
      <c r="F37" s="11"/>
      <c r="G37" s="11"/>
      <c r="H37" s="11"/>
      <c r="O37" s="890"/>
      <c r="P37" s="890"/>
    </row>
    <row r="38" spans="1:16" hidden="1" x14ac:dyDescent="0.25">
      <c r="A38" s="2" t="s">
        <v>166</v>
      </c>
      <c r="B38" s="844">
        <v>2</v>
      </c>
      <c r="C38" s="11"/>
      <c r="D38" s="11"/>
      <c r="E38" s="11"/>
      <c r="F38" s="11"/>
      <c r="G38" s="11"/>
      <c r="H38" s="11"/>
      <c r="O38" s="890"/>
      <c r="P38" s="890"/>
    </row>
    <row r="39" spans="1:16" hidden="1" x14ac:dyDescent="0.25">
      <c r="A39" s="2" t="s">
        <v>177</v>
      </c>
      <c r="B39" s="845">
        <v>11.5</v>
      </c>
      <c r="C39" s="702">
        <v>16</v>
      </c>
      <c r="D39" s="702"/>
      <c r="E39" s="702"/>
      <c r="F39" s="709"/>
      <c r="G39" s="11"/>
      <c r="H39" s="11"/>
      <c r="O39" s="890"/>
      <c r="P39" s="890"/>
    </row>
    <row r="40" spans="1:16" hidden="1" x14ac:dyDescent="0.25">
      <c r="A40" s="2" t="s">
        <v>20</v>
      </c>
      <c r="B40" s="846">
        <v>4</v>
      </c>
      <c r="C40" s="847">
        <v>3.5</v>
      </c>
      <c r="D40" s="847"/>
      <c r="E40" s="847"/>
      <c r="F40" s="84"/>
      <c r="G40" s="84"/>
      <c r="H40" s="84"/>
      <c r="O40" s="890"/>
      <c r="P40" s="890"/>
    </row>
    <row r="41" spans="1:16" hidden="1" x14ac:dyDescent="0.25">
      <c r="A41" s="2" t="s">
        <v>178</v>
      </c>
      <c r="B41" s="848">
        <v>6</v>
      </c>
      <c r="C41" s="11">
        <v>9</v>
      </c>
      <c r="D41" s="11"/>
      <c r="E41" s="11"/>
      <c r="F41" s="11"/>
      <c r="G41" s="11"/>
      <c r="H41" s="11"/>
      <c r="O41" s="890"/>
      <c r="P41" s="890"/>
    </row>
    <row r="42" spans="1:16" hidden="1" x14ac:dyDescent="0.25">
      <c r="A42" s="2" t="s">
        <v>21</v>
      </c>
      <c r="B42" s="846">
        <v>2</v>
      </c>
      <c r="C42" s="74">
        <v>2</v>
      </c>
      <c r="D42" s="74"/>
      <c r="E42" s="74"/>
      <c r="F42" s="74"/>
      <c r="G42" s="74"/>
      <c r="H42" s="74"/>
      <c r="O42" s="890"/>
      <c r="P42" s="890"/>
    </row>
    <row r="43" spans="1:16" hidden="1" x14ac:dyDescent="0.25">
      <c r="A43" s="2" t="s">
        <v>22</v>
      </c>
      <c r="B43" s="846">
        <v>2</v>
      </c>
      <c r="C43" s="849">
        <v>1.75</v>
      </c>
      <c r="D43" s="849"/>
      <c r="E43" s="849"/>
      <c r="F43" s="849"/>
      <c r="G43" s="849"/>
      <c r="H43" s="74"/>
      <c r="O43" s="890"/>
      <c r="P43" s="890"/>
    </row>
    <row r="44" spans="1:16" hidden="1" x14ac:dyDescent="0.25">
      <c r="A44" s="2" t="s">
        <v>23</v>
      </c>
      <c r="B44" s="846">
        <v>3</v>
      </c>
      <c r="C44" s="74">
        <v>3</v>
      </c>
      <c r="D44" s="74"/>
      <c r="E44" s="74"/>
      <c r="F44" s="74"/>
      <c r="G44" s="74"/>
      <c r="H44" s="74"/>
      <c r="O44" s="890"/>
      <c r="P44" s="890"/>
    </row>
    <row r="45" spans="1:16" hidden="1" x14ac:dyDescent="0.25">
      <c r="A45" s="2" t="s">
        <v>24</v>
      </c>
      <c r="B45" s="846">
        <v>2</v>
      </c>
      <c r="C45" s="74">
        <v>2</v>
      </c>
      <c r="D45" s="74"/>
      <c r="E45" s="74"/>
      <c r="F45" s="74"/>
      <c r="G45" s="74"/>
      <c r="H45" s="74"/>
      <c r="O45" s="890"/>
      <c r="P45" s="890"/>
    </row>
    <row r="46" spans="1:16" hidden="1" x14ac:dyDescent="0.25">
      <c r="A46" s="2" t="s">
        <v>45</v>
      </c>
      <c r="B46" s="848">
        <v>1</v>
      </c>
      <c r="C46" s="11">
        <v>1</v>
      </c>
      <c r="D46" s="11"/>
      <c r="E46" s="11"/>
      <c r="F46" s="11"/>
      <c r="G46" s="11"/>
      <c r="H46" s="11"/>
      <c r="O46" s="890"/>
      <c r="P46" s="890"/>
    </row>
    <row r="47" spans="1:16" hidden="1" x14ac:dyDescent="0.25">
      <c r="A47" s="2" t="s">
        <v>167</v>
      </c>
      <c r="B47" s="848">
        <v>6</v>
      </c>
      <c r="C47" s="11">
        <v>5</v>
      </c>
      <c r="D47" s="11"/>
      <c r="E47" s="11"/>
      <c r="F47" s="11"/>
      <c r="G47" s="11"/>
      <c r="H47" s="11"/>
      <c r="O47" s="890"/>
      <c r="P47" s="890"/>
    </row>
    <row r="48" spans="1:16" hidden="1" x14ac:dyDescent="0.25">
      <c r="A48" s="2" t="s">
        <v>25</v>
      </c>
      <c r="B48" s="243">
        <v>4</v>
      </c>
      <c r="C48" s="74">
        <v>4</v>
      </c>
      <c r="D48" s="74"/>
      <c r="E48" s="74"/>
      <c r="F48" s="74"/>
      <c r="G48" s="74"/>
      <c r="H48" s="74"/>
      <c r="O48" s="890"/>
      <c r="P48" s="890"/>
    </row>
    <row r="49" spans="1:16" hidden="1" x14ac:dyDescent="0.25">
      <c r="A49" s="2" t="s">
        <v>26</v>
      </c>
      <c r="B49" s="243">
        <v>1</v>
      </c>
      <c r="C49" s="74">
        <v>1</v>
      </c>
      <c r="D49" s="74"/>
      <c r="E49" s="74"/>
      <c r="F49" s="74"/>
      <c r="G49" s="74"/>
      <c r="H49" s="74"/>
      <c r="O49" s="890"/>
      <c r="P49" s="890"/>
    </row>
    <row r="50" spans="1:16" hidden="1" x14ac:dyDescent="0.25">
      <c r="A50" s="88" t="s">
        <v>168</v>
      </c>
      <c r="B50" s="848">
        <v>1</v>
      </c>
      <c r="C50" s="11"/>
      <c r="D50" s="11"/>
      <c r="E50" s="11"/>
      <c r="F50" s="11"/>
      <c r="G50" s="11"/>
      <c r="H50" s="11"/>
      <c r="O50" s="890"/>
      <c r="P50" s="890"/>
    </row>
    <row r="51" spans="1:16" hidden="1" x14ac:dyDescent="0.25">
      <c r="A51" s="2" t="s">
        <v>169</v>
      </c>
      <c r="B51" s="848">
        <v>1</v>
      </c>
      <c r="C51" s="11"/>
      <c r="D51" s="11"/>
      <c r="E51" s="11"/>
      <c r="F51" s="11"/>
      <c r="G51" s="11"/>
      <c r="H51" s="11"/>
      <c r="O51" s="890"/>
      <c r="P51" s="890"/>
    </row>
    <row r="52" spans="1:16" hidden="1" x14ac:dyDescent="0.25">
      <c r="A52" s="63" t="s">
        <v>34</v>
      </c>
      <c r="B52" s="270">
        <v>1</v>
      </c>
      <c r="C52" s="65">
        <v>1</v>
      </c>
      <c r="D52" s="65"/>
      <c r="E52" s="65"/>
      <c r="F52" s="65"/>
      <c r="G52" s="65"/>
      <c r="H52" s="65"/>
      <c r="O52" s="890"/>
      <c r="P52" s="890"/>
    </row>
    <row r="53" spans="1:16" ht="15.75" hidden="1" thickBot="1" x14ac:dyDescent="0.3">
      <c r="A53" s="369" t="s">
        <v>7</v>
      </c>
      <c r="B53" s="850">
        <f>SUM(B37:B52)</f>
        <v>53.5</v>
      </c>
      <c r="C53" s="365">
        <f>SUM(C37:C52)</f>
        <v>55.25</v>
      </c>
      <c r="D53" s="365">
        <f>SUM(D37:D52)</f>
        <v>0</v>
      </c>
      <c r="E53" s="365">
        <f>SUM(E37:E52)</f>
        <v>0</v>
      </c>
      <c r="F53" s="365">
        <f>SUM(F37:F52)</f>
        <v>0</v>
      </c>
      <c r="G53" s="365">
        <f t="shared" ref="G53" si="5">SUM(G37:G52)</f>
        <v>0</v>
      </c>
      <c r="H53" s="365">
        <f t="shared" ref="H53" si="6">SUM(H37:H52)</f>
        <v>0</v>
      </c>
      <c r="O53" s="890"/>
      <c r="P53" s="890"/>
    </row>
    <row r="54" spans="1:16" x14ac:dyDescent="0.25">
      <c r="O54" s="890"/>
      <c r="P54" s="890"/>
    </row>
    <row r="55" spans="1:16" x14ac:dyDescent="0.25">
      <c r="H55" s="851"/>
      <c r="O55" s="890"/>
      <c r="P55" s="890"/>
    </row>
    <row r="56" spans="1:16" x14ac:dyDescent="0.25">
      <c r="O56" s="890"/>
      <c r="P56" s="890"/>
    </row>
    <row r="57" spans="1:16" x14ac:dyDescent="0.25">
      <c r="O57" s="890"/>
      <c r="P57" s="890"/>
    </row>
    <row r="58" spans="1:16" x14ac:dyDescent="0.25">
      <c r="O58" s="890"/>
      <c r="P58" s="890"/>
    </row>
    <row r="59" spans="1:16" x14ac:dyDescent="0.25">
      <c r="O59" s="890"/>
      <c r="P59" s="890"/>
    </row>
    <row r="60" spans="1:16" x14ac:dyDescent="0.25">
      <c r="O60" s="890"/>
      <c r="P60" s="890"/>
    </row>
    <row r="61" spans="1:16" x14ac:dyDescent="0.25">
      <c r="O61" s="890"/>
      <c r="P61" s="890"/>
    </row>
    <row r="62" spans="1:16" x14ac:dyDescent="0.25">
      <c r="O62" s="890"/>
      <c r="P62" s="890"/>
    </row>
    <row r="63" spans="1:16" x14ac:dyDescent="0.25">
      <c r="O63" s="890"/>
      <c r="P63" s="890"/>
    </row>
    <row r="64" spans="1:16" x14ac:dyDescent="0.25">
      <c r="O64" s="890"/>
      <c r="P64" s="890"/>
    </row>
    <row r="65" spans="15:16" x14ac:dyDescent="0.25">
      <c r="O65" s="890"/>
      <c r="P65" s="890"/>
    </row>
    <row r="66" spans="15:16" x14ac:dyDescent="0.25">
      <c r="O66" s="890"/>
      <c r="P66" s="890"/>
    </row>
    <row r="67" spans="15:16" x14ac:dyDescent="0.25">
      <c r="O67" s="890"/>
      <c r="P67" s="890"/>
    </row>
    <row r="68" spans="15:16" x14ac:dyDescent="0.25">
      <c r="O68" s="890"/>
      <c r="P68" s="890"/>
    </row>
    <row r="69" spans="15:16" x14ac:dyDescent="0.25">
      <c r="O69" s="890"/>
      <c r="P69" s="890"/>
    </row>
    <row r="70" spans="15:16" x14ac:dyDescent="0.25">
      <c r="O70" s="890"/>
      <c r="P70" s="890"/>
    </row>
    <row r="71" spans="15:16" x14ac:dyDescent="0.25">
      <c r="O71" s="890"/>
      <c r="P71" s="890"/>
    </row>
    <row r="72" spans="15:16" x14ac:dyDescent="0.25">
      <c r="O72" s="890"/>
      <c r="P72" s="890"/>
    </row>
    <row r="73" spans="15:16" x14ac:dyDescent="0.25">
      <c r="O73" s="890"/>
      <c r="P73" s="890"/>
    </row>
    <row r="74" spans="15:16" x14ac:dyDescent="0.25">
      <c r="O74" s="890"/>
      <c r="P74" s="890"/>
    </row>
    <row r="75" spans="15:16" x14ac:dyDescent="0.25">
      <c r="O75" s="890"/>
      <c r="P75" s="890"/>
    </row>
    <row r="76" spans="15:16" x14ac:dyDescent="0.25">
      <c r="O76" s="890"/>
      <c r="P76" s="890"/>
    </row>
    <row r="77" spans="15:16" x14ac:dyDescent="0.25">
      <c r="O77" s="890"/>
      <c r="P77" s="890"/>
    </row>
    <row r="78" spans="15:16" x14ac:dyDescent="0.25">
      <c r="O78" s="890"/>
      <c r="P78" s="890"/>
    </row>
    <row r="79" spans="15:16" x14ac:dyDescent="0.25">
      <c r="O79" s="890"/>
      <c r="P79" s="890"/>
    </row>
    <row r="80" spans="15:16" x14ac:dyDescent="0.25">
      <c r="O80" s="890"/>
      <c r="P80" s="890"/>
    </row>
    <row r="81" spans="15:16" x14ac:dyDescent="0.25">
      <c r="O81" s="890"/>
      <c r="P81" s="890"/>
    </row>
    <row r="82" spans="15:16" x14ac:dyDescent="0.25">
      <c r="O82" s="890"/>
      <c r="P82" s="890"/>
    </row>
    <row r="83" spans="15:16" x14ac:dyDescent="0.25">
      <c r="O83" s="890"/>
      <c r="P83" s="890"/>
    </row>
    <row r="84" spans="15:16" x14ac:dyDescent="0.25">
      <c r="O84" s="890"/>
      <c r="P84" s="890"/>
    </row>
    <row r="85" spans="15:16" x14ac:dyDescent="0.25">
      <c r="O85" s="890"/>
      <c r="P85" s="890"/>
    </row>
    <row r="86" spans="15:16" x14ac:dyDescent="0.25">
      <c r="O86" s="890"/>
      <c r="P86" s="890"/>
    </row>
    <row r="87" spans="15:16" x14ac:dyDescent="0.25">
      <c r="O87" s="890"/>
      <c r="P87" s="890"/>
    </row>
    <row r="88" spans="15:16" x14ac:dyDescent="0.25">
      <c r="O88" s="890"/>
      <c r="P88" s="890"/>
    </row>
    <row r="89" spans="15:16" x14ac:dyDescent="0.25">
      <c r="O89" s="890"/>
      <c r="P89" s="890"/>
    </row>
    <row r="90" spans="15:16" x14ac:dyDescent="0.25">
      <c r="O90" s="890"/>
      <c r="P90" s="890"/>
    </row>
    <row r="91" spans="15:16" x14ac:dyDescent="0.25">
      <c r="O91" s="890"/>
      <c r="P91" s="890"/>
    </row>
    <row r="92" spans="15:16" x14ac:dyDescent="0.25">
      <c r="O92" s="890"/>
      <c r="P92" s="890"/>
    </row>
    <row r="93" spans="15:16" x14ac:dyDescent="0.25">
      <c r="O93" s="890"/>
      <c r="P93" s="890"/>
    </row>
    <row r="94" spans="15:16" x14ac:dyDescent="0.25">
      <c r="O94" s="890"/>
      <c r="P94" s="890"/>
    </row>
    <row r="95" spans="15:16" x14ac:dyDescent="0.25">
      <c r="O95" s="890"/>
      <c r="P95" s="890"/>
    </row>
    <row r="96" spans="15:16" x14ac:dyDescent="0.25">
      <c r="O96" s="890"/>
      <c r="P96" s="890"/>
    </row>
    <row r="97" spans="15:16" x14ac:dyDescent="0.25">
      <c r="O97" s="890"/>
      <c r="P97" s="890"/>
    </row>
    <row r="98" spans="15:16" x14ac:dyDescent="0.25">
      <c r="O98" s="890"/>
      <c r="P98" s="890"/>
    </row>
    <row r="99" spans="15:16" x14ac:dyDescent="0.25">
      <c r="O99" s="890"/>
      <c r="P99" s="890"/>
    </row>
    <row r="100" spans="15:16" x14ac:dyDescent="0.25">
      <c r="O100" s="890"/>
      <c r="P100" s="890"/>
    </row>
    <row r="101" spans="15:16" x14ac:dyDescent="0.25">
      <c r="O101" s="890"/>
      <c r="P101" s="890"/>
    </row>
    <row r="102" spans="15:16" x14ac:dyDescent="0.25">
      <c r="O102" s="890"/>
      <c r="P102" s="890"/>
    </row>
    <row r="103" spans="15:16" x14ac:dyDescent="0.25">
      <c r="O103" s="890"/>
      <c r="P103" s="890"/>
    </row>
    <row r="104" spans="15:16" x14ac:dyDescent="0.25">
      <c r="O104" s="890"/>
      <c r="P104" s="890"/>
    </row>
    <row r="105" spans="15:16" x14ac:dyDescent="0.25">
      <c r="O105" s="890"/>
      <c r="P105" s="890"/>
    </row>
    <row r="106" spans="15:16" x14ac:dyDescent="0.25">
      <c r="O106" s="890"/>
      <c r="P106" s="890"/>
    </row>
    <row r="107" spans="15:16" x14ac:dyDescent="0.25">
      <c r="O107" s="890"/>
      <c r="P107" s="890"/>
    </row>
    <row r="108" spans="15:16" x14ac:dyDescent="0.25">
      <c r="O108" s="890"/>
      <c r="P108" s="890"/>
    </row>
    <row r="109" spans="15:16" x14ac:dyDescent="0.25">
      <c r="O109" s="890"/>
      <c r="P109" s="890"/>
    </row>
    <row r="110" spans="15:16" x14ac:dyDescent="0.25">
      <c r="O110" s="890"/>
      <c r="P110" s="890"/>
    </row>
    <row r="111" spans="15:16" x14ac:dyDescent="0.25">
      <c r="O111" s="890"/>
      <c r="P111" s="890"/>
    </row>
    <row r="112" spans="15:16" x14ac:dyDescent="0.25">
      <c r="O112" s="890"/>
      <c r="P112" s="890"/>
    </row>
    <row r="113" spans="15:16" x14ac:dyDescent="0.25">
      <c r="O113" s="890"/>
      <c r="P113" s="890"/>
    </row>
    <row r="114" spans="15:16" x14ac:dyDescent="0.25">
      <c r="O114" s="890"/>
      <c r="P114" s="890"/>
    </row>
    <row r="115" spans="15:16" x14ac:dyDescent="0.25">
      <c r="O115" s="890"/>
      <c r="P115" s="890"/>
    </row>
    <row r="116" spans="15:16" x14ac:dyDescent="0.25">
      <c r="O116" s="890"/>
      <c r="P116" s="890"/>
    </row>
    <row r="117" spans="15:16" x14ac:dyDescent="0.25">
      <c r="O117" s="890"/>
      <c r="P117" s="890"/>
    </row>
    <row r="118" spans="15:16" x14ac:dyDescent="0.25">
      <c r="O118" s="890"/>
      <c r="P118" s="890"/>
    </row>
    <row r="119" spans="15:16" x14ac:dyDescent="0.25">
      <c r="O119" s="890"/>
      <c r="P119" s="890"/>
    </row>
    <row r="120" spans="15:16" x14ac:dyDescent="0.25">
      <c r="O120" s="890"/>
      <c r="P120" s="890"/>
    </row>
    <row r="121" spans="15:16" x14ac:dyDescent="0.25">
      <c r="O121" s="890"/>
      <c r="P121" s="890"/>
    </row>
    <row r="122" spans="15:16" x14ac:dyDescent="0.25">
      <c r="O122" s="890"/>
      <c r="P122" s="890"/>
    </row>
    <row r="123" spans="15:16" x14ac:dyDescent="0.25">
      <c r="O123" s="890"/>
      <c r="P123" s="890"/>
    </row>
    <row r="124" spans="15:16" x14ac:dyDescent="0.25">
      <c r="O124" s="890"/>
      <c r="P124" s="890"/>
    </row>
    <row r="125" spans="15:16" x14ac:dyDescent="0.25">
      <c r="O125" s="890"/>
      <c r="P125" s="890"/>
    </row>
    <row r="126" spans="15:16" x14ac:dyDescent="0.25">
      <c r="O126" s="890"/>
      <c r="P126" s="890"/>
    </row>
    <row r="127" spans="15:16" x14ac:dyDescent="0.25">
      <c r="O127" s="890"/>
      <c r="P127" s="890"/>
    </row>
    <row r="128" spans="15:16" x14ac:dyDescent="0.25">
      <c r="O128" s="890"/>
      <c r="P128" s="890"/>
    </row>
    <row r="129" spans="15:16" x14ac:dyDescent="0.25">
      <c r="O129" s="890"/>
      <c r="P129" s="890"/>
    </row>
    <row r="130" spans="15:16" x14ac:dyDescent="0.25">
      <c r="O130" s="890"/>
      <c r="P130" s="890"/>
    </row>
    <row r="131" spans="15:16" x14ac:dyDescent="0.25">
      <c r="O131" s="890"/>
      <c r="P131" s="890"/>
    </row>
    <row r="132" spans="15:16" x14ac:dyDescent="0.25">
      <c r="O132" s="890"/>
      <c r="P132" s="890"/>
    </row>
    <row r="133" spans="15:16" x14ac:dyDescent="0.25">
      <c r="O133" s="890"/>
      <c r="P133" s="890"/>
    </row>
    <row r="134" spans="15:16" x14ac:dyDescent="0.25">
      <c r="O134" s="890"/>
      <c r="P134" s="890"/>
    </row>
    <row r="135" spans="15:16" x14ac:dyDescent="0.25">
      <c r="O135" s="890"/>
      <c r="P135" s="890"/>
    </row>
    <row r="136" spans="15:16" x14ac:dyDescent="0.25">
      <c r="O136" s="890"/>
      <c r="P136" s="890"/>
    </row>
    <row r="137" spans="15:16" x14ac:dyDescent="0.25">
      <c r="O137" s="890"/>
      <c r="P137" s="890"/>
    </row>
    <row r="138" spans="15:16" x14ac:dyDescent="0.25">
      <c r="O138" s="890"/>
      <c r="P138" s="890"/>
    </row>
    <row r="139" spans="15:16" x14ac:dyDescent="0.25">
      <c r="O139" s="890"/>
      <c r="P139" s="890"/>
    </row>
    <row r="140" spans="15:16" x14ac:dyDescent="0.25">
      <c r="O140" s="890"/>
      <c r="P140" s="890"/>
    </row>
    <row r="141" spans="15:16" x14ac:dyDescent="0.25">
      <c r="O141" s="890"/>
      <c r="P141" s="890"/>
    </row>
    <row r="142" spans="15:16" x14ac:dyDescent="0.25">
      <c r="O142" s="890"/>
      <c r="P142" s="890"/>
    </row>
    <row r="143" spans="15:16" x14ac:dyDescent="0.25">
      <c r="O143" s="890"/>
      <c r="P143" s="890"/>
    </row>
    <row r="144" spans="15:16" x14ac:dyDescent="0.25">
      <c r="O144" s="890"/>
      <c r="P144" s="890"/>
    </row>
    <row r="145" spans="15:16" x14ac:dyDescent="0.25">
      <c r="O145" s="890"/>
      <c r="P145" s="890"/>
    </row>
    <row r="146" spans="15:16" x14ac:dyDescent="0.25">
      <c r="O146" s="890"/>
      <c r="P146" s="890"/>
    </row>
    <row r="147" spans="15:16" x14ac:dyDescent="0.25">
      <c r="O147" s="890"/>
      <c r="P147" s="890"/>
    </row>
    <row r="148" spans="15:16" x14ac:dyDescent="0.25">
      <c r="O148" s="890"/>
      <c r="P148" s="890"/>
    </row>
    <row r="149" spans="15:16" x14ac:dyDescent="0.25">
      <c r="O149" s="890"/>
      <c r="P149" s="890"/>
    </row>
    <row r="150" spans="15:16" x14ac:dyDescent="0.25">
      <c r="O150" s="890"/>
      <c r="P150" s="890"/>
    </row>
    <row r="151" spans="15:16" x14ac:dyDescent="0.25">
      <c r="O151" s="890"/>
      <c r="P151" s="890"/>
    </row>
    <row r="152" spans="15:16" x14ac:dyDescent="0.25">
      <c r="O152" s="890"/>
      <c r="P152" s="890"/>
    </row>
    <row r="153" spans="15:16" x14ac:dyDescent="0.25">
      <c r="O153" s="890"/>
      <c r="P153" s="890"/>
    </row>
    <row r="154" spans="15:16" x14ac:dyDescent="0.25">
      <c r="O154" s="890"/>
      <c r="P154" s="890"/>
    </row>
    <row r="155" spans="15:16" x14ac:dyDescent="0.25">
      <c r="O155" s="890"/>
      <c r="P155" s="890"/>
    </row>
    <row r="156" spans="15:16" x14ac:dyDescent="0.25">
      <c r="O156" s="890"/>
      <c r="P156" s="890"/>
    </row>
    <row r="157" spans="15:16" x14ac:dyDescent="0.25">
      <c r="O157" s="890"/>
      <c r="P157" s="890"/>
    </row>
    <row r="158" spans="15:16" x14ac:dyDescent="0.25">
      <c r="O158" s="890"/>
      <c r="P158" s="890"/>
    </row>
    <row r="159" spans="15:16" x14ac:dyDescent="0.25">
      <c r="O159" s="890"/>
      <c r="P159" s="890"/>
    </row>
    <row r="160" spans="15:16" x14ac:dyDescent="0.25">
      <c r="O160" s="890"/>
      <c r="P160" s="890"/>
    </row>
    <row r="161" spans="15:16" x14ac:dyDescent="0.25">
      <c r="O161" s="890"/>
      <c r="P161" s="890"/>
    </row>
    <row r="162" spans="15:16" x14ac:dyDescent="0.25">
      <c r="O162" s="890"/>
      <c r="P162" s="890"/>
    </row>
    <row r="163" spans="15:16" x14ac:dyDescent="0.25">
      <c r="O163" s="890"/>
      <c r="P163" s="890"/>
    </row>
    <row r="164" spans="15:16" x14ac:dyDescent="0.25">
      <c r="O164" s="890"/>
      <c r="P164" s="890"/>
    </row>
    <row r="165" spans="15:16" x14ac:dyDescent="0.25">
      <c r="O165" s="890"/>
      <c r="P165" s="890"/>
    </row>
    <row r="166" spans="15:16" x14ac:dyDescent="0.25">
      <c r="O166" s="890"/>
      <c r="P166" s="890"/>
    </row>
    <row r="167" spans="15:16" x14ac:dyDescent="0.25">
      <c r="O167" s="890"/>
      <c r="P167" s="890"/>
    </row>
    <row r="168" spans="15:16" x14ac:dyDescent="0.25">
      <c r="O168" s="890"/>
      <c r="P168" s="890"/>
    </row>
    <row r="169" spans="15:16" x14ac:dyDescent="0.25">
      <c r="O169" s="890"/>
      <c r="P169" s="890"/>
    </row>
    <row r="170" spans="15:16" x14ac:dyDescent="0.25">
      <c r="O170" s="890"/>
      <c r="P170" s="890"/>
    </row>
    <row r="171" spans="15:16" x14ac:dyDescent="0.25">
      <c r="O171" s="890"/>
      <c r="P171" s="890"/>
    </row>
    <row r="172" spans="15:16" x14ac:dyDescent="0.25">
      <c r="O172" s="890"/>
      <c r="P172" s="890"/>
    </row>
    <row r="173" spans="15:16" x14ac:dyDescent="0.25">
      <c r="O173" s="890"/>
      <c r="P173" s="890"/>
    </row>
    <row r="174" spans="15:16" x14ac:dyDescent="0.25">
      <c r="O174" s="890"/>
      <c r="P174" s="890"/>
    </row>
    <row r="175" spans="15:16" x14ac:dyDescent="0.25">
      <c r="O175" s="890"/>
      <c r="P175" s="890"/>
    </row>
    <row r="176" spans="15:16" x14ac:dyDescent="0.25">
      <c r="O176" s="890"/>
      <c r="P176" s="890"/>
    </row>
    <row r="177" spans="15:16" x14ac:dyDescent="0.25">
      <c r="O177" s="890"/>
      <c r="P177" s="890"/>
    </row>
    <row r="178" spans="15:16" x14ac:dyDescent="0.25">
      <c r="O178" s="890"/>
      <c r="P178" s="890"/>
    </row>
    <row r="179" spans="15:16" x14ac:dyDescent="0.25">
      <c r="O179" s="890"/>
      <c r="P179" s="890"/>
    </row>
    <row r="180" spans="15:16" x14ac:dyDescent="0.25">
      <c r="O180" s="890"/>
      <c r="P180" s="890"/>
    </row>
    <row r="181" spans="15:16" x14ac:dyDescent="0.25">
      <c r="O181" s="890"/>
      <c r="P181" s="890"/>
    </row>
    <row r="182" spans="15:16" x14ac:dyDescent="0.25">
      <c r="O182" s="890"/>
      <c r="P182" s="890"/>
    </row>
    <row r="183" spans="15:16" x14ac:dyDescent="0.25">
      <c r="O183" s="890"/>
      <c r="P183" s="890"/>
    </row>
    <row r="184" spans="15:16" x14ac:dyDescent="0.25">
      <c r="O184" s="890"/>
      <c r="P184" s="890"/>
    </row>
    <row r="185" spans="15:16" x14ac:dyDescent="0.25">
      <c r="O185" s="890"/>
      <c r="P185" s="890"/>
    </row>
    <row r="186" spans="15:16" x14ac:dyDescent="0.25">
      <c r="O186" s="890"/>
      <c r="P186" s="890"/>
    </row>
    <row r="187" spans="15:16" x14ac:dyDescent="0.25">
      <c r="O187" s="890"/>
      <c r="P187" s="890"/>
    </row>
    <row r="188" spans="15:16" x14ac:dyDescent="0.25">
      <c r="O188" s="890"/>
      <c r="P188" s="890"/>
    </row>
    <row r="189" spans="15:16" x14ac:dyDescent="0.25">
      <c r="O189" s="890"/>
      <c r="P189" s="890"/>
    </row>
    <row r="190" spans="15:16" x14ac:dyDescent="0.25">
      <c r="O190" s="890"/>
      <c r="P190" s="890"/>
    </row>
    <row r="191" spans="15:16" x14ac:dyDescent="0.25">
      <c r="O191" s="890"/>
      <c r="P191" s="890"/>
    </row>
    <row r="192" spans="15:16" x14ac:dyDescent="0.25">
      <c r="O192" s="890"/>
      <c r="P192" s="890"/>
    </row>
    <row r="193" spans="15:16" x14ac:dyDescent="0.25">
      <c r="O193" s="890"/>
      <c r="P193" s="890"/>
    </row>
    <row r="194" spans="15:16" x14ac:dyDescent="0.25">
      <c r="O194" s="890"/>
      <c r="P194" s="890"/>
    </row>
    <row r="195" spans="15:16" x14ac:dyDescent="0.25">
      <c r="O195" s="890"/>
      <c r="P195" s="890"/>
    </row>
    <row r="196" spans="15:16" x14ac:dyDescent="0.25">
      <c r="O196" s="890"/>
      <c r="P196" s="890"/>
    </row>
    <row r="197" spans="15:16" x14ac:dyDescent="0.25">
      <c r="O197" s="890"/>
      <c r="P197" s="890"/>
    </row>
    <row r="198" spans="15:16" x14ac:dyDescent="0.25">
      <c r="O198" s="890"/>
      <c r="P198" s="890"/>
    </row>
    <row r="199" spans="15:16" x14ac:dyDescent="0.25">
      <c r="O199" s="890"/>
      <c r="P199" s="890"/>
    </row>
    <row r="200" spans="15:16" x14ac:dyDescent="0.25">
      <c r="O200" s="890"/>
      <c r="P200" s="890"/>
    </row>
    <row r="201" spans="15:16" x14ac:dyDescent="0.25">
      <c r="O201" s="890"/>
      <c r="P201" s="890"/>
    </row>
    <row r="202" spans="15:16" x14ac:dyDescent="0.25">
      <c r="O202" s="890"/>
      <c r="P202" s="890"/>
    </row>
    <row r="203" spans="15:16" x14ac:dyDescent="0.25">
      <c r="O203" s="890"/>
      <c r="P203" s="890"/>
    </row>
    <row r="204" spans="15:16" x14ac:dyDescent="0.25">
      <c r="O204" s="890"/>
      <c r="P204" s="890"/>
    </row>
    <row r="205" spans="15:16" x14ac:dyDescent="0.25">
      <c r="O205" s="890"/>
      <c r="P205" s="890"/>
    </row>
    <row r="206" spans="15:16" x14ac:dyDescent="0.25">
      <c r="O206" s="890"/>
      <c r="P206" s="890"/>
    </row>
    <row r="207" spans="15:16" x14ac:dyDescent="0.25">
      <c r="O207" s="890"/>
      <c r="P207" s="890"/>
    </row>
    <row r="208" spans="15:16" x14ac:dyDescent="0.25">
      <c r="O208" s="890"/>
      <c r="P208" s="890"/>
    </row>
    <row r="209" spans="15:16" x14ac:dyDescent="0.25">
      <c r="O209" s="890"/>
      <c r="P209" s="890"/>
    </row>
    <row r="210" spans="15:16" x14ac:dyDescent="0.25">
      <c r="O210" s="890"/>
      <c r="P210" s="890"/>
    </row>
    <row r="211" spans="15:16" x14ac:dyDescent="0.25">
      <c r="O211" s="890"/>
      <c r="P211" s="890"/>
    </row>
    <row r="212" spans="15:16" x14ac:dyDescent="0.25">
      <c r="O212" s="890"/>
      <c r="P212" s="890"/>
    </row>
    <row r="213" spans="15:16" x14ac:dyDescent="0.25">
      <c r="O213" s="890"/>
      <c r="P213" s="890"/>
    </row>
    <row r="214" spans="15:16" x14ac:dyDescent="0.25">
      <c r="O214" s="890"/>
      <c r="P214" s="890"/>
    </row>
    <row r="215" spans="15:16" x14ac:dyDescent="0.25">
      <c r="O215" s="890"/>
      <c r="P215" s="890"/>
    </row>
    <row r="216" spans="15:16" x14ac:dyDescent="0.25">
      <c r="O216" s="890"/>
      <c r="P216" s="890"/>
    </row>
    <row r="217" spans="15:16" x14ac:dyDescent="0.25">
      <c r="O217" s="890"/>
      <c r="P217" s="890"/>
    </row>
    <row r="218" spans="15:16" x14ac:dyDescent="0.25">
      <c r="O218" s="890"/>
      <c r="P218" s="890"/>
    </row>
    <row r="219" spans="15:16" x14ac:dyDescent="0.25">
      <c r="O219" s="890"/>
      <c r="P219" s="890"/>
    </row>
    <row r="220" spans="15:16" x14ac:dyDescent="0.25">
      <c r="O220" s="890"/>
      <c r="P220" s="890"/>
    </row>
    <row r="221" spans="15:16" x14ac:dyDescent="0.25">
      <c r="O221" s="890"/>
      <c r="P221" s="890"/>
    </row>
    <row r="222" spans="15:16" x14ac:dyDescent="0.25">
      <c r="O222" s="890"/>
      <c r="P222" s="890"/>
    </row>
    <row r="223" spans="15:16" x14ac:dyDescent="0.25">
      <c r="O223" s="890"/>
      <c r="P223" s="890"/>
    </row>
    <row r="224" spans="15:16" x14ac:dyDescent="0.25">
      <c r="O224" s="890"/>
      <c r="P224" s="890"/>
    </row>
    <row r="225" spans="15:16" x14ac:dyDescent="0.25">
      <c r="O225" s="890"/>
      <c r="P225" s="890"/>
    </row>
    <row r="226" spans="15:16" x14ac:dyDescent="0.25">
      <c r="O226" s="890"/>
      <c r="P226" s="890"/>
    </row>
    <row r="227" spans="15:16" x14ac:dyDescent="0.25">
      <c r="O227" s="890"/>
      <c r="P227" s="890"/>
    </row>
    <row r="228" spans="15:16" x14ac:dyDescent="0.25">
      <c r="O228" s="890"/>
      <c r="P228" s="890"/>
    </row>
    <row r="229" spans="15:16" x14ac:dyDescent="0.25">
      <c r="O229" s="890"/>
      <c r="P229" s="890"/>
    </row>
    <row r="230" spans="15:16" x14ac:dyDescent="0.25">
      <c r="O230" s="890"/>
      <c r="P230" s="890"/>
    </row>
    <row r="231" spans="15:16" x14ac:dyDescent="0.25">
      <c r="O231" s="890"/>
      <c r="P231" s="890"/>
    </row>
    <row r="232" spans="15:16" x14ac:dyDescent="0.25">
      <c r="O232" s="890"/>
      <c r="P232" s="890"/>
    </row>
    <row r="233" spans="15:16" x14ac:dyDescent="0.25">
      <c r="O233" s="890"/>
      <c r="P233" s="890"/>
    </row>
    <row r="234" spans="15:16" x14ac:dyDescent="0.25">
      <c r="O234" s="890"/>
      <c r="P234" s="890"/>
    </row>
    <row r="235" spans="15:16" x14ac:dyDescent="0.25">
      <c r="O235" s="890"/>
      <c r="P235" s="890"/>
    </row>
    <row r="236" spans="15:16" x14ac:dyDescent="0.25">
      <c r="O236" s="890"/>
      <c r="P236" s="890"/>
    </row>
    <row r="237" spans="15:16" x14ac:dyDescent="0.25">
      <c r="O237" s="890"/>
      <c r="P237" s="890"/>
    </row>
    <row r="238" spans="15:16" x14ac:dyDescent="0.25">
      <c r="O238" s="890"/>
      <c r="P238" s="890"/>
    </row>
    <row r="239" spans="15:16" x14ac:dyDescent="0.25">
      <c r="O239" s="890"/>
      <c r="P239" s="890"/>
    </row>
    <row r="240" spans="15:16" x14ac:dyDescent="0.25">
      <c r="O240" s="890"/>
      <c r="P240" s="890"/>
    </row>
    <row r="241" spans="15:16" x14ac:dyDescent="0.25">
      <c r="O241" s="890"/>
      <c r="P241" s="890"/>
    </row>
    <row r="242" spans="15:16" x14ac:dyDescent="0.25">
      <c r="O242" s="890"/>
      <c r="P242" s="890"/>
    </row>
    <row r="243" spans="15:16" x14ac:dyDescent="0.25">
      <c r="O243" s="890"/>
      <c r="P243" s="890"/>
    </row>
    <row r="244" spans="15:16" x14ac:dyDescent="0.25">
      <c r="O244" s="890"/>
      <c r="P244" s="890"/>
    </row>
    <row r="245" spans="15:16" x14ac:dyDescent="0.25">
      <c r="O245" s="890"/>
      <c r="P245" s="890"/>
    </row>
    <row r="246" spans="15:16" x14ac:dyDescent="0.25">
      <c r="O246" s="890"/>
      <c r="P246" s="890"/>
    </row>
    <row r="247" spans="15:16" x14ac:dyDescent="0.25">
      <c r="O247" s="890"/>
      <c r="P247" s="890"/>
    </row>
    <row r="248" spans="15:16" x14ac:dyDescent="0.25">
      <c r="O248" s="890"/>
      <c r="P248" s="890"/>
    </row>
    <row r="249" spans="15:16" x14ac:dyDescent="0.25">
      <c r="O249" s="890"/>
      <c r="P249" s="890"/>
    </row>
    <row r="250" spans="15:16" x14ac:dyDescent="0.25">
      <c r="O250" s="890"/>
      <c r="P250" s="890"/>
    </row>
    <row r="251" spans="15:16" x14ac:dyDescent="0.25">
      <c r="O251" s="890"/>
      <c r="P251" s="890"/>
    </row>
    <row r="252" spans="15:16" x14ac:dyDescent="0.25">
      <c r="O252" s="890"/>
      <c r="P252" s="890"/>
    </row>
    <row r="253" spans="15:16" x14ac:dyDescent="0.25">
      <c r="O253" s="890"/>
      <c r="P253" s="890"/>
    </row>
    <row r="254" spans="15:16" x14ac:dyDescent="0.25">
      <c r="O254" s="890"/>
      <c r="P254" s="890"/>
    </row>
    <row r="255" spans="15:16" x14ac:dyDescent="0.25">
      <c r="O255" s="890"/>
      <c r="P255" s="890"/>
    </row>
    <row r="256" spans="15:16" x14ac:dyDescent="0.25">
      <c r="O256" s="890"/>
      <c r="P256" s="890"/>
    </row>
    <row r="257" spans="15:16" x14ac:dyDescent="0.25">
      <c r="O257" s="890"/>
      <c r="P257" s="890"/>
    </row>
    <row r="258" spans="15:16" x14ac:dyDescent="0.25">
      <c r="O258" s="890"/>
      <c r="P258" s="890"/>
    </row>
    <row r="259" spans="15:16" x14ac:dyDescent="0.25">
      <c r="O259" s="890"/>
      <c r="P259" s="890"/>
    </row>
    <row r="260" spans="15:16" x14ac:dyDescent="0.25">
      <c r="O260" s="890"/>
      <c r="P260" s="890"/>
    </row>
    <row r="261" spans="15:16" x14ac:dyDescent="0.25">
      <c r="O261" s="890"/>
      <c r="P261" s="890"/>
    </row>
    <row r="262" spans="15:16" x14ac:dyDescent="0.25">
      <c r="O262" s="890"/>
      <c r="P262" s="890"/>
    </row>
    <row r="263" spans="15:16" x14ac:dyDescent="0.25">
      <c r="O263" s="890"/>
      <c r="P263" s="890"/>
    </row>
    <row r="264" spans="15:16" x14ac:dyDescent="0.25">
      <c r="O264" s="890"/>
      <c r="P264" s="890"/>
    </row>
    <row r="265" spans="15:16" x14ac:dyDescent="0.25">
      <c r="O265" s="890"/>
      <c r="P265" s="890"/>
    </row>
    <row r="266" spans="15:16" x14ac:dyDescent="0.25">
      <c r="O266" s="890"/>
      <c r="P266" s="890"/>
    </row>
    <row r="267" spans="15:16" x14ac:dyDescent="0.25">
      <c r="O267" s="890"/>
      <c r="P267" s="890"/>
    </row>
    <row r="268" spans="15:16" x14ac:dyDescent="0.25">
      <c r="O268" s="890"/>
      <c r="P268" s="890"/>
    </row>
    <row r="269" spans="15:16" x14ac:dyDescent="0.25">
      <c r="O269" s="890"/>
      <c r="P269" s="890"/>
    </row>
  </sheetData>
  <mergeCells count="8">
    <mergeCell ref="A2:G2"/>
    <mergeCell ref="A3:G3"/>
    <mergeCell ref="A35:H35"/>
    <mergeCell ref="A6:Q6"/>
    <mergeCell ref="A5:Q5"/>
    <mergeCell ref="O7:Q7"/>
    <mergeCell ref="A7:A8"/>
    <mergeCell ref="B7:B8"/>
  </mergeCells>
  <phoneticPr fontId="53" type="noConversion"/>
  <pageMargins left="0.35433070866141736" right="0.23622047244094491" top="0.27559055118110237" bottom="0.35433070866141736" header="0.19685039370078741" footer="0.11811023622047245"/>
  <pageSetup paperSize="9" scale="64" orientation="landscape" r:id="rId1"/>
  <headerFooter>
    <oddFooter>&amp;R&amp;12pag. &amp;P</oddFooter>
  </headerFooter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FF00"/>
    <pageSetUpPr fitToPage="1"/>
  </sheetPr>
  <dimension ref="A1:Q273"/>
  <sheetViews>
    <sheetView showGridLines="0" zoomScaleNormal="100" zoomScaleSheetLayoutView="90" workbookViewId="0">
      <pane xSplit="1" topLeftCell="B1" activePane="topRight" state="frozen"/>
      <selection activeCell="R6" sqref="R6"/>
      <selection pane="topRight" activeCell="R6" sqref="R6"/>
    </sheetView>
  </sheetViews>
  <sheetFormatPr defaultColWidth="8.85546875" defaultRowHeight="15" x14ac:dyDescent="0.25"/>
  <cols>
    <col min="1" max="1" width="42.28515625" customWidth="1"/>
    <col min="2" max="2" width="11.85546875" customWidth="1"/>
    <col min="3" max="8" width="11.5703125" style="820" customWidth="1"/>
    <col min="9" max="14" width="11.5703125" customWidth="1"/>
    <col min="15" max="15" width="8.5703125" bestFit="1" customWidth="1"/>
    <col min="16" max="16" width="8" customWidth="1"/>
    <col min="17" max="17" width="8.5703125" customWidth="1"/>
  </cols>
  <sheetData>
    <row r="1" spans="1:17" ht="42" customHeight="1" x14ac:dyDescent="0.25"/>
    <row r="2" spans="1:17" ht="18" x14ac:dyDescent="0.35">
      <c r="A2" s="1020"/>
      <c r="B2" s="1020"/>
      <c r="C2" s="1020"/>
      <c r="D2" s="1020"/>
      <c r="E2" s="1020"/>
      <c r="F2" s="1020"/>
      <c r="G2" s="1020"/>
      <c r="H2" s="819"/>
    </row>
    <row r="3" spans="1:17" ht="18" x14ac:dyDescent="0.35">
      <c r="A3" s="1020"/>
      <c r="B3" s="1020"/>
      <c r="C3" s="1020"/>
      <c r="D3" s="1020"/>
      <c r="E3" s="1020"/>
      <c r="F3" s="1020"/>
      <c r="G3" s="1020"/>
      <c r="H3" s="819"/>
    </row>
    <row r="5" spans="1:17" ht="20.25" customHeight="1" x14ac:dyDescent="0.25">
      <c r="A5" s="1023" t="s">
        <v>510</v>
      </c>
      <c r="B5" s="1023"/>
      <c r="C5" s="1023"/>
      <c r="D5" s="1023"/>
      <c r="E5" s="1023"/>
      <c r="F5" s="1023"/>
      <c r="G5" s="1023"/>
      <c r="H5" s="1023"/>
      <c r="I5" s="1023"/>
      <c r="J5" s="1023"/>
      <c r="K5" s="1023"/>
      <c r="L5" s="1023"/>
      <c r="M5" s="1023"/>
      <c r="N5" s="1023"/>
      <c r="O5" s="1023"/>
      <c r="P5" s="1023"/>
      <c r="Q5" s="1023"/>
    </row>
    <row r="6" spans="1:17" ht="20.25" customHeight="1" x14ac:dyDescent="0.25">
      <c r="A6" s="1023" t="s">
        <v>638</v>
      </c>
      <c r="B6" s="1023"/>
      <c r="C6" s="1023"/>
      <c r="D6" s="1023"/>
      <c r="E6" s="1023"/>
      <c r="F6" s="1023"/>
      <c r="G6" s="1023"/>
      <c r="H6" s="1023"/>
      <c r="I6" s="1023"/>
      <c r="J6" s="1023"/>
      <c r="K6" s="1023"/>
      <c r="L6" s="1023"/>
      <c r="M6" s="1023"/>
      <c r="N6" s="1023"/>
      <c r="O6" s="1023"/>
      <c r="P6" s="1023"/>
      <c r="Q6" s="1023"/>
    </row>
    <row r="7" spans="1:17" ht="20.25" customHeight="1" x14ac:dyDescent="0.25">
      <c r="A7" s="1029" t="s">
        <v>14</v>
      </c>
      <c r="B7" s="1027" t="s">
        <v>529</v>
      </c>
      <c r="C7" s="882" t="s">
        <v>514</v>
      </c>
      <c r="D7" s="882" t="s">
        <v>515</v>
      </c>
      <c r="E7" s="882" t="s">
        <v>516</v>
      </c>
      <c r="F7" s="882" t="s">
        <v>517</v>
      </c>
      <c r="G7" s="882" t="s">
        <v>518</v>
      </c>
      <c r="H7" s="882" t="s">
        <v>519</v>
      </c>
      <c r="I7" s="882" t="s">
        <v>520</v>
      </c>
      <c r="J7" s="882" t="s">
        <v>521</v>
      </c>
      <c r="K7" s="882" t="s">
        <v>522</v>
      </c>
      <c r="L7" s="882" t="s">
        <v>523</v>
      </c>
      <c r="M7" s="882" t="s">
        <v>524</v>
      </c>
      <c r="N7" s="882" t="s">
        <v>525</v>
      </c>
      <c r="O7" s="1024" t="s">
        <v>526</v>
      </c>
      <c r="P7" s="1025"/>
      <c r="Q7" s="1026"/>
    </row>
    <row r="8" spans="1:17" x14ac:dyDescent="0.25">
      <c r="A8" s="1030"/>
      <c r="B8" s="1028"/>
      <c r="C8" s="836" t="s">
        <v>527</v>
      </c>
      <c r="D8" s="836" t="s">
        <v>527</v>
      </c>
      <c r="E8" s="836" t="s">
        <v>527</v>
      </c>
      <c r="F8" s="836" t="s">
        <v>527</v>
      </c>
      <c r="G8" s="836" t="s">
        <v>527</v>
      </c>
      <c r="H8" s="836" t="s">
        <v>527</v>
      </c>
      <c r="I8" s="836" t="s">
        <v>527</v>
      </c>
      <c r="J8" s="836" t="s">
        <v>527</v>
      </c>
      <c r="K8" s="836" t="s">
        <v>527</v>
      </c>
      <c r="L8" s="836" t="s">
        <v>527</v>
      </c>
      <c r="M8" s="836" t="s">
        <v>527</v>
      </c>
      <c r="N8" s="836" t="s">
        <v>527</v>
      </c>
      <c r="O8" s="836" t="s">
        <v>528</v>
      </c>
      <c r="P8" s="836" t="s">
        <v>527</v>
      </c>
      <c r="Q8" s="836" t="s">
        <v>1</v>
      </c>
    </row>
    <row r="9" spans="1:17" ht="18.75" customHeight="1" x14ac:dyDescent="0.25">
      <c r="A9" s="832" t="s">
        <v>547</v>
      </c>
      <c r="B9" s="854">
        <v>783</v>
      </c>
      <c r="C9" s="855">
        <v>683</v>
      </c>
      <c r="D9" s="855">
        <v>537</v>
      </c>
      <c r="E9" s="855">
        <v>743</v>
      </c>
      <c r="F9" s="855">
        <v>723</v>
      </c>
      <c r="G9" s="855">
        <v>704</v>
      </c>
      <c r="H9" s="855">
        <v>712</v>
      </c>
      <c r="I9" s="855">
        <v>889</v>
      </c>
      <c r="J9" s="855">
        <v>822</v>
      </c>
      <c r="K9" s="855">
        <v>857</v>
      </c>
      <c r="L9" s="855">
        <v>819</v>
      </c>
      <c r="M9" s="855">
        <v>668</v>
      </c>
      <c r="N9" s="855">
        <v>702</v>
      </c>
      <c r="O9" s="893">
        <f>B9*(IF(C9="",0,1)+IF(D9="",0,1)+IF(E9="",0,1)+IF(F9="",0,1)+IF(G9="",0,1)+IF(H9="",0,1)+IF(I9="",0,1)+IF(J9="",0,1)+IF(K9="",0,1)+IF(L9="",0,1)+IF(M9="",0,1)+IF(N9="",0,1))</f>
        <v>9396</v>
      </c>
      <c r="P9" s="893">
        <f>SUM(C9:N9)</f>
        <v>8859</v>
      </c>
      <c r="Q9" s="856">
        <f>IF(O9=0,"-",P9/O9)</f>
        <v>0.94284802043422733</v>
      </c>
    </row>
    <row r="10" spans="1:17" ht="18.75" customHeight="1" x14ac:dyDescent="0.25">
      <c r="A10" s="832" t="s">
        <v>677</v>
      </c>
      <c r="B10" s="854">
        <v>117</v>
      </c>
      <c r="C10" s="855">
        <v>158</v>
      </c>
      <c r="D10" s="855">
        <v>85</v>
      </c>
      <c r="E10" s="855">
        <v>86</v>
      </c>
      <c r="F10" s="855">
        <v>68</v>
      </c>
      <c r="G10" s="855">
        <v>130</v>
      </c>
      <c r="H10" s="855">
        <v>147</v>
      </c>
      <c r="I10" s="855">
        <v>162</v>
      </c>
      <c r="J10" s="855">
        <v>157</v>
      </c>
      <c r="K10" s="855">
        <v>164</v>
      </c>
      <c r="L10" s="855">
        <v>126</v>
      </c>
      <c r="M10" s="855">
        <v>123</v>
      </c>
      <c r="N10" s="855">
        <v>123</v>
      </c>
      <c r="O10" s="893">
        <f t="shared" ref="O10:O34" si="0">B10*(IF(C10="",0,1)+IF(D10="",0,1)+IF(E10="",0,1)+IF(F10="",0,1)+IF(G10="",0,1)+IF(H10="",0,1)+IF(I10="",0,1)+IF(J10="",0,1)+IF(K10="",0,1)+IF(L10="",0,1)+IF(M10="",0,1)+IF(N10="",0,1))</f>
        <v>1404</v>
      </c>
      <c r="P10" s="893">
        <f t="shared" ref="P10:P34" si="1">SUM(C10:N10)</f>
        <v>1529</v>
      </c>
      <c r="Q10" s="839">
        <f>IF(O10=0,"-",P10/O10)</f>
        <v>1.0890313390313391</v>
      </c>
    </row>
    <row r="11" spans="1:17" ht="18.75" customHeight="1" x14ac:dyDescent="0.25">
      <c r="A11" s="832" t="s">
        <v>548</v>
      </c>
      <c r="B11" s="921">
        <v>36</v>
      </c>
      <c r="C11" s="915">
        <v>37</v>
      </c>
      <c r="D11" s="915">
        <v>32</v>
      </c>
      <c r="E11" s="915">
        <v>35</v>
      </c>
      <c r="F11" s="915">
        <v>24</v>
      </c>
      <c r="G11" s="915">
        <v>36</v>
      </c>
      <c r="H11" s="915">
        <v>33</v>
      </c>
      <c r="I11" s="915">
        <v>38</v>
      </c>
      <c r="J11" s="915">
        <v>33</v>
      </c>
      <c r="K11" s="915">
        <v>37</v>
      </c>
      <c r="L11" s="915">
        <v>38</v>
      </c>
      <c r="M11" s="915">
        <v>33</v>
      </c>
      <c r="N11" s="915">
        <v>39</v>
      </c>
      <c r="O11" s="893">
        <f t="shared" si="0"/>
        <v>432</v>
      </c>
      <c r="P11" s="893">
        <f t="shared" si="1"/>
        <v>415</v>
      </c>
      <c r="Q11" s="839">
        <f t="shared" ref="Q11:Q19" si="2">IF(O11=0,"-",P11/O11)</f>
        <v>0.96064814814814814</v>
      </c>
    </row>
    <row r="12" spans="1:17" ht="18.75" customHeight="1" x14ac:dyDescent="0.25">
      <c r="A12" s="832" t="s">
        <v>615</v>
      </c>
      <c r="B12" s="854">
        <v>1056</v>
      </c>
      <c r="C12" s="855">
        <v>472</v>
      </c>
      <c r="D12" s="855">
        <v>1013</v>
      </c>
      <c r="E12" s="855">
        <v>737</v>
      </c>
      <c r="F12" s="855">
        <v>818</v>
      </c>
      <c r="G12" s="855">
        <v>834</v>
      </c>
      <c r="H12" s="855">
        <v>937</v>
      </c>
      <c r="I12" s="855">
        <v>1096</v>
      </c>
      <c r="J12" s="855">
        <v>1158</v>
      </c>
      <c r="K12" s="855">
        <v>886</v>
      </c>
      <c r="L12" s="855">
        <v>1124</v>
      </c>
      <c r="M12" s="855">
        <v>922</v>
      </c>
      <c r="N12" s="855">
        <v>957</v>
      </c>
      <c r="O12" s="893">
        <f t="shared" si="0"/>
        <v>12672</v>
      </c>
      <c r="P12" s="893">
        <f t="shared" si="1"/>
        <v>10954</v>
      </c>
      <c r="Q12" s="839">
        <f t="shared" si="2"/>
        <v>0.86442550505050508</v>
      </c>
    </row>
    <row r="13" spans="1:17" ht="18.75" customHeight="1" x14ac:dyDescent="0.25">
      <c r="A13" s="832" t="s">
        <v>503</v>
      </c>
      <c r="B13" s="854">
        <v>528</v>
      </c>
      <c r="C13" s="855">
        <v>296</v>
      </c>
      <c r="D13" s="855">
        <v>276</v>
      </c>
      <c r="E13" s="855">
        <v>330</v>
      </c>
      <c r="F13" s="855">
        <v>375</v>
      </c>
      <c r="G13" s="855">
        <v>271</v>
      </c>
      <c r="H13" s="855">
        <v>301</v>
      </c>
      <c r="I13" s="855">
        <v>219</v>
      </c>
      <c r="J13" s="855">
        <v>0</v>
      </c>
      <c r="K13" s="855">
        <v>0</v>
      </c>
      <c r="L13" s="855">
        <v>230</v>
      </c>
      <c r="M13" s="855">
        <v>231</v>
      </c>
      <c r="N13" s="855">
        <v>257</v>
      </c>
      <c r="O13" s="893">
        <f t="shared" si="0"/>
        <v>6336</v>
      </c>
      <c r="P13" s="893">
        <f t="shared" si="1"/>
        <v>2786</v>
      </c>
      <c r="Q13" s="839">
        <f t="shared" si="2"/>
        <v>0.43970959595959597</v>
      </c>
    </row>
    <row r="14" spans="1:17" ht="18.75" customHeight="1" x14ac:dyDescent="0.25">
      <c r="A14" s="832" t="s">
        <v>507</v>
      </c>
      <c r="B14" s="854">
        <v>125</v>
      </c>
      <c r="C14" s="855">
        <v>100</v>
      </c>
      <c r="D14" s="855">
        <v>94</v>
      </c>
      <c r="E14" s="855">
        <v>118</v>
      </c>
      <c r="F14" s="855">
        <v>143</v>
      </c>
      <c r="G14" s="855">
        <v>124</v>
      </c>
      <c r="H14" s="855">
        <v>127</v>
      </c>
      <c r="I14" s="855">
        <v>111</v>
      </c>
      <c r="J14" s="855">
        <v>79</v>
      </c>
      <c r="K14" s="855">
        <v>135</v>
      </c>
      <c r="L14" s="855">
        <v>161</v>
      </c>
      <c r="M14" s="855">
        <v>123</v>
      </c>
      <c r="N14" s="855">
        <v>116</v>
      </c>
      <c r="O14" s="893">
        <f t="shared" si="0"/>
        <v>1500</v>
      </c>
      <c r="P14" s="893">
        <f t="shared" si="1"/>
        <v>1431</v>
      </c>
      <c r="Q14" s="839">
        <f t="shared" si="2"/>
        <v>0.95399999999999996</v>
      </c>
    </row>
    <row r="15" spans="1:17" ht="18.75" customHeight="1" x14ac:dyDescent="0.25">
      <c r="A15" s="832" t="s">
        <v>505</v>
      </c>
      <c r="B15" s="854">
        <v>662</v>
      </c>
      <c r="C15" s="855">
        <v>353</v>
      </c>
      <c r="D15" s="855">
        <v>390</v>
      </c>
      <c r="E15" s="855">
        <v>484</v>
      </c>
      <c r="F15" s="855">
        <v>422</v>
      </c>
      <c r="G15" s="855">
        <v>540</v>
      </c>
      <c r="H15" s="855">
        <v>542</v>
      </c>
      <c r="I15" s="855">
        <v>437</v>
      </c>
      <c r="J15" s="855">
        <v>554</v>
      </c>
      <c r="K15" s="855">
        <v>607</v>
      </c>
      <c r="L15" s="855">
        <v>607</v>
      </c>
      <c r="M15" s="855">
        <v>576</v>
      </c>
      <c r="N15" s="855">
        <v>410</v>
      </c>
      <c r="O15" s="893">
        <f t="shared" si="0"/>
        <v>7944</v>
      </c>
      <c r="P15" s="893">
        <f t="shared" si="1"/>
        <v>5922</v>
      </c>
      <c r="Q15" s="839">
        <f t="shared" si="2"/>
        <v>0.74546827794561932</v>
      </c>
    </row>
    <row r="16" spans="1:17" ht="18.75" customHeight="1" x14ac:dyDescent="0.25">
      <c r="A16" s="832" t="s">
        <v>504</v>
      </c>
      <c r="B16" s="854">
        <v>160</v>
      </c>
      <c r="C16" s="855">
        <v>190</v>
      </c>
      <c r="D16" s="855">
        <v>206</v>
      </c>
      <c r="E16" s="855">
        <v>112</v>
      </c>
      <c r="F16" s="855">
        <v>229</v>
      </c>
      <c r="G16" s="855">
        <v>209</v>
      </c>
      <c r="H16" s="855">
        <v>95</v>
      </c>
      <c r="I16" s="855">
        <v>161</v>
      </c>
      <c r="J16" s="855">
        <v>236</v>
      </c>
      <c r="K16" s="855">
        <v>138</v>
      </c>
      <c r="L16" s="855">
        <v>194</v>
      </c>
      <c r="M16" s="855">
        <v>223</v>
      </c>
      <c r="N16" s="855">
        <v>0</v>
      </c>
      <c r="O16" s="893">
        <f t="shared" ref="O16" si="3">B16*(IF(C16="",0,1)+IF(D16="",0,1)+IF(E16="",0,1)+IF(F16="",0,1)+IF(G16="",0,1)+IF(H16="",0,1)+IF(I16="",0,1)+IF(J16="",0,1)+IF(K16="",0,1)+IF(L16="",0,1)+IF(M16="",0,1)+IF(N16="",0,1))</f>
        <v>1920</v>
      </c>
      <c r="P16" s="893">
        <f>SUM(C16:N16)</f>
        <v>1993</v>
      </c>
      <c r="Q16" s="839">
        <f t="shared" ref="Q16" si="4">IF(O16=0,"-",P16/O16)</f>
        <v>1.0380208333333334</v>
      </c>
    </row>
    <row r="17" spans="1:17" ht="18.75" customHeight="1" x14ac:dyDescent="0.25">
      <c r="A17" s="832" t="s">
        <v>716</v>
      </c>
      <c r="B17" s="854">
        <v>66</v>
      </c>
      <c r="C17" s="974"/>
      <c r="D17" s="974"/>
      <c r="E17" s="855">
        <v>33</v>
      </c>
      <c r="F17" s="855">
        <v>65</v>
      </c>
      <c r="G17" s="855">
        <v>0</v>
      </c>
      <c r="H17" s="855">
        <v>47</v>
      </c>
      <c r="I17" s="855">
        <v>45</v>
      </c>
      <c r="J17" s="855">
        <v>48</v>
      </c>
      <c r="K17" s="855">
        <v>59</v>
      </c>
      <c r="L17" s="855">
        <v>71</v>
      </c>
      <c r="M17" s="855">
        <v>58</v>
      </c>
      <c r="N17" s="855">
        <v>39</v>
      </c>
      <c r="O17" s="893">
        <f t="shared" si="0"/>
        <v>660</v>
      </c>
      <c r="P17" s="893">
        <f>SUM(C17:N17)</f>
        <v>465</v>
      </c>
      <c r="Q17" s="839">
        <f t="shared" si="2"/>
        <v>0.70454545454545459</v>
      </c>
    </row>
    <row r="18" spans="1:17" ht="18.75" customHeight="1" x14ac:dyDescent="0.25">
      <c r="A18" s="916" t="s">
        <v>532</v>
      </c>
      <c r="B18" s="957">
        <v>120</v>
      </c>
      <c r="C18" s="897">
        <v>92</v>
      </c>
      <c r="D18" s="897">
        <v>126</v>
      </c>
      <c r="E18" s="897">
        <v>121</v>
      </c>
      <c r="F18" s="897">
        <v>141</v>
      </c>
      <c r="G18" s="897">
        <v>129</v>
      </c>
      <c r="H18" s="897">
        <v>146</v>
      </c>
      <c r="I18" s="897">
        <v>126</v>
      </c>
      <c r="J18" s="897">
        <v>194</v>
      </c>
      <c r="K18" s="897">
        <v>143</v>
      </c>
      <c r="L18" s="897">
        <v>104</v>
      </c>
      <c r="M18" s="897">
        <v>149</v>
      </c>
      <c r="N18" s="897">
        <v>139</v>
      </c>
      <c r="O18" s="893">
        <f t="shared" si="0"/>
        <v>1440</v>
      </c>
      <c r="P18" s="893">
        <f t="shared" si="1"/>
        <v>1610</v>
      </c>
      <c r="Q18" s="839">
        <f t="shared" si="2"/>
        <v>1.1180555555555556</v>
      </c>
    </row>
    <row r="19" spans="1:17" ht="18.75" customHeight="1" x14ac:dyDescent="0.25">
      <c r="A19" s="832" t="s">
        <v>535</v>
      </c>
      <c r="B19" s="854">
        <v>528</v>
      </c>
      <c r="C19" s="855">
        <v>289</v>
      </c>
      <c r="D19" s="855">
        <v>337</v>
      </c>
      <c r="E19" s="855">
        <v>356</v>
      </c>
      <c r="F19" s="855">
        <v>420</v>
      </c>
      <c r="G19" s="855">
        <v>319</v>
      </c>
      <c r="H19" s="855">
        <v>332</v>
      </c>
      <c r="I19" s="855">
        <v>284</v>
      </c>
      <c r="J19" s="855">
        <v>280</v>
      </c>
      <c r="K19" s="855">
        <v>331</v>
      </c>
      <c r="L19" s="855">
        <v>229</v>
      </c>
      <c r="M19" s="855">
        <v>129</v>
      </c>
      <c r="N19" s="855">
        <v>35</v>
      </c>
      <c r="O19" s="893">
        <f t="shared" si="0"/>
        <v>6336</v>
      </c>
      <c r="P19" s="893">
        <f t="shared" si="1"/>
        <v>3341</v>
      </c>
      <c r="Q19" s="839">
        <f t="shared" si="2"/>
        <v>0.52730429292929293</v>
      </c>
    </row>
    <row r="20" spans="1:17" s="659" customFormat="1" ht="18.75" customHeight="1" x14ac:dyDescent="0.2">
      <c r="A20" s="920" t="s">
        <v>550</v>
      </c>
      <c r="B20" s="921">
        <v>648</v>
      </c>
      <c r="C20" s="915">
        <v>575</v>
      </c>
      <c r="D20" s="915">
        <v>764</v>
      </c>
      <c r="E20" s="915">
        <v>839</v>
      </c>
      <c r="F20" s="915">
        <v>1085</v>
      </c>
      <c r="G20" s="915">
        <v>761</v>
      </c>
      <c r="H20" s="915">
        <v>523</v>
      </c>
      <c r="I20" s="915">
        <v>585</v>
      </c>
      <c r="J20" s="915">
        <v>716</v>
      </c>
      <c r="K20" s="915">
        <v>667</v>
      </c>
      <c r="L20" s="915">
        <v>761</v>
      </c>
      <c r="M20" s="915">
        <v>577</v>
      </c>
      <c r="N20" s="915">
        <v>529</v>
      </c>
      <c r="O20" s="893">
        <f t="shared" si="0"/>
        <v>7776</v>
      </c>
      <c r="P20" s="893">
        <f t="shared" si="1"/>
        <v>8382</v>
      </c>
      <c r="Q20" s="856">
        <f t="shared" ref="Q20:Q35" si="5">IF(O20=0,"-",P20/O20)</f>
        <v>1.0779320987654322</v>
      </c>
    </row>
    <row r="21" spans="1:17" s="659" customFormat="1" ht="18.75" customHeight="1" x14ac:dyDescent="0.2">
      <c r="A21" s="920" t="s">
        <v>551</v>
      </c>
      <c r="B21" s="921">
        <v>36</v>
      </c>
      <c r="C21" s="915">
        <v>39</v>
      </c>
      <c r="D21" s="915">
        <v>5</v>
      </c>
      <c r="E21" s="915">
        <v>23</v>
      </c>
      <c r="F21" s="915">
        <v>16</v>
      </c>
      <c r="G21" s="915">
        <v>26</v>
      </c>
      <c r="H21" s="915">
        <v>37</v>
      </c>
      <c r="I21" s="915">
        <v>52</v>
      </c>
      <c r="J21" s="915">
        <v>30</v>
      </c>
      <c r="K21" s="915">
        <v>35</v>
      </c>
      <c r="L21" s="915">
        <v>40</v>
      </c>
      <c r="M21" s="915">
        <v>39</v>
      </c>
      <c r="N21" s="915">
        <v>23</v>
      </c>
      <c r="O21" s="893">
        <f t="shared" si="0"/>
        <v>432</v>
      </c>
      <c r="P21" s="893">
        <f t="shared" si="1"/>
        <v>365</v>
      </c>
      <c r="Q21" s="856">
        <f t="shared" si="5"/>
        <v>0.84490740740740744</v>
      </c>
    </row>
    <row r="22" spans="1:17" s="659" customFormat="1" ht="18.75" customHeight="1" x14ac:dyDescent="0.2">
      <c r="A22" s="920" t="s">
        <v>552</v>
      </c>
      <c r="B22" s="921">
        <v>122</v>
      </c>
      <c r="C22" s="915">
        <v>145</v>
      </c>
      <c r="D22" s="915">
        <v>126</v>
      </c>
      <c r="E22" s="915">
        <v>129</v>
      </c>
      <c r="F22" s="915">
        <v>144</v>
      </c>
      <c r="G22" s="915">
        <v>167</v>
      </c>
      <c r="H22" s="915">
        <v>102</v>
      </c>
      <c r="I22" s="915">
        <v>141</v>
      </c>
      <c r="J22" s="915">
        <v>177</v>
      </c>
      <c r="K22" s="915">
        <v>162</v>
      </c>
      <c r="L22" s="915">
        <v>281</v>
      </c>
      <c r="M22" s="915">
        <v>214</v>
      </c>
      <c r="N22" s="915">
        <v>196</v>
      </c>
      <c r="O22" s="893">
        <f t="shared" si="0"/>
        <v>1464</v>
      </c>
      <c r="P22" s="893">
        <f t="shared" si="1"/>
        <v>1984</v>
      </c>
      <c r="Q22" s="856">
        <f t="shared" si="5"/>
        <v>1.355191256830601</v>
      </c>
    </row>
    <row r="23" spans="1:17" s="659" customFormat="1" ht="18.75" customHeight="1" x14ac:dyDescent="0.2">
      <c r="A23" s="920" t="s">
        <v>553</v>
      </c>
      <c r="B23" s="921">
        <v>30</v>
      </c>
      <c r="C23" s="915">
        <v>31</v>
      </c>
      <c r="D23" s="915">
        <v>11</v>
      </c>
      <c r="E23" s="915">
        <v>27</v>
      </c>
      <c r="F23" s="915">
        <v>12</v>
      </c>
      <c r="G23" s="915">
        <v>20</v>
      </c>
      <c r="H23" s="915">
        <v>21</v>
      </c>
      <c r="I23" s="915">
        <v>36</v>
      </c>
      <c r="J23" s="915">
        <v>36</v>
      </c>
      <c r="K23" s="915">
        <v>33</v>
      </c>
      <c r="L23" s="915">
        <v>37</v>
      </c>
      <c r="M23" s="915">
        <v>29</v>
      </c>
      <c r="N23" s="915">
        <v>34</v>
      </c>
      <c r="O23" s="893">
        <f t="shared" si="0"/>
        <v>360</v>
      </c>
      <c r="P23" s="893">
        <f t="shared" si="1"/>
        <v>327</v>
      </c>
      <c r="Q23" s="856">
        <f t="shared" si="5"/>
        <v>0.90833333333333333</v>
      </c>
    </row>
    <row r="24" spans="1:17" s="659" customFormat="1" ht="18.75" customHeight="1" x14ac:dyDescent="0.2">
      <c r="A24" s="920" t="s">
        <v>617</v>
      </c>
      <c r="B24" s="921">
        <v>36</v>
      </c>
      <c r="C24" s="915">
        <v>0</v>
      </c>
      <c r="D24" s="915">
        <v>26</v>
      </c>
      <c r="E24" s="915">
        <v>39</v>
      </c>
      <c r="F24" s="915">
        <v>35</v>
      </c>
      <c r="G24" s="915">
        <v>37</v>
      </c>
      <c r="H24" s="915">
        <v>30</v>
      </c>
      <c r="I24" s="915">
        <v>37</v>
      </c>
      <c r="J24" s="915">
        <v>37</v>
      </c>
      <c r="K24" s="915">
        <v>43</v>
      </c>
      <c r="L24" s="915">
        <v>60</v>
      </c>
      <c r="M24" s="915">
        <v>39</v>
      </c>
      <c r="N24" s="915">
        <v>36</v>
      </c>
      <c r="O24" s="893">
        <f t="shared" si="0"/>
        <v>432</v>
      </c>
      <c r="P24" s="893">
        <f t="shared" si="1"/>
        <v>419</v>
      </c>
      <c r="Q24" s="856">
        <f t="shared" si="5"/>
        <v>0.96990740740740744</v>
      </c>
    </row>
    <row r="25" spans="1:17" s="659" customFormat="1" ht="18.75" customHeight="1" x14ac:dyDescent="0.2">
      <c r="A25" s="920" t="s">
        <v>557</v>
      </c>
      <c r="B25" s="921">
        <v>24</v>
      </c>
      <c r="C25" s="915">
        <v>0</v>
      </c>
      <c r="D25" s="915">
        <v>28</v>
      </c>
      <c r="E25" s="915">
        <v>33</v>
      </c>
      <c r="F25" s="915">
        <v>36</v>
      </c>
      <c r="G25" s="915">
        <v>27</v>
      </c>
      <c r="H25" s="915">
        <v>34</v>
      </c>
      <c r="I25" s="915">
        <v>31</v>
      </c>
      <c r="J25" s="915">
        <v>28</v>
      </c>
      <c r="K25" s="915">
        <v>30</v>
      </c>
      <c r="L25" s="915">
        <v>29</v>
      </c>
      <c r="M25" s="915">
        <v>25</v>
      </c>
      <c r="N25" s="915">
        <v>22</v>
      </c>
      <c r="O25" s="893">
        <f t="shared" si="0"/>
        <v>288</v>
      </c>
      <c r="P25" s="893">
        <f t="shared" si="1"/>
        <v>323</v>
      </c>
      <c r="Q25" s="856">
        <f t="shared" si="5"/>
        <v>1.1215277777777777</v>
      </c>
    </row>
    <row r="26" spans="1:17" s="659" customFormat="1" ht="18.75" customHeight="1" x14ac:dyDescent="0.2">
      <c r="A26" s="920" t="s">
        <v>680</v>
      </c>
      <c r="B26" s="921">
        <v>92</v>
      </c>
      <c r="C26" s="915">
        <v>140</v>
      </c>
      <c r="D26" s="915">
        <v>64</v>
      </c>
      <c r="E26" s="915">
        <v>81</v>
      </c>
      <c r="F26" s="915">
        <v>38</v>
      </c>
      <c r="G26" s="915">
        <v>4</v>
      </c>
      <c r="H26" s="915">
        <v>47</v>
      </c>
      <c r="I26" s="915">
        <v>75</v>
      </c>
      <c r="J26" s="915">
        <v>137</v>
      </c>
      <c r="K26" s="915">
        <v>127</v>
      </c>
      <c r="L26" s="915">
        <v>142</v>
      </c>
      <c r="M26" s="915">
        <v>158</v>
      </c>
      <c r="N26" s="915">
        <v>139</v>
      </c>
      <c r="O26" s="893">
        <f t="shared" si="0"/>
        <v>1104</v>
      </c>
      <c r="P26" s="893">
        <f t="shared" si="1"/>
        <v>1152</v>
      </c>
      <c r="Q26" s="856">
        <f t="shared" si="5"/>
        <v>1.0434782608695652</v>
      </c>
    </row>
    <row r="27" spans="1:17" s="659" customFormat="1" ht="18.75" customHeight="1" x14ac:dyDescent="0.2">
      <c r="A27" s="920" t="s">
        <v>681</v>
      </c>
      <c r="B27" s="921">
        <v>60</v>
      </c>
      <c r="C27" s="915">
        <v>47</v>
      </c>
      <c r="D27" s="915">
        <v>22</v>
      </c>
      <c r="E27" s="915">
        <v>53</v>
      </c>
      <c r="F27" s="915">
        <v>21</v>
      </c>
      <c r="G27" s="915">
        <v>5</v>
      </c>
      <c r="H27" s="915">
        <v>30</v>
      </c>
      <c r="I27" s="915">
        <v>43</v>
      </c>
      <c r="J27" s="915">
        <v>61</v>
      </c>
      <c r="K27" s="915">
        <v>62</v>
      </c>
      <c r="L27" s="915">
        <v>60</v>
      </c>
      <c r="M27" s="915">
        <v>67</v>
      </c>
      <c r="N27" s="915">
        <v>63</v>
      </c>
      <c r="O27" s="893">
        <f>B27*(IF(C27="",0,1)+IF(D27="",0,1)+IF(E27="",0,1)+IF(F27="",0,1)+IF(G27="",0,1)+IF(H27="",0,1)+IF(I27="",0,1)+IF(J27="",0,1)+IF(K27="",0,1)+IF(L27="",0,1)+IF(M27="",0,1)+IF(N27="",0,1))</f>
        <v>720</v>
      </c>
      <c r="P27" s="893">
        <f t="shared" si="1"/>
        <v>534</v>
      </c>
      <c r="Q27" s="856">
        <f t="shared" si="5"/>
        <v>0.7416666666666667</v>
      </c>
    </row>
    <row r="28" spans="1:17" s="659" customFormat="1" ht="18.75" customHeight="1" x14ac:dyDescent="0.2">
      <c r="A28" s="920" t="s">
        <v>561</v>
      </c>
      <c r="B28" s="921">
        <v>96</v>
      </c>
      <c r="C28" s="915">
        <v>30</v>
      </c>
      <c r="D28" s="915">
        <v>42</v>
      </c>
      <c r="E28" s="915">
        <v>20</v>
      </c>
      <c r="F28" s="915">
        <v>98</v>
      </c>
      <c r="G28" s="915">
        <v>97</v>
      </c>
      <c r="H28" s="915">
        <v>84</v>
      </c>
      <c r="I28" s="915">
        <v>158</v>
      </c>
      <c r="J28" s="915">
        <v>79</v>
      </c>
      <c r="K28" s="915">
        <v>105</v>
      </c>
      <c r="L28" s="915">
        <v>93</v>
      </c>
      <c r="M28" s="915">
        <v>77</v>
      </c>
      <c r="N28" s="915">
        <v>74</v>
      </c>
      <c r="O28" s="893">
        <f t="shared" si="0"/>
        <v>1152</v>
      </c>
      <c r="P28" s="893">
        <f t="shared" si="1"/>
        <v>957</v>
      </c>
      <c r="Q28" s="856">
        <f t="shared" si="5"/>
        <v>0.83072916666666663</v>
      </c>
    </row>
    <row r="29" spans="1:17" s="659" customFormat="1" ht="18.75" customHeight="1" x14ac:dyDescent="0.2">
      <c r="A29" s="920" t="s">
        <v>554</v>
      </c>
      <c r="B29" s="921">
        <v>16</v>
      </c>
      <c r="C29" s="915">
        <v>0</v>
      </c>
      <c r="D29" s="915">
        <v>8</v>
      </c>
      <c r="E29" s="915">
        <v>7</v>
      </c>
      <c r="F29" s="915">
        <v>5</v>
      </c>
      <c r="G29" s="915">
        <v>1</v>
      </c>
      <c r="H29" s="915">
        <v>10</v>
      </c>
      <c r="I29" s="915">
        <v>13</v>
      </c>
      <c r="J29" s="915">
        <v>19</v>
      </c>
      <c r="K29" s="915">
        <v>14</v>
      </c>
      <c r="L29" s="915">
        <v>12</v>
      </c>
      <c r="M29" s="915">
        <v>15</v>
      </c>
      <c r="N29" s="915">
        <v>11</v>
      </c>
      <c r="O29" s="893">
        <f t="shared" si="0"/>
        <v>192</v>
      </c>
      <c r="P29" s="893">
        <f t="shared" si="1"/>
        <v>115</v>
      </c>
      <c r="Q29" s="856">
        <f t="shared" si="5"/>
        <v>0.59895833333333337</v>
      </c>
    </row>
    <row r="30" spans="1:17" s="659" customFormat="1" ht="18.75" customHeight="1" x14ac:dyDescent="0.2">
      <c r="A30" s="920" t="s">
        <v>560</v>
      </c>
      <c r="B30" s="921">
        <v>60</v>
      </c>
      <c r="C30" s="915">
        <v>67</v>
      </c>
      <c r="D30" s="915">
        <v>53</v>
      </c>
      <c r="E30" s="915">
        <v>5</v>
      </c>
      <c r="F30" s="915">
        <v>74</v>
      </c>
      <c r="G30" s="915">
        <v>67</v>
      </c>
      <c r="H30" s="915">
        <v>52</v>
      </c>
      <c r="I30" s="915">
        <v>84</v>
      </c>
      <c r="J30" s="915">
        <v>74</v>
      </c>
      <c r="K30" s="915">
        <v>77</v>
      </c>
      <c r="L30" s="915">
        <v>86</v>
      </c>
      <c r="M30" s="915">
        <v>92</v>
      </c>
      <c r="N30" s="915">
        <v>49</v>
      </c>
      <c r="O30" s="893">
        <f t="shared" si="0"/>
        <v>720</v>
      </c>
      <c r="P30" s="893">
        <f t="shared" si="1"/>
        <v>780</v>
      </c>
      <c r="Q30" s="856">
        <f t="shared" si="5"/>
        <v>1.0833333333333333</v>
      </c>
    </row>
    <row r="31" spans="1:17" s="659" customFormat="1" ht="18.75" customHeight="1" x14ac:dyDescent="0.2">
      <c r="A31" s="920" t="s">
        <v>559</v>
      </c>
      <c r="B31" s="921">
        <v>40</v>
      </c>
      <c r="C31" s="915">
        <v>27</v>
      </c>
      <c r="D31" s="915">
        <v>24</v>
      </c>
      <c r="E31" s="915">
        <v>1</v>
      </c>
      <c r="F31" s="915">
        <v>42</v>
      </c>
      <c r="G31" s="915">
        <v>38</v>
      </c>
      <c r="H31" s="915">
        <v>50</v>
      </c>
      <c r="I31" s="915">
        <v>46</v>
      </c>
      <c r="J31" s="915">
        <v>52</v>
      </c>
      <c r="K31" s="915">
        <v>36</v>
      </c>
      <c r="L31" s="915">
        <v>45</v>
      </c>
      <c r="M31" s="915">
        <v>42</v>
      </c>
      <c r="N31" s="915">
        <v>37</v>
      </c>
      <c r="O31" s="893">
        <f t="shared" si="0"/>
        <v>480</v>
      </c>
      <c r="P31" s="893">
        <f t="shared" si="1"/>
        <v>440</v>
      </c>
      <c r="Q31" s="856">
        <f t="shared" si="5"/>
        <v>0.91666666666666663</v>
      </c>
    </row>
    <row r="32" spans="1:17" s="659" customFormat="1" ht="18.75" customHeight="1" x14ac:dyDescent="0.2">
      <c r="A32" s="920" t="s">
        <v>627</v>
      </c>
      <c r="B32" s="921">
        <v>150</v>
      </c>
      <c r="C32" s="915">
        <v>163</v>
      </c>
      <c r="D32" s="915">
        <v>80</v>
      </c>
      <c r="E32" s="915">
        <v>66</v>
      </c>
      <c r="F32" s="915">
        <v>45</v>
      </c>
      <c r="G32" s="915">
        <v>83</v>
      </c>
      <c r="H32" s="915">
        <v>127</v>
      </c>
      <c r="I32" s="915">
        <v>133</v>
      </c>
      <c r="J32" s="915">
        <v>165</v>
      </c>
      <c r="K32" s="915">
        <v>126</v>
      </c>
      <c r="L32" s="915">
        <v>158</v>
      </c>
      <c r="M32" s="915">
        <v>126</v>
      </c>
      <c r="N32" s="915">
        <v>142</v>
      </c>
      <c r="O32" s="893">
        <f t="shared" si="0"/>
        <v>1800</v>
      </c>
      <c r="P32" s="893">
        <f t="shared" si="1"/>
        <v>1414</v>
      </c>
      <c r="Q32" s="856">
        <f t="shared" si="5"/>
        <v>0.78555555555555556</v>
      </c>
    </row>
    <row r="33" spans="1:17" s="659" customFormat="1" ht="18.75" customHeight="1" x14ac:dyDescent="0.2">
      <c r="A33" s="920" t="s">
        <v>676</v>
      </c>
      <c r="B33" s="921">
        <v>7</v>
      </c>
      <c r="C33" s="915">
        <v>9</v>
      </c>
      <c r="D33" s="915">
        <v>6</v>
      </c>
      <c r="E33" s="915">
        <v>2</v>
      </c>
      <c r="F33" s="915">
        <v>1</v>
      </c>
      <c r="G33" s="915">
        <v>9</v>
      </c>
      <c r="H33" s="915">
        <v>12</v>
      </c>
      <c r="I33" s="915">
        <v>5</v>
      </c>
      <c r="J33" s="915">
        <v>19</v>
      </c>
      <c r="K33" s="915">
        <v>23</v>
      </c>
      <c r="L33" s="915">
        <v>31</v>
      </c>
      <c r="M33" s="915">
        <v>14</v>
      </c>
      <c r="N33" s="915">
        <v>4</v>
      </c>
      <c r="O33" s="893">
        <f t="shared" si="0"/>
        <v>84</v>
      </c>
      <c r="P33" s="893">
        <f t="shared" si="1"/>
        <v>135</v>
      </c>
      <c r="Q33" s="856">
        <f t="shared" si="5"/>
        <v>1.6071428571428572</v>
      </c>
    </row>
    <row r="34" spans="1:17" s="659" customFormat="1" ht="18.75" customHeight="1" thickBot="1" x14ac:dyDescent="0.25">
      <c r="A34" s="929" t="s">
        <v>555</v>
      </c>
      <c r="B34" s="930">
        <v>10</v>
      </c>
      <c r="C34" s="931">
        <v>11</v>
      </c>
      <c r="D34" s="931">
        <v>8</v>
      </c>
      <c r="E34" s="931">
        <v>11</v>
      </c>
      <c r="F34" s="931">
        <v>0</v>
      </c>
      <c r="G34" s="931">
        <v>5</v>
      </c>
      <c r="H34" s="931">
        <v>11</v>
      </c>
      <c r="I34" s="931">
        <v>9</v>
      </c>
      <c r="J34" s="931">
        <v>11</v>
      </c>
      <c r="K34" s="931">
        <v>11</v>
      </c>
      <c r="L34" s="931">
        <v>68</v>
      </c>
      <c r="M34" s="931">
        <v>125</v>
      </c>
      <c r="N34" s="931">
        <v>128</v>
      </c>
      <c r="O34" s="932">
        <f t="shared" si="0"/>
        <v>120</v>
      </c>
      <c r="P34" s="932">
        <f t="shared" si="1"/>
        <v>398</v>
      </c>
      <c r="Q34" s="933">
        <f t="shared" si="5"/>
        <v>3.3166666666666669</v>
      </c>
    </row>
    <row r="35" spans="1:17" s="888" customFormat="1" ht="17.25" customHeight="1" x14ac:dyDescent="0.25">
      <c r="A35" s="926" t="s">
        <v>6</v>
      </c>
      <c r="B35" s="854">
        <f>SUM(B9:B34)</f>
        <v>5608</v>
      </c>
      <c r="C35" s="854">
        <f>SUM(C9:C34)</f>
        <v>3954</v>
      </c>
      <c r="D35" s="854">
        <f>SUM(D9:D34)</f>
        <v>4363</v>
      </c>
      <c r="E35" s="854">
        <f t="shared" ref="E35:M35" si="6">SUM(E9:E34)</f>
        <v>4491</v>
      </c>
      <c r="F35" s="854">
        <f t="shared" si="6"/>
        <v>5080</v>
      </c>
      <c r="G35" s="854">
        <f t="shared" si="6"/>
        <v>4643</v>
      </c>
      <c r="H35" s="854">
        <f t="shared" si="6"/>
        <v>4589</v>
      </c>
      <c r="I35" s="854">
        <f t="shared" si="6"/>
        <v>5016</v>
      </c>
      <c r="J35" s="854">
        <f t="shared" si="6"/>
        <v>5202</v>
      </c>
      <c r="K35" s="854">
        <f t="shared" si="6"/>
        <v>4908</v>
      </c>
      <c r="L35" s="854">
        <f t="shared" si="6"/>
        <v>5606</v>
      </c>
      <c r="M35" s="854">
        <f t="shared" si="6"/>
        <v>4874</v>
      </c>
      <c r="N35" s="854">
        <f>SUM(N9:N34)</f>
        <v>4304</v>
      </c>
      <c r="O35" s="927">
        <f>SUM(O9:O34)</f>
        <v>67164</v>
      </c>
      <c r="P35" s="854">
        <f>SUM(P9:P34)</f>
        <v>57030</v>
      </c>
      <c r="Q35" s="887">
        <f t="shared" si="5"/>
        <v>0.84911559764159372</v>
      </c>
    </row>
    <row r="36" spans="1:17" s="888" customFormat="1" ht="12.75" x14ac:dyDescent="0.25">
      <c r="A36" s="968"/>
      <c r="B36" s="940"/>
      <c r="C36" s="940"/>
      <c r="D36" s="940"/>
      <c r="E36" s="940"/>
      <c r="F36" s="940"/>
      <c r="G36" s="940"/>
      <c r="H36" s="940"/>
      <c r="I36" s="940"/>
      <c r="J36" s="940"/>
      <c r="K36" s="940"/>
      <c r="L36" s="940"/>
      <c r="M36" s="940"/>
      <c r="N36" s="940"/>
      <c r="O36" s="940"/>
      <c r="P36" s="940"/>
      <c r="Q36" s="941"/>
    </row>
    <row r="37" spans="1:17" x14ac:dyDescent="0.25">
      <c r="A37" s="881" t="s">
        <v>513</v>
      </c>
      <c r="O37" s="890"/>
      <c r="P37" s="890"/>
    </row>
    <row r="38" spans="1:17" x14ac:dyDescent="0.25">
      <c r="A38" s="881"/>
      <c r="O38" s="890"/>
      <c r="P38" s="890"/>
    </row>
    <row r="51" spans="1:16" ht="15.75" hidden="1" x14ac:dyDescent="0.25">
      <c r="A51" s="1034" t="s">
        <v>408</v>
      </c>
      <c r="B51" s="1035"/>
      <c r="C51" s="1035"/>
      <c r="D51" s="1035"/>
      <c r="E51" s="1035"/>
      <c r="F51" s="1035"/>
      <c r="G51" s="1035"/>
      <c r="H51" s="1035"/>
      <c r="O51" s="890"/>
      <c r="P51" s="890"/>
    </row>
    <row r="52" spans="1:16" ht="23.25" hidden="1" thickBot="1" x14ac:dyDescent="0.3">
      <c r="A52" s="841" t="s">
        <v>14</v>
      </c>
      <c r="B52" s="842" t="s">
        <v>198</v>
      </c>
      <c r="C52" s="841" t="str">
        <f>'Pque N Mundo I'!C40</f>
        <v>Real.</v>
      </c>
      <c r="D52" s="841" t="str">
        <f>'Pque N Mundo I'!D40</f>
        <v>Real.</v>
      </c>
      <c r="E52" s="841" t="str">
        <f>'Pque N Mundo I'!E40</f>
        <v>Real.</v>
      </c>
      <c r="F52" s="841" t="str">
        <f>'Pque N Mundo I'!F40</f>
        <v>Real.</v>
      </c>
      <c r="G52" s="841" t="str">
        <f>'Pque N Mundo I'!G40</f>
        <v>Real.</v>
      </c>
      <c r="H52" s="841" t="str">
        <f>'Pque N Mundo I'!H40</f>
        <v>Real.</v>
      </c>
      <c r="O52" s="890"/>
      <c r="P52" s="890"/>
    </row>
    <row r="53" spans="1:16" hidden="1" x14ac:dyDescent="0.25">
      <c r="A53" s="2" t="s">
        <v>33</v>
      </c>
      <c r="B53" s="244">
        <v>9</v>
      </c>
      <c r="C53" s="11">
        <v>9</v>
      </c>
      <c r="D53" s="11"/>
      <c r="E53" s="11"/>
      <c r="F53" s="11"/>
      <c r="G53" s="11"/>
      <c r="H53" s="11"/>
      <c r="O53" s="890"/>
      <c r="P53" s="890"/>
    </row>
    <row r="54" spans="1:16" hidden="1" x14ac:dyDescent="0.25">
      <c r="A54" s="2" t="s">
        <v>166</v>
      </c>
      <c r="B54" s="844">
        <v>2</v>
      </c>
      <c r="C54" s="11"/>
      <c r="D54" s="11"/>
      <c r="E54" s="11"/>
      <c r="F54" s="11"/>
      <c r="G54" s="11"/>
      <c r="H54" s="11"/>
      <c r="O54" s="890"/>
      <c r="P54" s="890"/>
    </row>
    <row r="55" spans="1:16" hidden="1" x14ac:dyDescent="0.25">
      <c r="A55" s="2" t="s">
        <v>20</v>
      </c>
      <c r="B55" s="243">
        <v>3</v>
      </c>
      <c r="C55" s="700">
        <v>3</v>
      </c>
      <c r="D55" s="4"/>
      <c r="E55" s="4"/>
      <c r="F55" s="4"/>
      <c r="G55" s="4"/>
      <c r="H55" s="4"/>
      <c r="O55" s="890"/>
      <c r="P55" s="890"/>
    </row>
    <row r="56" spans="1:16" hidden="1" x14ac:dyDescent="0.25">
      <c r="A56" s="2" t="s">
        <v>43</v>
      </c>
      <c r="B56" s="243">
        <v>2</v>
      </c>
      <c r="C56" s="700">
        <v>2</v>
      </c>
      <c r="D56" s="4"/>
      <c r="E56" s="4"/>
      <c r="F56" s="4"/>
      <c r="G56" s="4"/>
      <c r="H56" s="4"/>
      <c r="O56" s="890"/>
      <c r="P56" s="890"/>
    </row>
    <row r="57" spans="1:16" hidden="1" x14ac:dyDescent="0.25">
      <c r="A57" s="2" t="s">
        <v>184</v>
      </c>
      <c r="B57" s="243">
        <v>1</v>
      </c>
      <c r="C57" s="700">
        <v>1</v>
      </c>
      <c r="D57" s="74"/>
      <c r="E57" s="74"/>
      <c r="F57" s="74"/>
      <c r="G57" s="74"/>
      <c r="H57" s="74"/>
      <c r="O57" s="890"/>
      <c r="P57" s="890"/>
    </row>
    <row r="58" spans="1:16" hidden="1" x14ac:dyDescent="0.25">
      <c r="A58" s="2" t="s">
        <v>23</v>
      </c>
      <c r="B58" s="243">
        <v>2</v>
      </c>
      <c r="C58" s="700">
        <v>2</v>
      </c>
      <c r="D58" s="4"/>
      <c r="E58" s="4"/>
      <c r="F58" s="4"/>
      <c r="G58" s="4"/>
      <c r="H58" s="4"/>
      <c r="O58" s="890"/>
      <c r="P58" s="890"/>
    </row>
    <row r="59" spans="1:16" hidden="1" x14ac:dyDescent="0.25">
      <c r="A59" s="2" t="s">
        <v>22</v>
      </c>
      <c r="B59" s="848">
        <v>2</v>
      </c>
      <c r="C59" s="11"/>
      <c r="D59" s="11"/>
      <c r="E59" s="11"/>
      <c r="F59" s="11"/>
      <c r="G59" s="11"/>
      <c r="H59" s="11"/>
      <c r="O59" s="890"/>
      <c r="P59" s="890"/>
    </row>
    <row r="60" spans="1:16" hidden="1" x14ac:dyDescent="0.25">
      <c r="A60" s="88" t="s">
        <v>171</v>
      </c>
      <c r="B60" s="848">
        <v>1</v>
      </c>
      <c r="C60" s="11"/>
      <c r="D60" s="11"/>
      <c r="E60" s="11"/>
      <c r="F60" s="11"/>
      <c r="G60" s="11"/>
      <c r="H60" s="11"/>
      <c r="O60" s="890"/>
      <c r="P60" s="890"/>
    </row>
    <row r="61" spans="1:16" hidden="1" x14ac:dyDescent="0.25">
      <c r="A61" s="88" t="s">
        <v>172</v>
      </c>
      <c r="B61" s="848">
        <v>7</v>
      </c>
      <c r="C61" s="11"/>
      <c r="D61" s="11"/>
      <c r="E61" s="11"/>
      <c r="F61" s="11"/>
      <c r="G61" s="11"/>
      <c r="H61" s="11"/>
      <c r="O61" s="890"/>
      <c r="P61" s="890"/>
    </row>
    <row r="62" spans="1:16" hidden="1" x14ac:dyDescent="0.25">
      <c r="A62" s="2" t="s">
        <v>24</v>
      </c>
      <c r="B62" s="243">
        <v>2</v>
      </c>
      <c r="C62" s="4">
        <v>2</v>
      </c>
      <c r="D62" s="4"/>
      <c r="E62" s="4"/>
      <c r="F62" s="4"/>
      <c r="G62" s="4"/>
      <c r="H62" s="4"/>
      <c r="O62" s="890"/>
      <c r="P62" s="890"/>
    </row>
    <row r="63" spans="1:16" hidden="1" x14ac:dyDescent="0.25">
      <c r="A63" s="2" t="s">
        <v>25</v>
      </c>
      <c r="B63" s="846">
        <v>4</v>
      </c>
      <c r="C63" s="700">
        <v>4</v>
      </c>
      <c r="D63" s="4"/>
      <c r="E63" s="4"/>
      <c r="F63" s="4"/>
      <c r="G63" s="4"/>
      <c r="H63" s="62"/>
      <c r="O63" s="890"/>
      <c r="P63" s="890"/>
    </row>
    <row r="64" spans="1:16" hidden="1" x14ac:dyDescent="0.25">
      <c r="A64" s="2" t="s">
        <v>45</v>
      </c>
      <c r="B64" s="848">
        <v>1</v>
      </c>
      <c r="C64" s="11">
        <v>1</v>
      </c>
      <c r="D64" s="11"/>
      <c r="E64" s="11"/>
      <c r="F64" s="11"/>
      <c r="G64" s="11"/>
      <c r="H64" s="11"/>
      <c r="O64" s="890"/>
      <c r="P64" s="890"/>
    </row>
    <row r="65" spans="1:16" hidden="1" x14ac:dyDescent="0.25">
      <c r="A65" s="2" t="s">
        <v>26</v>
      </c>
      <c r="B65" s="243">
        <v>1</v>
      </c>
      <c r="C65" s="4">
        <v>1</v>
      </c>
      <c r="D65" s="4"/>
      <c r="E65" s="4"/>
      <c r="F65" s="4"/>
      <c r="G65" s="4"/>
      <c r="H65" s="4"/>
      <c r="O65" s="890"/>
      <c r="P65" s="890"/>
    </row>
    <row r="66" spans="1:16" hidden="1" x14ac:dyDescent="0.25">
      <c r="A66" s="2" t="s">
        <v>34</v>
      </c>
      <c r="B66" s="846">
        <v>1</v>
      </c>
      <c r="C66" s="4">
        <v>1</v>
      </c>
      <c r="D66" s="4"/>
      <c r="E66" s="4"/>
      <c r="F66" s="4"/>
      <c r="G66" s="4"/>
      <c r="H66" s="4"/>
      <c r="O66" s="890"/>
      <c r="P66" s="890"/>
    </row>
    <row r="67" spans="1:16" ht="15.75" hidden="1" thickBot="1" x14ac:dyDescent="0.3">
      <c r="A67" s="16" t="s">
        <v>41</v>
      </c>
      <c r="B67" s="245">
        <v>1</v>
      </c>
      <c r="C67" s="18">
        <v>1</v>
      </c>
      <c r="D67" s="18"/>
      <c r="E67" s="18"/>
      <c r="F67" s="18"/>
      <c r="G67" s="18"/>
      <c r="H67" s="18"/>
      <c r="O67" s="890"/>
      <c r="P67" s="890"/>
    </row>
    <row r="68" spans="1:16" ht="15.75" hidden="1" thickBot="1" x14ac:dyDescent="0.3">
      <c r="A68" s="6" t="s">
        <v>7</v>
      </c>
      <c r="B68" s="23">
        <f>SUM(B53:B67)</f>
        <v>39</v>
      </c>
      <c r="C68" s="8">
        <f>SUM(C53:C67)</f>
        <v>27</v>
      </c>
      <c r="D68" s="8">
        <f>SUM(D53:D67)</f>
        <v>0</v>
      </c>
      <c r="E68" s="8">
        <f>SUM(E53:E67)</f>
        <v>0</v>
      </c>
      <c r="F68" s="8">
        <f>SUM(F53:F67)</f>
        <v>0</v>
      </c>
      <c r="G68" s="8">
        <f t="shared" ref="G68" si="7">SUM(G53:G67)</f>
        <v>0</v>
      </c>
      <c r="H68" s="8">
        <f t="shared" ref="H68" si="8">SUM(H53:H67)</f>
        <v>0</v>
      </c>
      <c r="O68" s="890"/>
      <c r="P68" s="890"/>
    </row>
    <row r="69" spans="1:16" x14ac:dyDescent="0.25">
      <c r="O69" s="890"/>
      <c r="P69" s="890"/>
    </row>
    <row r="70" spans="1:16" x14ac:dyDescent="0.25">
      <c r="O70" s="890"/>
      <c r="P70" s="890"/>
    </row>
    <row r="71" spans="1:16" x14ac:dyDescent="0.25">
      <c r="O71" s="890"/>
      <c r="P71" s="890"/>
    </row>
    <row r="72" spans="1:16" x14ac:dyDescent="0.25">
      <c r="O72" s="890"/>
      <c r="P72" s="890"/>
    </row>
    <row r="73" spans="1:16" x14ac:dyDescent="0.25">
      <c r="O73" s="890"/>
      <c r="P73" s="890"/>
    </row>
    <row r="74" spans="1:16" x14ac:dyDescent="0.25">
      <c r="O74" s="890"/>
      <c r="P74" s="890"/>
    </row>
    <row r="75" spans="1:16" x14ac:dyDescent="0.25">
      <c r="O75" s="890"/>
      <c r="P75" s="890"/>
    </row>
    <row r="76" spans="1:16" x14ac:dyDescent="0.25">
      <c r="O76" s="890"/>
      <c r="P76" s="890"/>
    </row>
    <row r="77" spans="1:16" x14ac:dyDescent="0.25">
      <c r="O77" s="890"/>
      <c r="P77" s="890"/>
    </row>
    <row r="78" spans="1:16" x14ac:dyDescent="0.25">
      <c r="O78" s="890"/>
      <c r="P78" s="890"/>
    </row>
    <row r="79" spans="1:16" x14ac:dyDescent="0.25">
      <c r="O79" s="890"/>
      <c r="P79" s="890"/>
    </row>
    <row r="80" spans="1:16" x14ac:dyDescent="0.25">
      <c r="O80" s="890"/>
      <c r="P80" s="890"/>
    </row>
    <row r="81" spans="15:16" x14ac:dyDescent="0.25">
      <c r="O81" s="890"/>
      <c r="P81" s="890"/>
    </row>
    <row r="82" spans="15:16" x14ac:dyDescent="0.25">
      <c r="O82" s="890"/>
      <c r="P82" s="890"/>
    </row>
    <row r="83" spans="15:16" x14ac:dyDescent="0.25">
      <c r="O83" s="890"/>
      <c r="P83" s="890"/>
    </row>
    <row r="84" spans="15:16" x14ac:dyDescent="0.25">
      <c r="O84" s="890"/>
      <c r="P84" s="890"/>
    </row>
    <row r="85" spans="15:16" x14ac:dyDescent="0.25">
      <c r="O85" s="890"/>
      <c r="P85" s="890"/>
    </row>
    <row r="86" spans="15:16" x14ac:dyDescent="0.25">
      <c r="O86" s="890"/>
      <c r="P86" s="890"/>
    </row>
    <row r="87" spans="15:16" x14ac:dyDescent="0.25">
      <c r="O87" s="890"/>
      <c r="P87" s="890"/>
    </row>
    <row r="88" spans="15:16" x14ac:dyDescent="0.25">
      <c r="O88" s="890"/>
      <c r="P88" s="890"/>
    </row>
    <row r="89" spans="15:16" x14ac:dyDescent="0.25">
      <c r="O89" s="890"/>
      <c r="P89" s="890"/>
    </row>
    <row r="90" spans="15:16" x14ac:dyDescent="0.25">
      <c r="O90" s="890"/>
      <c r="P90" s="890"/>
    </row>
    <row r="91" spans="15:16" x14ac:dyDescent="0.25">
      <c r="O91" s="890"/>
      <c r="P91" s="890"/>
    </row>
    <row r="92" spans="15:16" x14ac:dyDescent="0.25">
      <c r="O92" s="890"/>
      <c r="P92" s="890"/>
    </row>
    <row r="93" spans="15:16" x14ac:dyDescent="0.25">
      <c r="O93" s="890"/>
      <c r="P93" s="890"/>
    </row>
    <row r="94" spans="15:16" x14ac:dyDescent="0.25">
      <c r="O94" s="890"/>
      <c r="P94" s="890"/>
    </row>
    <row r="95" spans="15:16" x14ac:dyDescent="0.25">
      <c r="O95" s="890"/>
      <c r="P95" s="890"/>
    </row>
    <row r="96" spans="15:16" x14ac:dyDescent="0.25">
      <c r="O96" s="890"/>
      <c r="P96" s="890"/>
    </row>
    <row r="97" spans="15:16" x14ac:dyDescent="0.25">
      <c r="O97" s="890"/>
      <c r="P97" s="890"/>
    </row>
    <row r="98" spans="15:16" x14ac:dyDescent="0.25">
      <c r="O98" s="890"/>
      <c r="P98" s="890"/>
    </row>
    <row r="99" spans="15:16" x14ac:dyDescent="0.25">
      <c r="O99" s="890"/>
      <c r="P99" s="890"/>
    </row>
    <row r="100" spans="15:16" x14ac:dyDescent="0.25">
      <c r="O100" s="890"/>
      <c r="P100" s="890"/>
    </row>
    <row r="101" spans="15:16" x14ac:dyDescent="0.25">
      <c r="O101" s="890"/>
      <c r="P101" s="890"/>
    </row>
    <row r="102" spans="15:16" x14ac:dyDescent="0.25">
      <c r="O102" s="890"/>
      <c r="P102" s="890"/>
    </row>
    <row r="103" spans="15:16" x14ac:dyDescent="0.25">
      <c r="O103" s="890"/>
      <c r="P103" s="890"/>
    </row>
    <row r="104" spans="15:16" x14ac:dyDescent="0.25">
      <c r="O104" s="890"/>
      <c r="P104" s="890"/>
    </row>
    <row r="105" spans="15:16" x14ac:dyDescent="0.25">
      <c r="O105" s="890"/>
      <c r="P105" s="890"/>
    </row>
    <row r="106" spans="15:16" x14ac:dyDescent="0.25">
      <c r="O106" s="890"/>
      <c r="P106" s="890"/>
    </row>
    <row r="107" spans="15:16" x14ac:dyDescent="0.25">
      <c r="O107" s="890"/>
      <c r="P107" s="890"/>
    </row>
    <row r="108" spans="15:16" x14ac:dyDescent="0.25">
      <c r="O108" s="890"/>
      <c r="P108" s="890"/>
    </row>
    <row r="109" spans="15:16" x14ac:dyDescent="0.25">
      <c r="O109" s="890"/>
      <c r="P109" s="890"/>
    </row>
    <row r="110" spans="15:16" x14ac:dyDescent="0.25">
      <c r="O110" s="890"/>
      <c r="P110" s="890"/>
    </row>
    <row r="111" spans="15:16" x14ac:dyDescent="0.25">
      <c r="O111" s="890"/>
      <c r="P111" s="890"/>
    </row>
    <row r="112" spans="15:16" x14ac:dyDescent="0.25">
      <c r="O112" s="890"/>
      <c r="P112" s="890"/>
    </row>
    <row r="113" spans="15:16" x14ac:dyDescent="0.25">
      <c r="O113" s="890"/>
      <c r="P113" s="890"/>
    </row>
    <row r="114" spans="15:16" x14ac:dyDescent="0.25">
      <c r="O114" s="890"/>
      <c r="P114" s="890"/>
    </row>
    <row r="115" spans="15:16" x14ac:dyDescent="0.25">
      <c r="O115" s="890"/>
      <c r="P115" s="890"/>
    </row>
    <row r="116" spans="15:16" x14ac:dyDescent="0.25">
      <c r="O116" s="890"/>
      <c r="P116" s="890"/>
    </row>
    <row r="117" spans="15:16" x14ac:dyDescent="0.25">
      <c r="O117" s="890"/>
      <c r="P117" s="890"/>
    </row>
    <row r="118" spans="15:16" x14ac:dyDescent="0.25">
      <c r="O118" s="890"/>
      <c r="P118" s="890"/>
    </row>
    <row r="119" spans="15:16" x14ac:dyDescent="0.25">
      <c r="O119" s="890"/>
      <c r="P119" s="890"/>
    </row>
    <row r="120" spans="15:16" x14ac:dyDescent="0.25">
      <c r="O120" s="890"/>
      <c r="P120" s="890"/>
    </row>
    <row r="121" spans="15:16" x14ac:dyDescent="0.25">
      <c r="O121" s="890"/>
      <c r="P121" s="890"/>
    </row>
    <row r="122" spans="15:16" x14ac:dyDescent="0.25">
      <c r="O122" s="890"/>
      <c r="P122" s="890"/>
    </row>
    <row r="123" spans="15:16" x14ac:dyDescent="0.25">
      <c r="O123" s="890"/>
      <c r="P123" s="890"/>
    </row>
    <row r="124" spans="15:16" x14ac:dyDescent="0.25">
      <c r="O124" s="890"/>
      <c r="P124" s="890"/>
    </row>
    <row r="125" spans="15:16" x14ac:dyDescent="0.25">
      <c r="O125" s="890"/>
      <c r="P125" s="890"/>
    </row>
    <row r="126" spans="15:16" x14ac:dyDescent="0.25">
      <c r="O126" s="890"/>
      <c r="P126" s="890"/>
    </row>
    <row r="127" spans="15:16" x14ac:dyDescent="0.25">
      <c r="O127" s="890"/>
      <c r="P127" s="890"/>
    </row>
    <row r="128" spans="15:16" x14ac:dyDescent="0.25">
      <c r="O128" s="890"/>
      <c r="P128" s="890"/>
    </row>
    <row r="129" spans="15:16" x14ac:dyDescent="0.25">
      <c r="O129" s="890"/>
      <c r="P129" s="890"/>
    </row>
    <row r="130" spans="15:16" x14ac:dyDescent="0.25">
      <c r="O130" s="890"/>
      <c r="P130" s="890"/>
    </row>
    <row r="131" spans="15:16" x14ac:dyDescent="0.25">
      <c r="O131" s="890"/>
      <c r="P131" s="890"/>
    </row>
    <row r="132" spans="15:16" x14ac:dyDescent="0.25">
      <c r="O132" s="890"/>
      <c r="P132" s="890"/>
    </row>
    <row r="133" spans="15:16" x14ac:dyDescent="0.25">
      <c r="O133" s="890"/>
      <c r="P133" s="890"/>
    </row>
    <row r="134" spans="15:16" x14ac:dyDescent="0.25">
      <c r="O134" s="890"/>
      <c r="P134" s="890"/>
    </row>
    <row r="135" spans="15:16" x14ac:dyDescent="0.25">
      <c r="O135" s="890"/>
      <c r="P135" s="890"/>
    </row>
    <row r="136" spans="15:16" x14ac:dyDescent="0.25">
      <c r="O136" s="890"/>
      <c r="P136" s="890"/>
    </row>
    <row r="137" spans="15:16" x14ac:dyDescent="0.25">
      <c r="O137" s="890"/>
      <c r="P137" s="890"/>
    </row>
    <row r="138" spans="15:16" x14ac:dyDescent="0.25">
      <c r="O138" s="890"/>
      <c r="P138" s="890"/>
    </row>
    <row r="139" spans="15:16" x14ac:dyDescent="0.25">
      <c r="O139" s="890"/>
      <c r="P139" s="890"/>
    </row>
    <row r="140" spans="15:16" x14ac:dyDescent="0.25">
      <c r="O140" s="890"/>
      <c r="P140" s="890"/>
    </row>
    <row r="141" spans="15:16" x14ac:dyDescent="0.25">
      <c r="O141" s="890"/>
      <c r="P141" s="890"/>
    </row>
    <row r="142" spans="15:16" x14ac:dyDescent="0.25">
      <c r="O142" s="890"/>
      <c r="P142" s="890"/>
    </row>
    <row r="143" spans="15:16" x14ac:dyDescent="0.25">
      <c r="O143" s="890"/>
      <c r="P143" s="890"/>
    </row>
    <row r="144" spans="15:16" x14ac:dyDescent="0.25">
      <c r="O144" s="890"/>
      <c r="P144" s="890"/>
    </row>
    <row r="145" spans="15:16" x14ac:dyDescent="0.25">
      <c r="O145" s="890"/>
      <c r="P145" s="890"/>
    </row>
    <row r="146" spans="15:16" x14ac:dyDescent="0.25">
      <c r="O146" s="890"/>
      <c r="P146" s="890"/>
    </row>
    <row r="147" spans="15:16" x14ac:dyDescent="0.25">
      <c r="O147" s="890"/>
      <c r="P147" s="890"/>
    </row>
    <row r="148" spans="15:16" x14ac:dyDescent="0.25">
      <c r="O148" s="890"/>
      <c r="P148" s="890"/>
    </row>
    <row r="149" spans="15:16" x14ac:dyDescent="0.25">
      <c r="O149" s="890"/>
      <c r="P149" s="890"/>
    </row>
    <row r="150" spans="15:16" x14ac:dyDescent="0.25">
      <c r="O150" s="890"/>
      <c r="P150" s="890"/>
    </row>
    <row r="151" spans="15:16" x14ac:dyDescent="0.25">
      <c r="O151" s="890"/>
      <c r="P151" s="890"/>
    </row>
    <row r="152" spans="15:16" x14ac:dyDescent="0.25">
      <c r="O152" s="890"/>
      <c r="P152" s="890"/>
    </row>
    <row r="153" spans="15:16" x14ac:dyDescent="0.25">
      <c r="O153" s="890"/>
      <c r="P153" s="890"/>
    </row>
    <row r="154" spans="15:16" x14ac:dyDescent="0.25">
      <c r="O154" s="890"/>
      <c r="P154" s="890"/>
    </row>
    <row r="155" spans="15:16" x14ac:dyDescent="0.25">
      <c r="O155" s="890"/>
      <c r="P155" s="890"/>
    </row>
    <row r="156" spans="15:16" x14ac:dyDescent="0.25">
      <c r="O156" s="890"/>
      <c r="P156" s="890"/>
    </row>
    <row r="157" spans="15:16" x14ac:dyDescent="0.25">
      <c r="O157" s="890"/>
      <c r="P157" s="890"/>
    </row>
    <row r="158" spans="15:16" x14ac:dyDescent="0.25">
      <c r="O158" s="890"/>
      <c r="P158" s="890"/>
    </row>
    <row r="159" spans="15:16" x14ac:dyDescent="0.25">
      <c r="O159" s="890"/>
      <c r="P159" s="890"/>
    </row>
    <row r="160" spans="15:16" x14ac:dyDescent="0.25">
      <c r="O160" s="890"/>
      <c r="P160" s="890"/>
    </row>
    <row r="161" spans="15:16" x14ac:dyDescent="0.25">
      <c r="O161" s="890"/>
      <c r="P161" s="890"/>
    </row>
    <row r="162" spans="15:16" x14ac:dyDescent="0.25">
      <c r="O162" s="890"/>
      <c r="P162" s="890"/>
    </row>
    <row r="163" spans="15:16" x14ac:dyDescent="0.25">
      <c r="O163" s="890"/>
      <c r="P163" s="890"/>
    </row>
    <row r="164" spans="15:16" x14ac:dyDescent="0.25">
      <c r="O164" s="890"/>
      <c r="P164" s="890"/>
    </row>
    <row r="165" spans="15:16" x14ac:dyDescent="0.25">
      <c r="O165" s="890"/>
      <c r="P165" s="890"/>
    </row>
    <row r="166" spans="15:16" x14ac:dyDescent="0.25">
      <c r="O166" s="890"/>
      <c r="P166" s="890"/>
    </row>
    <row r="167" spans="15:16" x14ac:dyDescent="0.25">
      <c r="O167" s="890"/>
      <c r="P167" s="890"/>
    </row>
    <row r="168" spans="15:16" x14ac:dyDescent="0.25">
      <c r="O168" s="890"/>
      <c r="P168" s="890"/>
    </row>
    <row r="169" spans="15:16" x14ac:dyDescent="0.25">
      <c r="O169" s="890"/>
      <c r="P169" s="890"/>
    </row>
    <row r="170" spans="15:16" x14ac:dyDescent="0.25">
      <c r="O170" s="890"/>
      <c r="P170" s="890"/>
    </row>
    <row r="171" spans="15:16" x14ac:dyDescent="0.25">
      <c r="O171" s="890"/>
      <c r="P171" s="890"/>
    </row>
    <row r="172" spans="15:16" x14ac:dyDescent="0.25">
      <c r="O172" s="890"/>
      <c r="P172" s="890"/>
    </row>
    <row r="173" spans="15:16" x14ac:dyDescent="0.25">
      <c r="O173" s="890"/>
      <c r="P173" s="890"/>
    </row>
    <row r="174" spans="15:16" x14ac:dyDescent="0.25">
      <c r="O174" s="890"/>
      <c r="P174" s="890"/>
    </row>
    <row r="175" spans="15:16" x14ac:dyDescent="0.25">
      <c r="O175" s="890"/>
      <c r="P175" s="890"/>
    </row>
    <row r="176" spans="15:16" x14ac:dyDescent="0.25">
      <c r="O176" s="890"/>
      <c r="P176" s="890"/>
    </row>
    <row r="177" spans="15:16" x14ac:dyDescent="0.25">
      <c r="O177" s="890"/>
      <c r="P177" s="890"/>
    </row>
    <row r="178" spans="15:16" x14ac:dyDescent="0.25">
      <c r="O178" s="890"/>
      <c r="P178" s="890"/>
    </row>
    <row r="179" spans="15:16" x14ac:dyDescent="0.25">
      <c r="O179" s="890"/>
      <c r="P179" s="890"/>
    </row>
    <row r="180" spans="15:16" x14ac:dyDescent="0.25">
      <c r="O180" s="890"/>
      <c r="P180" s="890"/>
    </row>
    <row r="181" spans="15:16" x14ac:dyDescent="0.25">
      <c r="O181" s="890"/>
      <c r="P181" s="890"/>
    </row>
    <row r="182" spans="15:16" x14ac:dyDescent="0.25">
      <c r="O182" s="890"/>
      <c r="P182" s="890"/>
    </row>
    <row r="183" spans="15:16" x14ac:dyDescent="0.25">
      <c r="O183" s="890"/>
      <c r="P183" s="890"/>
    </row>
    <row r="184" spans="15:16" x14ac:dyDescent="0.25">
      <c r="O184" s="890"/>
      <c r="P184" s="890"/>
    </row>
    <row r="185" spans="15:16" x14ac:dyDescent="0.25">
      <c r="O185" s="890"/>
      <c r="P185" s="890"/>
    </row>
    <row r="186" spans="15:16" x14ac:dyDescent="0.25">
      <c r="O186" s="890"/>
      <c r="P186" s="890"/>
    </row>
    <row r="187" spans="15:16" x14ac:dyDescent="0.25">
      <c r="O187" s="890"/>
      <c r="P187" s="890"/>
    </row>
    <row r="188" spans="15:16" x14ac:dyDescent="0.25">
      <c r="O188" s="890"/>
      <c r="P188" s="890"/>
    </row>
    <row r="189" spans="15:16" x14ac:dyDescent="0.25">
      <c r="O189" s="890"/>
      <c r="P189" s="890"/>
    </row>
    <row r="190" spans="15:16" x14ac:dyDescent="0.25">
      <c r="O190" s="890"/>
      <c r="P190" s="890"/>
    </row>
    <row r="191" spans="15:16" x14ac:dyDescent="0.25">
      <c r="O191" s="890"/>
      <c r="P191" s="890"/>
    </row>
    <row r="192" spans="15:16" x14ac:dyDescent="0.25">
      <c r="O192" s="890"/>
      <c r="P192" s="890"/>
    </row>
    <row r="193" spans="15:16" x14ac:dyDescent="0.25">
      <c r="O193" s="890"/>
      <c r="P193" s="890"/>
    </row>
    <row r="194" spans="15:16" x14ac:dyDescent="0.25">
      <c r="O194" s="890"/>
      <c r="P194" s="890"/>
    </row>
    <row r="195" spans="15:16" x14ac:dyDescent="0.25">
      <c r="O195" s="890"/>
      <c r="P195" s="890"/>
    </row>
    <row r="196" spans="15:16" x14ac:dyDescent="0.25">
      <c r="O196" s="890"/>
      <c r="P196" s="890"/>
    </row>
    <row r="197" spans="15:16" x14ac:dyDescent="0.25">
      <c r="O197" s="890"/>
      <c r="P197" s="890"/>
    </row>
    <row r="198" spans="15:16" x14ac:dyDescent="0.25">
      <c r="O198" s="890"/>
      <c r="P198" s="890"/>
    </row>
    <row r="199" spans="15:16" x14ac:dyDescent="0.25">
      <c r="O199" s="890"/>
      <c r="P199" s="890"/>
    </row>
    <row r="200" spans="15:16" x14ac:dyDescent="0.25">
      <c r="O200" s="890"/>
      <c r="P200" s="890"/>
    </row>
    <row r="201" spans="15:16" x14ac:dyDescent="0.25">
      <c r="O201" s="890"/>
      <c r="P201" s="890"/>
    </row>
    <row r="202" spans="15:16" x14ac:dyDescent="0.25">
      <c r="O202" s="890"/>
      <c r="P202" s="890"/>
    </row>
    <row r="203" spans="15:16" x14ac:dyDescent="0.25">
      <c r="O203" s="890"/>
      <c r="P203" s="890"/>
    </row>
    <row r="204" spans="15:16" x14ac:dyDescent="0.25">
      <c r="O204" s="890"/>
      <c r="P204" s="890"/>
    </row>
    <row r="205" spans="15:16" x14ac:dyDescent="0.25">
      <c r="O205" s="890"/>
      <c r="P205" s="890"/>
    </row>
    <row r="206" spans="15:16" x14ac:dyDescent="0.25">
      <c r="O206" s="890"/>
      <c r="P206" s="890"/>
    </row>
    <row r="207" spans="15:16" x14ac:dyDescent="0.25">
      <c r="O207" s="890"/>
      <c r="P207" s="890"/>
    </row>
    <row r="208" spans="15:16" x14ac:dyDescent="0.25">
      <c r="O208" s="890"/>
      <c r="P208" s="890"/>
    </row>
    <row r="209" spans="15:16" x14ac:dyDescent="0.25">
      <c r="O209" s="890"/>
      <c r="P209" s="890"/>
    </row>
    <row r="210" spans="15:16" x14ac:dyDescent="0.25">
      <c r="O210" s="890"/>
      <c r="P210" s="890"/>
    </row>
    <row r="211" spans="15:16" x14ac:dyDescent="0.25">
      <c r="O211" s="890"/>
      <c r="P211" s="890"/>
    </row>
    <row r="212" spans="15:16" x14ac:dyDescent="0.25">
      <c r="O212" s="890"/>
      <c r="P212" s="890"/>
    </row>
    <row r="213" spans="15:16" x14ac:dyDescent="0.25">
      <c r="O213" s="890"/>
      <c r="P213" s="890"/>
    </row>
    <row r="214" spans="15:16" x14ac:dyDescent="0.25">
      <c r="O214" s="890"/>
      <c r="P214" s="890"/>
    </row>
    <row r="215" spans="15:16" x14ac:dyDescent="0.25">
      <c r="O215" s="890"/>
      <c r="P215" s="890"/>
    </row>
    <row r="216" spans="15:16" x14ac:dyDescent="0.25">
      <c r="O216" s="890"/>
      <c r="P216" s="890"/>
    </row>
    <row r="217" spans="15:16" x14ac:dyDescent="0.25">
      <c r="O217" s="890"/>
      <c r="P217" s="890"/>
    </row>
    <row r="218" spans="15:16" x14ac:dyDescent="0.25">
      <c r="O218" s="890"/>
      <c r="P218" s="890"/>
    </row>
    <row r="219" spans="15:16" x14ac:dyDescent="0.25">
      <c r="O219" s="890"/>
      <c r="P219" s="890"/>
    </row>
    <row r="220" spans="15:16" x14ac:dyDescent="0.25">
      <c r="O220" s="890"/>
      <c r="P220" s="890"/>
    </row>
    <row r="221" spans="15:16" x14ac:dyDescent="0.25">
      <c r="O221" s="890"/>
      <c r="P221" s="890"/>
    </row>
    <row r="222" spans="15:16" x14ac:dyDescent="0.25">
      <c r="O222" s="890"/>
      <c r="P222" s="890"/>
    </row>
    <row r="223" spans="15:16" x14ac:dyDescent="0.25">
      <c r="O223" s="890"/>
      <c r="P223" s="890"/>
    </row>
    <row r="224" spans="15:16" x14ac:dyDescent="0.25">
      <c r="O224" s="890"/>
      <c r="P224" s="890"/>
    </row>
    <row r="225" spans="15:16" x14ac:dyDescent="0.25">
      <c r="O225" s="890"/>
      <c r="P225" s="890"/>
    </row>
    <row r="226" spans="15:16" x14ac:dyDescent="0.25">
      <c r="O226" s="890"/>
      <c r="P226" s="890"/>
    </row>
    <row r="227" spans="15:16" x14ac:dyDescent="0.25">
      <c r="O227" s="890"/>
      <c r="P227" s="890"/>
    </row>
    <row r="228" spans="15:16" x14ac:dyDescent="0.25">
      <c r="O228" s="890"/>
      <c r="P228" s="890"/>
    </row>
    <row r="229" spans="15:16" x14ac:dyDescent="0.25">
      <c r="O229" s="890"/>
      <c r="P229" s="890"/>
    </row>
    <row r="230" spans="15:16" x14ac:dyDescent="0.25">
      <c r="O230" s="890"/>
      <c r="P230" s="890"/>
    </row>
    <row r="231" spans="15:16" x14ac:dyDescent="0.25">
      <c r="O231" s="890"/>
      <c r="P231" s="890"/>
    </row>
    <row r="232" spans="15:16" x14ac:dyDescent="0.25">
      <c r="O232" s="890"/>
      <c r="P232" s="890"/>
    </row>
    <row r="233" spans="15:16" x14ac:dyDescent="0.25">
      <c r="O233" s="890"/>
      <c r="P233" s="890"/>
    </row>
    <row r="234" spans="15:16" x14ac:dyDescent="0.25">
      <c r="O234" s="890"/>
      <c r="P234" s="890"/>
    </row>
    <row r="235" spans="15:16" x14ac:dyDescent="0.25">
      <c r="O235" s="890"/>
      <c r="P235" s="890"/>
    </row>
    <row r="236" spans="15:16" x14ac:dyDescent="0.25">
      <c r="O236" s="890"/>
      <c r="P236" s="890"/>
    </row>
    <row r="237" spans="15:16" x14ac:dyDescent="0.25">
      <c r="O237" s="890"/>
      <c r="P237" s="890"/>
    </row>
    <row r="238" spans="15:16" x14ac:dyDescent="0.25">
      <c r="O238" s="890"/>
      <c r="P238" s="890"/>
    </row>
    <row r="239" spans="15:16" x14ac:dyDescent="0.25">
      <c r="O239" s="890"/>
      <c r="P239" s="890"/>
    </row>
    <row r="240" spans="15:16" x14ac:dyDescent="0.25">
      <c r="O240" s="890"/>
      <c r="P240" s="890"/>
    </row>
    <row r="241" spans="15:16" x14ac:dyDescent="0.25">
      <c r="O241" s="890"/>
      <c r="P241" s="890"/>
    </row>
    <row r="242" spans="15:16" x14ac:dyDescent="0.25">
      <c r="O242" s="890"/>
      <c r="P242" s="890"/>
    </row>
    <row r="243" spans="15:16" x14ac:dyDescent="0.25">
      <c r="O243" s="890"/>
      <c r="P243" s="890"/>
    </row>
    <row r="244" spans="15:16" x14ac:dyDescent="0.25">
      <c r="O244" s="890"/>
      <c r="P244" s="890"/>
    </row>
    <row r="245" spans="15:16" x14ac:dyDescent="0.25">
      <c r="O245" s="890"/>
      <c r="P245" s="890"/>
    </row>
    <row r="246" spans="15:16" x14ac:dyDescent="0.25">
      <c r="O246" s="890"/>
      <c r="P246" s="890"/>
    </row>
    <row r="247" spans="15:16" x14ac:dyDescent="0.25">
      <c r="O247" s="890"/>
      <c r="P247" s="890"/>
    </row>
    <row r="248" spans="15:16" x14ac:dyDescent="0.25">
      <c r="O248" s="890"/>
      <c r="P248" s="890"/>
    </row>
    <row r="249" spans="15:16" x14ac:dyDescent="0.25">
      <c r="O249" s="890"/>
      <c r="P249" s="890"/>
    </row>
    <row r="250" spans="15:16" x14ac:dyDescent="0.25">
      <c r="O250" s="890"/>
      <c r="P250" s="890"/>
    </row>
    <row r="251" spans="15:16" x14ac:dyDescent="0.25">
      <c r="O251" s="890"/>
      <c r="P251" s="890"/>
    </row>
    <row r="252" spans="15:16" x14ac:dyDescent="0.25">
      <c r="O252" s="890"/>
      <c r="P252" s="890"/>
    </row>
    <row r="253" spans="15:16" x14ac:dyDescent="0.25">
      <c r="O253" s="890"/>
      <c r="P253" s="890"/>
    </row>
    <row r="254" spans="15:16" x14ac:dyDescent="0.25">
      <c r="O254" s="890"/>
      <c r="P254" s="890"/>
    </row>
    <row r="255" spans="15:16" x14ac:dyDescent="0.25">
      <c r="O255" s="890"/>
      <c r="P255" s="890"/>
    </row>
    <row r="256" spans="15:16" x14ac:dyDescent="0.25">
      <c r="O256" s="890"/>
      <c r="P256" s="890"/>
    </row>
    <row r="257" spans="15:16" x14ac:dyDescent="0.25">
      <c r="O257" s="890"/>
      <c r="P257" s="890"/>
    </row>
    <row r="258" spans="15:16" x14ac:dyDescent="0.25">
      <c r="O258" s="890"/>
      <c r="P258" s="890"/>
    </row>
    <row r="259" spans="15:16" x14ac:dyDescent="0.25">
      <c r="O259" s="890"/>
      <c r="P259" s="890"/>
    </row>
    <row r="260" spans="15:16" x14ac:dyDescent="0.25">
      <c r="O260" s="890"/>
      <c r="P260" s="890"/>
    </row>
    <row r="261" spans="15:16" x14ac:dyDescent="0.25">
      <c r="O261" s="890"/>
      <c r="P261" s="890"/>
    </row>
    <row r="262" spans="15:16" x14ac:dyDescent="0.25">
      <c r="O262" s="890"/>
      <c r="P262" s="890"/>
    </row>
    <row r="263" spans="15:16" x14ac:dyDescent="0.25">
      <c r="O263" s="890"/>
      <c r="P263" s="890"/>
    </row>
    <row r="264" spans="15:16" x14ac:dyDescent="0.25">
      <c r="O264" s="890"/>
      <c r="P264" s="890"/>
    </row>
    <row r="265" spans="15:16" x14ac:dyDescent="0.25">
      <c r="O265" s="890"/>
      <c r="P265" s="890"/>
    </row>
    <row r="266" spans="15:16" x14ac:dyDescent="0.25">
      <c r="O266" s="890"/>
      <c r="P266" s="890"/>
    </row>
    <row r="267" spans="15:16" x14ac:dyDescent="0.25">
      <c r="O267" s="890"/>
      <c r="P267" s="890"/>
    </row>
    <row r="268" spans="15:16" x14ac:dyDescent="0.25">
      <c r="O268" s="890"/>
      <c r="P268" s="890"/>
    </row>
    <row r="269" spans="15:16" x14ac:dyDescent="0.25">
      <c r="O269" s="890"/>
      <c r="P269" s="890"/>
    </row>
    <row r="270" spans="15:16" x14ac:dyDescent="0.25">
      <c r="O270" s="890"/>
      <c r="P270" s="890"/>
    </row>
    <row r="271" spans="15:16" x14ac:dyDescent="0.25">
      <c r="O271" s="890"/>
      <c r="P271" s="890"/>
    </row>
    <row r="272" spans="15:16" x14ac:dyDescent="0.25">
      <c r="O272" s="890"/>
      <c r="P272" s="890"/>
    </row>
    <row r="273" spans="15:16" x14ac:dyDescent="0.25">
      <c r="O273" s="890"/>
      <c r="P273" s="890"/>
    </row>
  </sheetData>
  <mergeCells count="8">
    <mergeCell ref="A2:G2"/>
    <mergeCell ref="A3:G3"/>
    <mergeCell ref="A6:Q6"/>
    <mergeCell ref="A51:H51"/>
    <mergeCell ref="A5:Q5"/>
    <mergeCell ref="O7:Q7"/>
    <mergeCell ref="A7:A8"/>
    <mergeCell ref="B7:B8"/>
  </mergeCells>
  <phoneticPr fontId="53" type="noConversion"/>
  <pageMargins left="0.35433070866141736" right="0.23622047244094491" top="0.27559055118110237" bottom="0.35433070866141736" header="0.19685039370078741" footer="0.11811023622047245"/>
  <pageSetup paperSize="9" scale="64" orientation="landscape" r:id="rId1"/>
  <headerFooter>
    <oddFooter>&amp;R&amp;12pag. &amp;P</oddFooter>
  </headerFooter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  <pageSetUpPr fitToPage="1"/>
  </sheetPr>
  <dimension ref="A1:Q272"/>
  <sheetViews>
    <sheetView showGridLines="0" zoomScaleNormal="100" workbookViewId="0">
      <pane xSplit="1" topLeftCell="B1" activePane="topRight" state="frozen"/>
      <selection activeCell="R6" sqref="R6"/>
      <selection pane="topRight" activeCell="R6" sqref="R6"/>
    </sheetView>
  </sheetViews>
  <sheetFormatPr defaultColWidth="8.85546875" defaultRowHeight="15" x14ac:dyDescent="0.25"/>
  <cols>
    <col min="1" max="1" width="41.85546875" customWidth="1"/>
    <col min="2" max="2" width="11.42578125" customWidth="1"/>
    <col min="3" max="3" width="11.140625" customWidth="1"/>
    <col min="4" max="4" width="11" customWidth="1"/>
    <col min="5" max="5" width="11.140625" customWidth="1"/>
    <col min="6" max="10" width="11.5703125" customWidth="1"/>
    <col min="11" max="11" width="10.42578125" customWidth="1"/>
    <col min="12" max="12" width="10.7109375" customWidth="1"/>
    <col min="13" max="14" width="11.5703125" customWidth="1"/>
    <col min="15" max="15" width="8.85546875" customWidth="1"/>
    <col min="16" max="16" width="8" customWidth="1"/>
    <col min="17" max="17" width="7.7109375" customWidth="1"/>
  </cols>
  <sheetData>
    <row r="1" spans="1:17" ht="42" customHeight="1" x14ac:dyDescent="0.25"/>
    <row r="2" spans="1:17" ht="18" x14ac:dyDescent="0.35">
      <c r="A2" s="1020"/>
      <c r="B2" s="1020"/>
      <c r="C2" s="1020"/>
      <c r="D2" s="1020"/>
      <c r="E2" s="1020"/>
      <c r="F2" s="1020"/>
      <c r="G2" s="1020"/>
      <c r="H2" s="1"/>
    </row>
    <row r="3" spans="1:17" ht="18" x14ac:dyDescent="0.35">
      <c r="A3" s="1020"/>
      <c r="B3" s="1020"/>
      <c r="C3" s="1020"/>
      <c r="D3" s="1020"/>
      <c r="E3" s="1020"/>
      <c r="F3" s="1020"/>
      <c r="G3" s="1020"/>
      <c r="H3" s="1"/>
    </row>
    <row r="5" spans="1:17" ht="20.25" customHeight="1" x14ac:dyDescent="0.25">
      <c r="A5" s="1023" t="s">
        <v>510</v>
      </c>
      <c r="B5" s="1023"/>
      <c r="C5" s="1023"/>
      <c r="D5" s="1023"/>
      <c r="E5" s="1023"/>
      <c r="F5" s="1023"/>
      <c r="G5" s="1023"/>
      <c r="H5" s="1023"/>
      <c r="I5" s="1023"/>
      <c r="J5" s="1023"/>
      <c r="K5" s="1023"/>
      <c r="L5" s="1023"/>
      <c r="M5" s="1023"/>
      <c r="N5" s="1023"/>
      <c r="O5" s="1023"/>
      <c r="P5" s="1023"/>
      <c r="Q5" s="1023"/>
    </row>
    <row r="6" spans="1:17" ht="20.25" customHeight="1" x14ac:dyDescent="0.25">
      <c r="A6" s="1023" t="s">
        <v>639</v>
      </c>
      <c r="B6" s="1023"/>
      <c r="C6" s="1023"/>
      <c r="D6" s="1023"/>
      <c r="E6" s="1023"/>
      <c r="F6" s="1023"/>
      <c r="G6" s="1023"/>
      <c r="H6" s="1023"/>
      <c r="I6" s="1023"/>
      <c r="J6" s="1023"/>
      <c r="K6" s="1023"/>
      <c r="L6" s="1023"/>
      <c r="M6" s="1023"/>
      <c r="N6" s="1023"/>
      <c r="O6" s="1023"/>
      <c r="P6" s="1023"/>
      <c r="Q6" s="1023"/>
    </row>
    <row r="7" spans="1:17" ht="20.25" customHeight="1" x14ac:dyDescent="0.25">
      <c r="A7" s="1029" t="s">
        <v>14</v>
      </c>
      <c r="B7" s="1027" t="s">
        <v>529</v>
      </c>
      <c r="C7" s="882" t="s">
        <v>514</v>
      </c>
      <c r="D7" s="882" t="s">
        <v>515</v>
      </c>
      <c r="E7" s="882" t="s">
        <v>516</v>
      </c>
      <c r="F7" s="882" t="s">
        <v>517</v>
      </c>
      <c r="G7" s="882" t="s">
        <v>518</v>
      </c>
      <c r="H7" s="882" t="s">
        <v>519</v>
      </c>
      <c r="I7" s="882" t="s">
        <v>520</v>
      </c>
      <c r="J7" s="882" t="s">
        <v>521</v>
      </c>
      <c r="K7" s="882" t="s">
        <v>522</v>
      </c>
      <c r="L7" s="882" t="s">
        <v>523</v>
      </c>
      <c r="M7" s="882" t="s">
        <v>524</v>
      </c>
      <c r="N7" s="882" t="s">
        <v>525</v>
      </c>
      <c r="O7" s="1024" t="s">
        <v>526</v>
      </c>
      <c r="P7" s="1025"/>
      <c r="Q7" s="1026"/>
    </row>
    <row r="8" spans="1:17" x14ac:dyDescent="0.25">
      <c r="A8" s="1030"/>
      <c r="B8" s="1028"/>
      <c r="C8" s="836" t="s">
        <v>527</v>
      </c>
      <c r="D8" s="836" t="s">
        <v>527</v>
      </c>
      <c r="E8" s="836" t="s">
        <v>527</v>
      </c>
      <c r="F8" s="836" t="s">
        <v>527</v>
      </c>
      <c r="G8" s="836" t="s">
        <v>527</v>
      </c>
      <c r="H8" s="836" t="s">
        <v>527</v>
      </c>
      <c r="I8" s="836" t="s">
        <v>527</v>
      </c>
      <c r="J8" s="836" t="s">
        <v>527</v>
      </c>
      <c r="K8" s="836" t="s">
        <v>527</v>
      </c>
      <c r="L8" s="836" t="s">
        <v>527</v>
      </c>
      <c r="M8" s="836" t="s">
        <v>527</v>
      </c>
      <c r="N8" s="836" t="s">
        <v>527</v>
      </c>
      <c r="O8" s="836" t="s">
        <v>528</v>
      </c>
      <c r="P8" s="836" t="s">
        <v>527</v>
      </c>
      <c r="Q8" s="836" t="s">
        <v>1</v>
      </c>
    </row>
    <row r="9" spans="1:17" ht="21" customHeight="1" x14ac:dyDescent="0.25">
      <c r="A9" s="832" t="s">
        <v>547</v>
      </c>
      <c r="B9" s="854">
        <v>522</v>
      </c>
      <c r="C9" s="855">
        <v>677</v>
      </c>
      <c r="D9" s="855">
        <v>624</v>
      </c>
      <c r="E9" s="855">
        <v>711</v>
      </c>
      <c r="F9" s="855">
        <v>692</v>
      </c>
      <c r="G9" s="855">
        <v>557</v>
      </c>
      <c r="H9" s="855">
        <v>625</v>
      </c>
      <c r="I9" s="855">
        <v>733</v>
      </c>
      <c r="J9" s="855">
        <v>701</v>
      </c>
      <c r="K9" s="855">
        <v>665</v>
      </c>
      <c r="L9" s="855">
        <v>711</v>
      </c>
      <c r="M9" s="855">
        <v>614</v>
      </c>
      <c r="N9" s="855">
        <v>568</v>
      </c>
      <c r="O9" s="893">
        <f>B9*(IF(C9="",0,1)+IF(D9="",0,1)+IF(E9="",0,1)+IF(F9="",0,1)+IF(G9="",0,1)+IF(H9="",0,1)+IF(I9="",0,1)+IF(J9="",0,1)+IF(K9="",0,1)+IF(L9="",0,1)+IF(M9="",0,1)+IF(N9="",0,1))</f>
        <v>6264</v>
      </c>
      <c r="P9" s="893">
        <f>SUM(C9:N9)</f>
        <v>7878</v>
      </c>
      <c r="Q9" s="856">
        <f>IF(O9=0,"-",P9/O9)</f>
        <v>1.2576628352490422</v>
      </c>
    </row>
    <row r="10" spans="1:17" ht="21" customHeight="1" x14ac:dyDescent="0.25">
      <c r="A10" s="832" t="s">
        <v>677</v>
      </c>
      <c r="B10" s="854">
        <v>78</v>
      </c>
      <c r="C10" s="855">
        <v>276</v>
      </c>
      <c r="D10" s="855">
        <v>145</v>
      </c>
      <c r="E10" s="855">
        <v>136</v>
      </c>
      <c r="F10" s="855">
        <v>146</v>
      </c>
      <c r="G10" s="855">
        <v>114</v>
      </c>
      <c r="H10" s="855">
        <v>127</v>
      </c>
      <c r="I10" s="855">
        <v>150</v>
      </c>
      <c r="J10" s="855">
        <v>141</v>
      </c>
      <c r="K10" s="855">
        <v>150</v>
      </c>
      <c r="L10" s="855">
        <v>163</v>
      </c>
      <c r="M10" s="855">
        <v>115</v>
      </c>
      <c r="N10" s="855">
        <v>103</v>
      </c>
      <c r="O10" s="893">
        <f t="shared" ref="O10:O32" si="0">B10*(IF(C10="",0,1)+IF(D10="",0,1)+IF(E10="",0,1)+IF(F10="",0,1)+IF(G10="",0,1)+IF(H10="",0,1)+IF(I10="",0,1)+IF(J10="",0,1)+IF(K10="",0,1)+IF(L10="",0,1)+IF(M10="",0,1)+IF(N10="",0,1))</f>
        <v>936</v>
      </c>
      <c r="P10" s="893">
        <f t="shared" ref="P10:P32" si="1">SUM(C10:N10)</f>
        <v>1766</v>
      </c>
      <c r="Q10" s="856">
        <f t="shared" ref="Q10:Q32" si="2">IF(O10=0,"-",P10/O10)</f>
        <v>1.8867521367521367</v>
      </c>
    </row>
    <row r="11" spans="1:17" ht="21" customHeight="1" x14ac:dyDescent="0.25">
      <c r="A11" s="832" t="s">
        <v>548</v>
      </c>
      <c r="B11" s="921">
        <v>24</v>
      </c>
      <c r="C11" s="915">
        <v>22</v>
      </c>
      <c r="D11" s="915">
        <v>21</v>
      </c>
      <c r="E11" s="915">
        <v>21</v>
      </c>
      <c r="F11" s="915">
        <v>20</v>
      </c>
      <c r="G11" s="915">
        <v>23</v>
      </c>
      <c r="H11" s="915">
        <v>23</v>
      </c>
      <c r="I11" s="915">
        <v>21</v>
      </c>
      <c r="J11" s="915">
        <v>24</v>
      </c>
      <c r="K11" s="915">
        <v>20</v>
      </c>
      <c r="L11" s="915">
        <v>24</v>
      </c>
      <c r="M11" s="915">
        <v>17</v>
      </c>
      <c r="N11" s="915">
        <v>23</v>
      </c>
      <c r="O11" s="893">
        <f t="shared" si="0"/>
        <v>288</v>
      </c>
      <c r="P11" s="893">
        <f t="shared" si="1"/>
        <v>259</v>
      </c>
      <c r="Q11" s="856">
        <f t="shared" si="2"/>
        <v>0.89930555555555558</v>
      </c>
    </row>
    <row r="12" spans="1:17" s="917" customFormat="1" ht="21" customHeight="1" x14ac:dyDescent="0.25">
      <c r="A12" s="832" t="s">
        <v>679</v>
      </c>
      <c r="B12" s="854">
        <v>1056</v>
      </c>
      <c r="C12" s="855">
        <v>968</v>
      </c>
      <c r="D12" s="855">
        <v>831</v>
      </c>
      <c r="E12" s="855">
        <v>1092</v>
      </c>
      <c r="F12" s="855">
        <v>979</v>
      </c>
      <c r="G12" s="855">
        <v>800</v>
      </c>
      <c r="H12" s="855">
        <v>1116</v>
      </c>
      <c r="I12" s="855">
        <v>859</v>
      </c>
      <c r="J12" s="855">
        <v>773</v>
      </c>
      <c r="K12" s="855">
        <v>850</v>
      </c>
      <c r="L12" s="855">
        <v>1210</v>
      </c>
      <c r="M12" s="855">
        <v>875</v>
      </c>
      <c r="N12" s="855">
        <v>773</v>
      </c>
      <c r="O12" s="893">
        <f t="shared" si="0"/>
        <v>12672</v>
      </c>
      <c r="P12" s="893">
        <f t="shared" si="1"/>
        <v>11126</v>
      </c>
      <c r="Q12" s="856">
        <f t="shared" si="2"/>
        <v>0.87799873737373735</v>
      </c>
    </row>
    <row r="13" spans="1:17" s="917" customFormat="1" ht="21" customHeight="1" x14ac:dyDescent="0.25">
      <c r="A13" s="832" t="s">
        <v>503</v>
      </c>
      <c r="B13" s="854">
        <v>528</v>
      </c>
      <c r="C13" s="855">
        <v>286</v>
      </c>
      <c r="D13" s="855">
        <v>457</v>
      </c>
      <c r="E13" s="855">
        <v>532</v>
      </c>
      <c r="F13" s="855">
        <v>604</v>
      </c>
      <c r="G13" s="855">
        <v>627</v>
      </c>
      <c r="H13" s="855">
        <v>545</v>
      </c>
      <c r="I13" s="855">
        <v>351</v>
      </c>
      <c r="J13" s="855">
        <v>591</v>
      </c>
      <c r="K13" s="855">
        <v>503</v>
      </c>
      <c r="L13" s="855">
        <v>563</v>
      </c>
      <c r="M13" s="855">
        <v>519</v>
      </c>
      <c r="N13" s="855">
        <v>399</v>
      </c>
      <c r="O13" s="893">
        <f t="shared" si="0"/>
        <v>6336</v>
      </c>
      <c r="P13" s="893">
        <f t="shared" si="1"/>
        <v>5977</v>
      </c>
      <c r="Q13" s="856">
        <f t="shared" si="2"/>
        <v>0.94333964646464652</v>
      </c>
    </row>
    <row r="14" spans="1:17" s="917" customFormat="1" ht="21" customHeight="1" x14ac:dyDescent="0.25">
      <c r="A14" s="832" t="s">
        <v>504</v>
      </c>
      <c r="B14" s="885">
        <v>160</v>
      </c>
      <c r="C14" s="855">
        <v>58</v>
      </c>
      <c r="D14" s="855">
        <v>122</v>
      </c>
      <c r="E14" s="855">
        <v>123</v>
      </c>
      <c r="F14" s="855">
        <v>100</v>
      </c>
      <c r="G14" s="855">
        <v>88</v>
      </c>
      <c r="H14" s="855">
        <v>135</v>
      </c>
      <c r="I14" s="855">
        <v>124</v>
      </c>
      <c r="J14" s="855">
        <v>77</v>
      </c>
      <c r="K14" s="855">
        <v>12</v>
      </c>
      <c r="L14" s="855">
        <v>0</v>
      </c>
      <c r="M14" s="855">
        <v>0</v>
      </c>
      <c r="N14" s="855">
        <v>0</v>
      </c>
      <c r="O14" s="893">
        <f t="shared" si="0"/>
        <v>1920</v>
      </c>
      <c r="P14" s="893">
        <f t="shared" si="1"/>
        <v>839</v>
      </c>
      <c r="Q14" s="856">
        <f t="shared" si="2"/>
        <v>0.43697916666666664</v>
      </c>
    </row>
    <row r="15" spans="1:17" s="917" customFormat="1" ht="21" customHeight="1" x14ac:dyDescent="0.25">
      <c r="A15" s="832" t="s">
        <v>505</v>
      </c>
      <c r="B15" s="854">
        <v>792</v>
      </c>
      <c r="C15" s="855">
        <v>535</v>
      </c>
      <c r="D15" s="855">
        <v>610</v>
      </c>
      <c r="E15" s="855">
        <v>804</v>
      </c>
      <c r="F15" s="855">
        <v>681</v>
      </c>
      <c r="G15" s="855">
        <v>804</v>
      </c>
      <c r="H15" s="855">
        <v>831</v>
      </c>
      <c r="I15" s="855">
        <v>578</v>
      </c>
      <c r="J15" s="855">
        <v>674</v>
      </c>
      <c r="K15" s="855">
        <v>739</v>
      </c>
      <c r="L15" s="855">
        <v>810</v>
      </c>
      <c r="M15" s="855">
        <v>607</v>
      </c>
      <c r="N15" s="855">
        <v>603</v>
      </c>
      <c r="O15" s="893">
        <f t="shared" si="0"/>
        <v>9504</v>
      </c>
      <c r="P15" s="893">
        <f t="shared" si="1"/>
        <v>8276</v>
      </c>
      <c r="Q15" s="856">
        <f t="shared" si="2"/>
        <v>0.87079124579124578</v>
      </c>
    </row>
    <row r="16" spans="1:17" s="659" customFormat="1" ht="18.75" customHeight="1" x14ac:dyDescent="0.2">
      <c r="A16" s="920" t="s">
        <v>550</v>
      </c>
      <c r="B16" s="921">
        <v>648</v>
      </c>
      <c r="C16" s="915">
        <v>540</v>
      </c>
      <c r="D16" s="915">
        <v>722</v>
      </c>
      <c r="E16" s="915">
        <v>750</v>
      </c>
      <c r="F16" s="915">
        <v>1082</v>
      </c>
      <c r="G16" s="915">
        <v>728</v>
      </c>
      <c r="H16" s="915">
        <v>775</v>
      </c>
      <c r="I16" s="915">
        <v>663</v>
      </c>
      <c r="J16" s="915">
        <v>756</v>
      </c>
      <c r="K16" s="915">
        <v>844</v>
      </c>
      <c r="L16" s="915">
        <v>794</v>
      </c>
      <c r="M16" s="915">
        <v>777</v>
      </c>
      <c r="N16" s="915">
        <v>571</v>
      </c>
      <c r="O16" s="893">
        <f t="shared" si="0"/>
        <v>7776</v>
      </c>
      <c r="P16" s="893">
        <f t="shared" si="1"/>
        <v>9002</v>
      </c>
      <c r="Q16" s="856">
        <f t="shared" si="2"/>
        <v>1.1576646090534979</v>
      </c>
    </row>
    <row r="17" spans="1:17" s="659" customFormat="1" ht="18.75" customHeight="1" x14ac:dyDescent="0.2">
      <c r="A17" s="920" t="s">
        <v>551</v>
      </c>
      <c r="B17" s="921">
        <v>36</v>
      </c>
      <c r="C17" s="915">
        <v>22</v>
      </c>
      <c r="D17" s="915">
        <v>32</v>
      </c>
      <c r="E17" s="915">
        <v>36</v>
      </c>
      <c r="F17" s="915">
        <v>42</v>
      </c>
      <c r="G17" s="915">
        <v>39</v>
      </c>
      <c r="H17" s="915">
        <v>61</v>
      </c>
      <c r="I17" s="915">
        <v>52</v>
      </c>
      <c r="J17" s="915">
        <v>52</v>
      </c>
      <c r="K17" s="915">
        <v>37</v>
      </c>
      <c r="L17" s="915">
        <v>41</v>
      </c>
      <c r="M17" s="915">
        <v>65</v>
      </c>
      <c r="N17" s="915">
        <v>28</v>
      </c>
      <c r="O17" s="893">
        <f t="shared" si="0"/>
        <v>432</v>
      </c>
      <c r="P17" s="893">
        <f t="shared" si="1"/>
        <v>507</v>
      </c>
      <c r="Q17" s="856">
        <f t="shared" si="2"/>
        <v>1.1736111111111112</v>
      </c>
    </row>
    <row r="18" spans="1:17" s="659" customFormat="1" ht="19.5" customHeight="1" x14ac:dyDescent="0.2">
      <c r="A18" s="920" t="s">
        <v>552</v>
      </c>
      <c r="B18" s="921">
        <v>122</v>
      </c>
      <c r="C18" s="915">
        <v>173</v>
      </c>
      <c r="D18" s="915">
        <v>157</v>
      </c>
      <c r="E18" s="915">
        <v>143</v>
      </c>
      <c r="F18" s="915">
        <v>214</v>
      </c>
      <c r="G18" s="915">
        <v>161</v>
      </c>
      <c r="H18" s="915">
        <v>289</v>
      </c>
      <c r="I18" s="915">
        <v>190</v>
      </c>
      <c r="J18" s="915">
        <v>212</v>
      </c>
      <c r="K18" s="915">
        <v>214</v>
      </c>
      <c r="L18" s="915">
        <v>184</v>
      </c>
      <c r="M18" s="915">
        <v>218</v>
      </c>
      <c r="N18" s="915">
        <v>75</v>
      </c>
      <c r="O18" s="893">
        <f t="shared" si="0"/>
        <v>1464</v>
      </c>
      <c r="P18" s="893">
        <f t="shared" si="1"/>
        <v>2230</v>
      </c>
      <c r="Q18" s="856">
        <f t="shared" si="2"/>
        <v>1.5232240437158471</v>
      </c>
    </row>
    <row r="19" spans="1:17" s="659" customFormat="1" ht="18.75" customHeight="1" x14ac:dyDescent="0.2">
      <c r="A19" s="920" t="s">
        <v>553</v>
      </c>
      <c r="B19" s="921">
        <v>30</v>
      </c>
      <c r="C19" s="915">
        <v>49</v>
      </c>
      <c r="D19" s="915">
        <v>46</v>
      </c>
      <c r="E19" s="915">
        <v>32</v>
      </c>
      <c r="F19" s="915">
        <v>78</v>
      </c>
      <c r="G19" s="915">
        <v>67</v>
      </c>
      <c r="H19" s="915">
        <v>56</v>
      </c>
      <c r="I19" s="915">
        <v>76</v>
      </c>
      <c r="J19" s="915">
        <v>65</v>
      </c>
      <c r="K19" s="915">
        <v>68</v>
      </c>
      <c r="L19" s="915">
        <v>57</v>
      </c>
      <c r="M19" s="915">
        <v>51</v>
      </c>
      <c r="N19" s="915">
        <v>32</v>
      </c>
      <c r="O19" s="893">
        <f t="shared" si="0"/>
        <v>360</v>
      </c>
      <c r="P19" s="893">
        <f t="shared" si="1"/>
        <v>677</v>
      </c>
      <c r="Q19" s="856">
        <f t="shared" si="2"/>
        <v>1.8805555555555555</v>
      </c>
    </row>
    <row r="20" spans="1:17" ht="17.25" customHeight="1" x14ac:dyDescent="0.25">
      <c r="A20" s="920" t="s">
        <v>708</v>
      </c>
      <c r="B20" s="854">
        <v>15</v>
      </c>
      <c r="C20" s="915">
        <v>20</v>
      </c>
      <c r="D20" s="915">
        <v>20</v>
      </c>
      <c r="E20" s="915">
        <v>9</v>
      </c>
      <c r="F20" s="915">
        <v>8</v>
      </c>
      <c r="G20" s="915">
        <v>19</v>
      </c>
      <c r="H20" s="915">
        <v>14</v>
      </c>
      <c r="I20" s="915">
        <v>19</v>
      </c>
      <c r="J20" s="915">
        <v>3</v>
      </c>
      <c r="K20" s="855">
        <v>10</v>
      </c>
      <c r="L20" s="855">
        <v>9</v>
      </c>
      <c r="M20" s="855">
        <v>14</v>
      </c>
      <c r="N20" s="855">
        <v>18</v>
      </c>
      <c r="O20" s="893">
        <f t="shared" si="0"/>
        <v>180</v>
      </c>
      <c r="P20" s="893">
        <f t="shared" si="1"/>
        <v>163</v>
      </c>
      <c r="Q20" s="856">
        <f>IF(O20=0,"-",P20/O20)</f>
        <v>0.90555555555555556</v>
      </c>
    </row>
    <row r="21" spans="1:17" ht="17.25" customHeight="1" x14ac:dyDescent="0.25">
      <c r="A21" s="920" t="s">
        <v>558</v>
      </c>
      <c r="B21" s="854">
        <v>61</v>
      </c>
      <c r="C21" s="915">
        <v>54</v>
      </c>
      <c r="D21" s="915">
        <v>61</v>
      </c>
      <c r="E21" s="915">
        <v>51</v>
      </c>
      <c r="F21" s="915">
        <v>84</v>
      </c>
      <c r="G21" s="915">
        <v>96</v>
      </c>
      <c r="H21" s="915">
        <v>99</v>
      </c>
      <c r="I21" s="915">
        <v>82</v>
      </c>
      <c r="J21" s="915">
        <v>15</v>
      </c>
      <c r="K21" s="855">
        <v>46</v>
      </c>
      <c r="L21" s="855">
        <v>58</v>
      </c>
      <c r="M21" s="855">
        <v>57</v>
      </c>
      <c r="N21" s="855">
        <v>51</v>
      </c>
      <c r="O21" s="893">
        <f t="shared" si="0"/>
        <v>732</v>
      </c>
      <c r="P21" s="893">
        <f t="shared" si="1"/>
        <v>754</v>
      </c>
      <c r="Q21" s="856">
        <f>IF(O21=0,"-",P21/O21)</f>
        <v>1.0300546448087431</v>
      </c>
    </row>
    <row r="22" spans="1:17" s="659" customFormat="1" ht="18.75" customHeight="1" x14ac:dyDescent="0.2">
      <c r="A22" s="920" t="s">
        <v>626</v>
      </c>
      <c r="B22" s="921">
        <v>28</v>
      </c>
      <c r="C22" s="915">
        <v>0</v>
      </c>
      <c r="D22" s="915">
        <v>0</v>
      </c>
      <c r="E22" s="915">
        <v>0</v>
      </c>
      <c r="F22" s="915">
        <v>0</v>
      </c>
      <c r="G22" s="915">
        <v>0</v>
      </c>
      <c r="H22" s="915">
        <v>0</v>
      </c>
      <c r="I22" s="915">
        <v>0</v>
      </c>
      <c r="J22" s="915">
        <v>0</v>
      </c>
      <c r="K22" s="915">
        <v>0</v>
      </c>
      <c r="L22" s="915">
        <v>0</v>
      </c>
      <c r="M22" s="915">
        <v>0</v>
      </c>
      <c r="N22" s="915">
        <v>0</v>
      </c>
      <c r="O22" s="893">
        <f t="shared" si="0"/>
        <v>336</v>
      </c>
      <c r="P22" s="893">
        <f t="shared" si="1"/>
        <v>0</v>
      </c>
      <c r="Q22" s="856">
        <f t="shared" si="2"/>
        <v>0</v>
      </c>
    </row>
    <row r="23" spans="1:17" s="659" customFormat="1" ht="18.75" customHeight="1" x14ac:dyDescent="0.2">
      <c r="A23" s="920" t="s">
        <v>557</v>
      </c>
      <c r="B23" s="921">
        <v>18</v>
      </c>
      <c r="C23" s="915">
        <v>0</v>
      </c>
      <c r="D23" s="915">
        <v>0</v>
      </c>
      <c r="E23" s="915">
        <v>0</v>
      </c>
      <c r="F23" s="915">
        <v>0</v>
      </c>
      <c r="G23" s="915">
        <v>0</v>
      </c>
      <c r="H23" s="915">
        <v>0</v>
      </c>
      <c r="I23" s="915">
        <v>0</v>
      </c>
      <c r="J23" s="915">
        <v>0</v>
      </c>
      <c r="K23" s="915">
        <v>0</v>
      </c>
      <c r="L23" s="915">
        <v>0</v>
      </c>
      <c r="M23" s="915">
        <v>0</v>
      </c>
      <c r="N23" s="915">
        <v>0</v>
      </c>
      <c r="O23" s="893">
        <f t="shared" si="0"/>
        <v>216</v>
      </c>
      <c r="P23" s="893">
        <f t="shared" si="1"/>
        <v>0</v>
      </c>
      <c r="Q23" s="856">
        <f t="shared" si="2"/>
        <v>0</v>
      </c>
    </row>
    <row r="24" spans="1:17" s="659" customFormat="1" ht="18.75" customHeight="1" x14ac:dyDescent="0.2">
      <c r="A24" s="920" t="s">
        <v>680</v>
      </c>
      <c r="B24" s="921">
        <v>92</v>
      </c>
      <c r="C24" s="915">
        <v>30</v>
      </c>
      <c r="D24" s="915">
        <v>75</v>
      </c>
      <c r="E24" s="915">
        <v>143</v>
      </c>
      <c r="F24" s="915">
        <v>115</v>
      </c>
      <c r="G24" s="915">
        <v>118</v>
      </c>
      <c r="H24" s="915">
        <v>116</v>
      </c>
      <c r="I24" s="915">
        <v>97</v>
      </c>
      <c r="J24" s="915">
        <v>131</v>
      </c>
      <c r="K24" s="915">
        <v>123</v>
      </c>
      <c r="L24" s="915">
        <v>109</v>
      </c>
      <c r="M24" s="915">
        <v>187</v>
      </c>
      <c r="N24" s="915">
        <v>75</v>
      </c>
      <c r="O24" s="893">
        <f t="shared" si="0"/>
        <v>1104</v>
      </c>
      <c r="P24" s="893">
        <f t="shared" si="1"/>
        <v>1319</v>
      </c>
      <c r="Q24" s="856">
        <f>IF(O24=0,"-",P24/O24)</f>
        <v>1.1947463768115942</v>
      </c>
    </row>
    <row r="25" spans="1:17" s="659" customFormat="1" ht="18.75" customHeight="1" x14ac:dyDescent="0.2">
      <c r="A25" s="920" t="s">
        <v>681</v>
      </c>
      <c r="B25" s="921">
        <v>60</v>
      </c>
      <c r="C25" s="915">
        <v>17</v>
      </c>
      <c r="D25" s="915">
        <v>33</v>
      </c>
      <c r="E25" s="915">
        <v>37</v>
      </c>
      <c r="F25" s="915">
        <v>55</v>
      </c>
      <c r="G25" s="915">
        <v>73</v>
      </c>
      <c r="H25" s="915">
        <v>62</v>
      </c>
      <c r="I25" s="915">
        <v>54</v>
      </c>
      <c r="J25" s="915">
        <v>50</v>
      </c>
      <c r="K25" s="915">
        <v>69</v>
      </c>
      <c r="L25" s="915">
        <v>53</v>
      </c>
      <c r="M25" s="915">
        <v>55</v>
      </c>
      <c r="N25" s="915">
        <v>43</v>
      </c>
      <c r="O25" s="893">
        <f t="shared" si="0"/>
        <v>720</v>
      </c>
      <c r="P25" s="893">
        <f t="shared" si="1"/>
        <v>601</v>
      </c>
      <c r="Q25" s="856">
        <f>IF(O25=0,"-",P25/O25)</f>
        <v>0.83472222222222225</v>
      </c>
    </row>
    <row r="26" spans="1:17" s="659" customFormat="1" ht="18.75" customHeight="1" x14ac:dyDescent="0.2">
      <c r="A26" s="920" t="s">
        <v>561</v>
      </c>
      <c r="B26" s="921">
        <v>96</v>
      </c>
      <c r="C26" s="915">
        <v>43</v>
      </c>
      <c r="D26" s="915">
        <v>9</v>
      </c>
      <c r="E26" s="915">
        <v>20</v>
      </c>
      <c r="F26" s="915">
        <v>15</v>
      </c>
      <c r="G26" s="915">
        <v>21</v>
      </c>
      <c r="H26" s="915">
        <v>9</v>
      </c>
      <c r="I26" s="915">
        <v>51</v>
      </c>
      <c r="J26" s="915">
        <v>93</v>
      </c>
      <c r="K26" s="915">
        <v>123</v>
      </c>
      <c r="L26" s="915">
        <v>69</v>
      </c>
      <c r="M26" s="915">
        <v>89</v>
      </c>
      <c r="N26" s="915">
        <v>97</v>
      </c>
      <c r="O26" s="893">
        <f t="shared" si="0"/>
        <v>1152</v>
      </c>
      <c r="P26" s="893">
        <f t="shared" si="1"/>
        <v>639</v>
      </c>
      <c r="Q26" s="856">
        <f t="shared" si="2"/>
        <v>0.5546875</v>
      </c>
    </row>
    <row r="27" spans="1:17" s="659" customFormat="1" ht="18.75" customHeight="1" x14ac:dyDescent="0.2">
      <c r="A27" s="920" t="s">
        <v>554</v>
      </c>
      <c r="B27" s="921">
        <v>16</v>
      </c>
      <c r="C27" s="915">
        <v>5</v>
      </c>
      <c r="D27" s="915">
        <v>1</v>
      </c>
      <c r="E27" s="915">
        <v>0</v>
      </c>
      <c r="F27" s="915">
        <v>0</v>
      </c>
      <c r="G27" s="915">
        <v>1</v>
      </c>
      <c r="H27" s="915">
        <v>0</v>
      </c>
      <c r="I27" s="915">
        <v>1</v>
      </c>
      <c r="J27" s="915">
        <v>7</v>
      </c>
      <c r="K27" s="915">
        <v>12</v>
      </c>
      <c r="L27" s="915">
        <v>15</v>
      </c>
      <c r="M27" s="915">
        <v>16</v>
      </c>
      <c r="N27" s="915">
        <v>16</v>
      </c>
      <c r="O27" s="893">
        <f t="shared" si="0"/>
        <v>192</v>
      </c>
      <c r="P27" s="893">
        <f t="shared" si="1"/>
        <v>74</v>
      </c>
      <c r="Q27" s="856">
        <f t="shared" si="2"/>
        <v>0.38541666666666669</v>
      </c>
    </row>
    <row r="28" spans="1:17" s="659" customFormat="1" ht="18.75" customHeight="1" x14ac:dyDescent="0.2">
      <c r="A28" s="920" t="s">
        <v>560</v>
      </c>
      <c r="B28" s="921">
        <v>60</v>
      </c>
      <c r="C28" s="915">
        <v>66</v>
      </c>
      <c r="D28" s="915">
        <v>67</v>
      </c>
      <c r="E28" s="915">
        <v>14</v>
      </c>
      <c r="F28" s="915">
        <v>81</v>
      </c>
      <c r="G28" s="915">
        <v>73</v>
      </c>
      <c r="H28" s="915">
        <v>83</v>
      </c>
      <c r="I28" s="915">
        <v>63</v>
      </c>
      <c r="J28" s="915">
        <v>86</v>
      </c>
      <c r="K28" s="915">
        <v>80</v>
      </c>
      <c r="L28" s="915">
        <v>48</v>
      </c>
      <c r="M28" s="915">
        <v>106</v>
      </c>
      <c r="N28" s="915">
        <v>72</v>
      </c>
      <c r="O28" s="893">
        <f t="shared" si="0"/>
        <v>720</v>
      </c>
      <c r="P28" s="893">
        <f t="shared" si="1"/>
        <v>839</v>
      </c>
      <c r="Q28" s="856">
        <f>IF(O28=0,"-",P28/O28)</f>
        <v>1.1652777777777779</v>
      </c>
    </row>
    <row r="29" spans="1:17" s="659" customFormat="1" ht="18.75" customHeight="1" x14ac:dyDescent="0.2">
      <c r="A29" s="920" t="s">
        <v>559</v>
      </c>
      <c r="B29" s="921">
        <v>40</v>
      </c>
      <c r="C29" s="915">
        <v>43</v>
      </c>
      <c r="D29" s="915">
        <v>42</v>
      </c>
      <c r="E29" s="915">
        <v>14</v>
      </c>
      <c r="F29" s="915">
        <v>55</v>
      </c>
      <c r="G29" s="915">
        <v>51</v>
      </c>
      <c r="H29" s="915">
        <v>52</v>
      </c>
      <c r="I29" s="915">
        <v>55</v>
      </c>
      <c r="J29" s="915">
        <v>53</v>
      </c>
      <c r="K29" s="915">
        <v>56</v>
      </c>
      <c r="L29" s="915">
        <v>33</v>
      </c>
      <c r="M29" s="915">
        <v>47</v>
      </c>
      <c r="N29" s="915">
        <v>36</v>
      </c>
      <c r="O29" s="893">
        <f t="shared" si="0"/>
        <v>480</v>
      </c>
      <c r="P29" s="893">
        <f t="shared" si="1"/>
        <v>537</v>
      </c>
      <c r="Q29" s="856">
        <f>IF(O29=0,"-",P29/O29)</f>
        <v>1.1187499999999999</v>
      </c>
    </row>
    <row r="30" spans="1:17" s="659" customFormat="1" ht="18.75" customHeight="1" x14ac:dyDescent="0.2">
      <c r="A30" s="920" t="s">
        <v>686</v>
      </c>
      <c r="B30" s="921">
        <v>150</v>
      </c>
      <c r="C30" s="915">
        <v>138</v>
      </c>
      <c r="D30" s="915">
        <v>120</v>
      </c>
      <c r="E30" s="915">
        <v>111</v>
      </c>
      <c r="F30" s="915">
        <v>86</v>
      </c>
      <c r="G30" s="915">
        <v>105</v>
      </c>
      <c r="H30" s="915">
        <v>131</v>
      </c>
      <c r="I30" s="915">
        <v>181</v>
      </c>
      <c r="J30" s="915">
        <v>119</v>
      </c>
      <c r="K30" s="915">
        <v>121</v>
      </c>
      <c r="L30" s="915">
        <v>117</v>
      </c>
      <c r="M30" s="915">
        <v>112</v>
      </c>
      <c r="N30" s="915">
        <v>132</v>
      </c>
      <c r="O30" s="893">
        <f t="shared" si="0"/>
        <v>1800</v>
      </c>
      <c r="P30" s="893">
        <f t="shared" si="1"/>
        <v>1473</v>
      </c>
      <c r="Q30" s="856">
        <f t="shared" si="2"/>
        <v>0.81833333333333336</v>
      </c>
    </row>
    <row r="31" spans="1:17" s="659" customFormat="1" ht="18.75" customHeight="1" x14ac:dyDescent="0.2">
      <c r="A31" s="920" t="s">
        <v>676</v>
      </c>
      <c r="B31" s="921">
        <v>7</v>
      </c>
      <c r="C31" s="915">
        <v>1</v>
      </c>
      <c r="D31" s="915">
        <v>5</v>
      </c>
      <c r="E31" s="915">
        <v>1</v>
      </c>
      <c r="F31" s="915">
        <v>4</v>
      </c>
      <c r="G31" s="915">
        <v>6</v>
      </c>
      <c r="H31" s="915">
        <v>2</v>
      </c>
      <c r="I31" s="915">
        <v>4</v>
      </c>
      <c r="J31" s="915">
        <v>16</v>
      </c>
      <c r="K31" s="915">
        <v>24</v>
      </c>
      <c r="L31" s="915">
        <v>16</v>
      </c>
      <c r="M31" s="915">
        <v>12</v>
      </c>
      <c r="N31" s="915">
        <v>13</v>
      </c>
      <c r="O31" s="893">
        <f t="shared" si="0"/>
        <v>84</v>
      </c>
      <c r="P31" s="893">
        <f t="shared" si="1"/>
        <v>104</v>
      </c>
      <c r="Q31" s="856">
        <f t="shared" si="2"/>
        <v>1.2380952380952381</v>
      </c>
    </row>
    <row r="32" spans="1:17" s="659" customFormat="1" ht="18.75" customHeight="1" thickBot="1" x14ac:dyDescent="0.25">
      <c r="A32" s="929" t="s">
        <v>555</v>
      </c>
      <c r="B32" s="930">
        <v>10</v>
      </c>
      <c r="C32" s="931">
        <v>43</v>
      </c>
      <c r="D32" s="931">
        <v>17</v>
      </c>
      <c r="E32" s="931">
        <v>45</v>
      </c>
      <c r="F32" s="931">
        <v>22</v>
      </c>
      <c r="G32" s="931">
        <v>21</v>
      </c>
      <c r="H32" s="931">
        <v>34</v>
      </c>
      <c r="I32" s="931">
        <v>27</v>
      </c>
      <c r="J32" s="931">
        <v>14</v>
      </c>
      <c r="K32" s="931">
        <v>22</v>
      </c>
      <c r="L32" s="931">
        <v>18</v>
      </c>
      <c r="M32" s="931">
        <v>18</v>
      </c>
      <c r="N32" s="931">
        <v>13</v>
      </c>
      <c r="O32" s="932">
        <f t="shared" si="0"/>
        <v>120</v>
      </c>
      <c r="P32" s="932">
        <f t="shared" si="1"/>
        <v>294</v>
      </c>
      <c r="Q32" s="933">
        <f t="shared" si="2"/>
        <v>2.4500000000000002</v>
      </c>
    </row>
    <row r="33" spans="1:17" s="888" customFormat="1" ht="17.25" customHeight="1" x14ac:dyDescent="0.25">
      <c r="A33" s="926" t="s">
        <v>6</v>
      </c>
      <c r="B33" s="854">
        <f>SUM(B9:B32)</f>
        <v>4649</v>
      </c>
      <c r="C33" s="854">
        <f t="shared" ref="C33:N33" si="3">SUM(C9:C32)</f>
        <v>4066</v>
      </c>
      <c r="D33" s="854">
        <f t="shared" si="3"/>
        <v>4217</v>
      </c>
      <c r="E33" s="854">
        <f t="shared" si="3"/>
        <v>4825</v>
      </c>
      <c r="F33" s="854">
        <f t="shared" si="3"/>
        <v>5163</v>
      </c>
      <c r="G33" s="854">
        <f t="shared" si="3"/>
        <v>4592</v>
      </c>
      <c r="H33" s="854">
        <f t="shared" si="3"/>
        <v>5185</v>
      </c>
      <c r="I33" s="854">
        <f t="shared" si="3"/>
        <v>4431</v>
      </c>
      <c r="J33" s="854">
        <f t="shared" si="3"/>
        <v>4653</v>
      </c>
      <c r="K33" s="854">
        <f>SUM(K9:K32)</f>
        <v>4788</v>
      </c>
      <c r="L33" s="854">
        <f t="shared" si="3"/>
        <v>5102</v>
      </c>
      <c r="M33" s="854">
        <f t="shared" si="3"/>
        <v>4571</v>
      </c>
      <c r="N33" s="854">
        <f t="shared" si="3"/>
        <v>3741</v>
      </c>
      <c r="O33" s="854">
        <f>SUM(O9:O32)</f>
        <v>55788</v>
      </c>
      <c r="P33" s="854">
        <f>SUM(P9:P32)</f>
        <v>55334</v>
      </c>
      <c r="Q33" s="887">
        <f>IF(O33=0,"-",P33/O33)</f>
        <v>0.99186204918620491</v>
      </c>
    </row>
    <row r="34" spans="1:17" s="888" customFormat="1" ht="12.75" x14ac:dyDescent="0.25">
      <c r="A34" s="968"/>
      <c r="B34" s="940"/>
      <c r="C34" s="940"/>
      <c r="D34" s="940"/>
      <c r="E34" s="940"/>
      <c r="F34" s="940"/>
      <c r="G34" s="940"/>
      <c r="H34" s="940"/>
      <c r="I34" s="940"/>
      <c r="J34" s="940"/>
      <c r="K34" s="940"/>
      <c r="L34" s="940"/>
      <c r="M34" s="940"/>
      <c r="N34" s="940"/>
      <c r="O34" s="940"/>
      <c r="P34" s="940"/>
      <c r="Q34" s="941"/>
    </row>
    <row r="35" spans="1:17" x14ac:dyDescent="0.25">
      <c r="A35" s="881" t="s">
        <v>513</v>
      </c>
      <c r="O35" s="894"/>
      <c r="P35" s="894"/>
    </row>
    <row r="36" spans="1:17" ht="15.75" hidden="1" x14ac:dyDescent="0.25">
      <c r="A36" s="1034" t="s">
        <v>409</v>
      </c>
      <c r="B36" s="1035"/>
      <c r="C36" s="1035"/>
      <c r="D36" s="1035"/>
      <c r="E36" s="1035"/>
      <c r="F36" s="1035"/>
      <c r="G36" s="1035"/>
      <c r="H36" s="1035"/>
      <c r="O36" s="894"/>
      <c r="P36" s="894"/>
    </row>
    <row r="37" spans="1:17" ht="23.25" hidden="1" thickBot="1" x14ac:dyDescent="0.3">
      <c r="A37" s="841" t="s">
        <v>14</v>
      </c>
      <c r="B37" s="842" t="s">
        <v>198</v>
      </c>
      <c r="C37" s="841" t="str">
        <f>'UBS Izolina Mazzei'!C52</f>
        <v>Real.</v>
      </c>
      <c r="D37" s="841" t="str">
        <f>'UBS Izolina Mazzei'!D52</f>
        <v>Real.</v>
      </c>
      <c r="E37" s="841" t="str">
        <f>'UBS Izolina Mazzei'!E52</f>
        <v>Real.</v>
      </c>
      <c r="F37" s="841" t="str">
        <f>'UBS Izolina Mazzei'!F52</f>
        <v>Real.</v>
      </c>
      <c r="G37" s="841" t="str">
        <f>'UBS Izolina Mazzei'!G52</f>
        <v>Real.</v>
      </c>
      <c r="H37" s="841" t="str">
        <f>'UBS Izolina Mazzei'!H52</f>
        <v>Real.</v>
      </c>
      <c r="O37" s="894"/>
      <c r="P37" s="894"/>
    </row>
    <row r="38" spans="1:17" hidden="1" x14ac:dyDescent="0.25">
      <c r="A38" s="2" t="s">
        <v>33</v>
      </c>
      <c r="B38" s="244">
        <v>6</v>
      </c>
      <c r="C38" s="699">
        <v>5</v>
      </c>
      <c r="D38" s="11"/>
      <c r="E38" s="11"/>
      <c r="F38" s="11"/>
      <c r="G38" s="11"/>
      <c r="H38" s="11"/>
      <c r="O38" s="894"/>
      <c r="P38" s="894"/>
    </row>
    <row r="39" spans="1:17" hidden="1" x14ac:dyDescent="0.25">
      <c r="A39" s="2" t="s">
        <v>20</v>
      </c>
      <c r="B39" s="243">
        <v>3</v>
      </c>
      <c r="C39" s="703">
        <v>3</v>
      </c>
      <c r="D39" s="62"/>
      <c r="E39" s="62"/>
      <c r="F39" s="62"/>
      <c r="G39" s="62"/>
      <c r="H39" s="62"/>
      <c r="O39" s="890"/>
      <c r="P39" s="890"/>
    </row>
    <row r="40" spans="1:17" hidden="1" x14ac:dyDescent="0.25">
      <c r="A40" s="2" t="s">
        <v>43</v>
      </c>
      <c r="B40" s="243">
        <v>3</v>
      </c>
      <c r="C40" s="703">
        <v>2.5</v>
      </c>
      <c r="D40" s="703"/>
      <c r="E40" s="703"/>
      <c r="F40" s="703"/>
      <c r="G40" s="4"/>
      <c r="H40" s="4"/>
      <c r="O40" s="890"/>
      <c r="P40" s="890"/>
    </row>
    <row r="41" spans="1:17" hidden="1" x14ac:dyDescent="0.25">
      <c r="A41" s="2" t="s">
        <v>23</v>
      </c>
      <c r="B41" s="243">
        <v>3</v>
      </c>
      <c r="C41" s="700">
        <v>3</v>
      </c>
      <c r="D41" s="4"/>
      <c r="E41" s="4"/>
      <c r="F41" s="4"/>
      <c r="G41" s="4"/>
      <c r="H41" s="62"/>
      <c r="O41" s="890"/>
      <c r="P41" s="890"/>
    </row>
    <row r="42" spans="1:17" hidden="1" x14ac:dyDescent="0.25">
      <c r="A42" s="2" t="s">
        <v>24</v>
      </c>
      <c r="B42" s="243">
        <v>2</v>
      </c>
      <c r="C42" s="4">
        <v>2</v>
      </c>
      <c r="D42" s="4"/>
      <c r="E42" s="4"/>
      <c r="F42" s="4"/>
      <c r="G42" s="4"/>
      <c r="H42" s="4"/>
      <c r="O42" s="890"/>
      <c r="P42" s="890"/>
    </row>
    <row r="43" spans="1:17" hidden="1" x14ac:dyDescent="0.25">
      <c r="A43" s="2" t="s">
        <v>25</v>
      </c>
      <c r="B43" s="243">
        <v>6</v>
      </c>
      <c r="C43" s="700">
        <v>7</v>
      </c>
      <c r="D43" s="4"/>
      <c r="E43" s="4"/>
      <c r="F43" s="4"/>
      <c r="G43" s="4"/>
      <c r="H43" s="4"/>
      <c r="O43" s="890"/>
      <c r="P43" s="890"/>
    </row>
    <row r="44" spans="1:17" hidden="1" x14ac:dyDescent="0.25">
      <c r="A44" s="2" t="s">
        <v>45</v>
      </c>
      <c r="B44" s="243">
        <v>1</v>
      </c>
      <c r="C44" s="700">
        <v>1</v>
      </c>
      <c r="D44" s="4"/>
      <c r="E44" s="4"/>
      <c r="F44" s="4"/>
      <c r="G44" s="4"/>
      <c r="H44" s="4"/>
      <c r="O44" s="890"/>
      <c r="P44" s="890"/>
    </row>
    <row r="45" spans="1:17" hidden="1" x14ac:dyDescent="0.25">
      <c r="A45" s="2" t="s">
        <v>26</v>
      </c>
      <c r="B45" s="243">
        <v>1</v>
      </c>
      <c r="C45" s="700">
        <v>1</v>
      </c>
      <c r="D45" s="4"/>
      <c r="E45" s="4"/>
      <c r="F45" s="4"/>
      <c r="G45" s="4"/>
      <c r="H45" s="4"/>
      <c r="O45" s="890"/>
      <c r="P45" s="890"/>
    </row>
    <row r="46" spans="1:17" hidden="1" x14ac:dyDescent="0.25">
      <c r="A46" s="2" t="s">
        <v>199</v>
      </c>
      <c r="B46" s="846">
        <v>1</v>
      </c>
      <c r="C46" s="700">
        <v>0</v>
      </c>
      <c r="D46" s="4"/>
      <c r="E46" s="4"/>
      <c r="F46" s="4"/>
      <c r="G46" s="4"/>
      <c r="H46" s="4"/>
      <c r="O46" s="890"/>
      <c r="P46" s="890"/>
    </row>
    <row r="47" spans="1:17" ht="15.75" hidden="1" thickBot="1" x14ac:dyDescent="0.3">
      <c r="A47" s="63" t="s">
        <v>34</v>
      </c>
      <c r="B47" s="879">
        <v>1</v>
      </c>
      <c r="C47" s="18">
        <v>1</v>
      </c>
      <c r="D47" s="65"/>
      <c r="E47" s="65"/>
      <c r="F47" s="65"/>
      <c r="G47" s="65"/>
      <c r="H47" s="65"/>
      <c r="O47" s="890"/>
      <c r="P47" s="890"/>
    </row>
    <row r="48" spans="1:17" ht="15.75" hidden="1" thickBot="1" x14ac:dyDescent="0.3">
      <c r="A48" s="369" t="s">
        <v>7</v>
      </c>
      <c r="B48" s="850">
        <f>SUM(B38:B47)</f>
        <v>27</v>
      </c>
      <c r="C48" s="365">
        <f>SUM(C38:C47)</f>
        <v>25.5</v>
      </c>
      <c r="D48" s="365">
        <f>SUM(D38:D47)</f>
        <v>0</v>
      </c>
      <c r="E48" s="365">
        <f>SUM(E38:E47)</f>
        <v>0</v>
      </c>
      <c r="F48" s="365">
        <f>SUM(F38:F47)</f>
        <v>0</v>
      </c>
      <c r="G48" s="365">
        <f t="shared" ref="G48" si="4">SUM(G38:G47)</f>
        <v>0</v>
      </c>
      <c r="H48" s="365">
        <f t="shared" ref="H48" si="5">SUM(H38:H47)</f>
        <v>0</v>
      </c>
      <c r="O48" s="890"/>
      <c r="P48" s="890"/>
    </row>
    <row r="49" spans="15:16" hidden="1" x14ac:dyDescent="0.25">
      <c r="O49" s="890"/>
      <c r="P49" s="890"/>
    </row>
    <row r="50" spans="15:16" hidden="1" x14ac:dyDescent="0.25">
      <c r="O50" s="890"/>
      <c r="P50" s="890"/>
    </row>
    <row r="51" spans="15:16" x14ac:dyDescent="0.25">
      <c r="O51" s="890"/>
      <c r="P51" s="890"/>
    </row>
    <row r="52" spans="15:16" x14ac:dyDescent="0.25">
      <c r="O52" s="890"/>
      <c r="P52" s="890"/>
    </row>
    <row r="53" spans="15:16" x14ac:dyDescent="0.25">
      <c r="O53" s="890"/>
      <c r="P53" s="890"/>
    </row>
    <row r="54" spans="15:16" x14ac:dyDescent="0.25">
      <c r="O54" s="890"/>
      <c r="P54" s="890"/>
    </row>
    <row r="55" spans="15:16" x14ac:dyDescent="0.25">
      <c r="O55" s="890"/>
      <c r="P55" s="890"/>
    </row>
    <row r="56" spans="15:16" x14ac:dyDescent="0.25">
      <c r="O56" s="890"/>
      <c r="P56" s="890"/>
    </row>
    <row r="57" spans="15:16" x14ac:dyDescent="0.25">
      <c r="O57" s="890"/>
      <c r="P57" s="890"/>
    </row>
    <row r="58" spans="15:16" x14ac:dyDescent="0.25">
      <c r="O58" s="890"/>
      <c r="P58" s="890"/>
    </row>
    <row r="59" spans="15:16" x14ac:dyDescent="0.25">
      <c r="O59" s="890"/>
      <c r="P59" s="890"/>
    </row>
    <row r="60" spans="15:16" x14ac:dyDescent="0.25">
      <c r="O60" s="890"/>
      <c r="P60" s="890"/>
    </row>
    <row r="61" spans="15:16" x14ac:dyDescent="0.25">
      <c r="O61" s="890"/>
      <c r="P61" s="890"/>
    </row>
    <row r="62" spans="15:16" x14ac:dyDescent="0.25">
      <c r="O62" s="890"/>
      <c r="P62" s="890"/>
    </row>
    <row r="63" spans="15:16" x14ac:dyDescent="0.25">
      <c r="O63" s="890"/>
      <c r="P63" s="890"/>
    </row>
    <row r="64" spans="15:16" x14ac:dyDescent="0.25">
      <c r="O64" s="890"/>
      <c r="P64" s="890"/>
    </row>
    <row r="65" spans="15:16" x14ac:dyDescent="0.25">
      <c r="O65" s="890"/>
      <c r="P65" s="890"/>
    </row>
    <row r="66" spans="15:16" x14ac:dyDescent="0.25">
      <c r="O66" s="890"/>
      <c r="P66" s="890"/>
    </row>
    <row r="67" spans="15:16" x14ac:dyDescent="0.25">
      <c r="O67" s="890"/>
      <c r="P67" s="890"/>
    </row>
    <row r="68" spans="15:16" x14ac:dyDescent="0.25">
      <c r="O68" s="890"/>
      <c r="P68" s="890"/>
    </row>
    <row r="69" spans="15:16" x14ac:dyDescent="0.25">
      <c r="O69" s="890"/>
      <c r="P69" s="890"/>
    </row>
    <row r="70" spans="15:16" x14ac:dyDescent="0.25">
      <c r="O70" s="890"/>
      <c r="P70" s="890"/>
    </row>
    <row r="71" spans="15:16" x14ac:dyDescent="0.25">
      <c r="O71" s="890"/>
      <c r="P71" s="890"/>
    </row>
    <row r="72" spans="15:16" x14ac:dyDescent="0.25">
      <c r="O72" s="890"/>
      <c r="P72" s="890"/>
    </row>
    <row r="73" spans="15:16" x14ac:dyDescent="0.25">
      <c r="O73" s="890"/>
      <c r="P73" s="890"/>
    </row>
    <row r="74" spans="15:16" x14ac:dyDescent="0.25">
      <c r="O74" s="890"/>
      <c r="P74" s="890"/>
    </row>
    <row r="75" spans="15:16" x14ac:dyDescent="0.25">
      <c r="O75" s="890"/>
      <c r="P75" s="890"/>
    </row>
    <row r="76" spans="15:16" x14ac:dyDescent="0.25">
      <c r="O76" s="890"/>
      <c r="P76" s="890"/>
    </row>
    <row r="77" spans="15:16" x14ac:dyDescent="0.25">
      <c r="O77" s="890"/>
      <c r="P77" s="890"/>
    </row>
    <row r="78" spans="15:16" x14ac:dyDescent="0.25">
      <c r="O78" s="890"/>
      <c r="P78" s="890"/>
    </row>
    <row r="79" spans="15:16" x14ac:dyDescent="0.25">
      <c r="O79" s="890"/>
      <c r="P79" s="890"/>
    </row>
    <row r="80" spans="15:16" x14ac:dyDescent="0.25">
      <c r="O80" s="890"/>
      <c r="P80" s="890"/>
    </row>
    <row r="81" spans="15:16" x14ac:dyDescent="0.25">
      <c r="O81" s="890"/>
      <c r="P81" s="890"/>
    </row>
    <row r="82" spans="15:16" x14ac:dyDescent="0.25">
      <c r="O82" s="890"/>
      <c r="P82" s="890"/>
    </row>
    <row r="83" spans="15:16" x14ac:dyDescent="0.25">
      <c r="O83" s="890"/>
      <c r="P83" s="890"/>
    </row>
    <row r="84" spans="15:16" x14ac:dyDescent="0.25">
      <c r="O84" s="890"/>
      <c r="P84" s="890"/>
    </row>
    <row r="85" spans="15:16" x14ac:dyDescent="0.25">
      <c r="O85" s="890"/>
      <c r="P85" s="890"/>
    </row>
    <row r="86" spans="15:16" x14ac:dyDescent="0.25">
      <c r="O86" s="890"/>
      <c r="P86" s="890"/>
    </row>
    <row r="87" spans="15:16" x14ac:dyDescent="0.25">
      <c r="O87" s="890"/>
      <c r="P87" s="890"/>
    </row>
    <row r="88" spans="15:16" x14ac:dyDescent="0.25">
      <c r="O88" s="890"/>
      <c r="P88" s="890"/>
    </row>
    <row r="89" spans="15:16" x14ac:dyDescent="0.25">
      <c r="O89" s="890"/>
      <c r="P89" s="890"/>
    </row>
    <row r="90" spans="15:16" x14ac:dyDescent="0.25">
      <c r="O90" s="890"/>
      <c r="P90" s="890"/>
    </row>
    <row r="91" spans="15:16" x14ac:dyDescent="0.25">
      <c r="O91" s="890"/>
      <c r="P91" s="890"/>
    </row>
    <row r="92" spans="15:16" x14ac:dyDescent="0.25">
      <c r="O92" s="890"/>
      <c r="P92" s="890"/>
    </row>
    <row r="93" spans="15:16" x14ac:dyDescent="0.25">
      <c r="O93" s="890"/>
      <c r="P93" s="890"/>
    </row>
    <row r="94" spans="15:16" x14ac:dyDescent="0.25">
      <c r="O94" s="890"/>
      <c r="P94" s="890"/>
    </row>
    <row r="95" spans="15:16" x14ac:dyDescent="0.25">
      <c r="O95" s="890"/>
      <c r="P95" s="890"/>
    </row>
    <row r="96" spans="15:16" x14ac:dyDescent="0.25">
      <c r="O96" s="890"/>
      <c r="P96" s="890"/>
    </row>
    <row r="97" spans="15:16" x14ac:dyDescent="0.25">
      <c r="O97" s="890"/>
      <c r="P97" s="890"/>
    </row>
    <row r="98" spans="15:16" x14ac:dyDescent="0.25">
      <c r="O98" s="890"/>
      <c r="P98" s="890"/>
    </row>
    <row r="99" spans="15:16" x14ac:dyDescent="0.25">
      <c r="O99" s="890"/>
      <c r="P99" s="890"/>
    </row>
    <row r="100" spans="15:16" x14ac:dyDescent="0.25">
      <c r="O100" s="890"/>
      <c r="P100" s="890"/>
    </row>
    <row r="101" spans="15:16" x14ac:dyDescent="0.25">
      <c r="O101" s="890"/>
      <c r="P101" s="890"/>
    </row>
    <row r="102" spans="15:16" x14ac:dyDescent="0.25">
      <c r="O102" s="890"/>
      <c r="P102" s="890"/>
    </row>
    <row r="103" spans="15:16" x14ac:dyDescent="0.25">
      <c r="O103" s="890"/>
      <c r="P103" s="890"/>
    </row>
    <row r="104" spans="15:16" x14ac:dyDescent="0.25">
      <c r="O104" s="890"/>
      <c r="P104" s="890"/>
    </row>
    <row r="105" spans="15:16" x14ac:dyDescent="0.25">
      <c r="O105" s="890"/>
      <c r="P105" s="890"/>
    </row>
    <row r="106" spans="15:16" x14ac:dyDescent="0.25">
      <c r="O106" s="890"/>
      <c r="P106" s="890"/>
    </row>
    <row r="107" spans="15:16" x14ac:dyDescent="0.25">
      <c r="O107" s="890"/>
      <c r="P107" s="890"/>
    </row>
    <row r="108" spans="15:16" x14ac:dyDescent="0.25">
      <c r="O108" s="890"/>
      <c r="P108" s="890"/>
    </row>
    <row r="109" spans="15:16" x14ac:dyDescent="0.25">
      <c r="O109" s="890"/>
      <c r="P109" s="890"/>
    </row>
    <row r="110" spans="15:16" x14ac:dyDescent="0.25">
      <c r="O110" s="890"/>
      <c r="P110" s="890"/>
    </row>
    <row r="111" spans="15:16" x14ac:dyDescent="0.25">
      <c r="O111" s="890"/>
      <c r="P111" s="890"/>
    </row>
    <row r="112" spans="15:16" x14ac:dyDescent="0.25">
      <c r="O112" s="890"/>
      <c r="P112" s="890"/>
    </row>
    <row r="113" spans="15:16" x14ac:dyDescent="0.25">
      <c r="O113" s="890"/>
      <c r="P113" s="890"/>
    </row>
    <row r="114" spans="15:16" x14ac:dyDescent="0.25">
      <c r="O114" s="890"/>
      <c r="P114" s="890"/>
    </row>
    <row r="115" spans="15:16" x14ac:dyDescent="0.25">
      <c r="O115" s="890"/>
      <c r="P115" s="890"/>
    </row>
    <row r="116" spans="15:16" x14ac:dyDescent="0.25">
      <c r="O116" s="890"/>
      <c r="P116" s="890"/>
    </row>
    <row r="117" spans="15:16" x14ac:dyDescent="0.25">
      <c r="O117" s="890"/>
      <c r="P117" s="890"/>
    </row>
    <row r="118" spans="15:16" x14ac:dyDescent="0.25">
      <c r="O118" s="890"/>
      <c r="P118" s="890"/>
    </row>
    <row r="119" spans="15:16" x14ac:dyDescent="0.25">
      <c r="O119" s="890"/>
      <c r="P119" s="890"/>
    </row>
    <row r="120" spans="15:16" x14ac:dyDescent="0.25">
      <c r="O120" s="890"/>
      <c r="P120" s="890"/>
    </row>
    <row r="121" spans="15:16" x14ac:dyDescent="0.25">
      <c r="O121" s="890"/>
      <c r="P121" s="890"/>
    </row>
    <row r="122" spans="15:16" x14ac:dyDescent="0.25">
      <c r="O122" s="890"/>
      <c r="P122" s="890"/>
    </row>
    <row r="123" spans="15:16" x14ac:dyDescent="0.25">
      <c r="O123" s="890"/>
      <c r="P123" s="890"/>
    </row>
    <row r="124" spans="15:16" x14ac:dyDescent="0.25">
      <c r="O124" s="890"/>
      <c r="P124" s="890"/>
    </row>
    <row r="125" spans="15:16" x14ac:dyDescent="0.25">
      <c r="O125" s="890"/>
      <c r="P125" s="890"/>
    </row>
    <row r="126" spans="15:16" x14ac:dyDescent="0.25">
      <c r="O126" s="890"/>
      <c r="P126" s="890"/>
    </row>
    <row r="127" spans="15:16" x14ac:dyDescent="0.25">
      <c r="O127" s="890"/>
      <c r="P127" s="890"/>
    </row>
    <row r="128" spans="15:16" x14ac:dyDescent="0.25">
      <c r="O128" s="890"/>
      <c r="P128" s="890"/>
    </row>
    <row r="129" spans="15:16" x14ac:dyDescent="0.25">
      <c r="O129" s="890"/>
      <c r="P129" s="890"/>
    </row>
    <row r="130" spans="15:16" x14ac:dyDescent="0.25">
      <c r="O130" s="890"/>
      <c r="P130" s="890"/>
    </row>
    <row r="131" spans="15:16" x14ac:dyDescent="0.25">
      <c r="O131" s="890"/>
      <c r="P131" s="890"/>
    </row>
    <row r="132" spans="15:16" x14ac:dyDescent="0.25">
      <c r="O132" s="890"/>
      <c r="P132" s="890"/>
    </row>
    <row r="133" spans="15:16" x14ac:dyDescent="0.25">
      <c r="O133" s="890"/>
      <c r="P133" s="890"/>
    </row>
    <row r="134" spans="15:16" x14ac:dyDescent="0.25">
      <c r="O134" s="890"/>
      <c r="P134" s="890"/>
    </row>
    <row r="135" spans="15:16" x14ac:dyDescent="0.25">
      <c r="O135" s="890"/>
      <c r="P135" s="890"/>
    </row>
    <row r="136" spans="15:16" x14ac:dyDescent="0.25">
      <c r="O136" s="890"/>
      <c r="P136" s="890"/>
    </row>
    <row r="137" spans="15:16" x14ac:dyDescent="0.25">
      <c r="O137" s="890"/>
      <c r="P137" s="890"/>
    </row>
    <row r="138" spans="15:16" x14ac:dyDescent="0.25">
      <c r="O138" s="890"/>
      <c r="P138" s="890"/>
    </row>
    <row r="139" spans="15:16" x14ac:dyDescent="0.25">
      <c r="O139" s="890"/>
      <c r="P139" s="890"/>
    </row>
    <row r="140" spans="15:16" x14ac:dyDescent="0.25">
      <c r="O140" s="890"/>
      <c r="P140" s="890"/>
    </row>
    <row r="141" spans="15:16" x14ac:dyDescent="0.25">
      <c r="O141" s="890"/>
      <c r="P141" s="890"/>
    </row>
    <row r="142" spans="15:16" x14ac:dyDescent="0.25">
      <c r="O142" s="890"/>
      <c r="P142" s="890"/>
    </row>
    <row r="143" spans="15:16" x14ac:dyDescent="0.25">
      <c r="O143" s="890"/>
      <c r="P143" s="890"/>
    </row>
    <row r="144" spans="15:16" x14ac:dyDescent="0.25">
      <c r="O144" s="890"/>
      <c r="P144" s="890"/>
    </row>
    <row r="145" spans="15:16" x14ac:dyDescent="0.25">
      <c r="O145" s="890"/>
      <c r="P145" s="890"/>
    </row>
    <row r="146" spans="15:16" x14ac:dyDescent="0.25">
      <c r="O146" s="890"/>
      <c r="P146" s="890"/>
    </row>
    <row r="147" spans="15:16" x14ac:dyDescent="0.25">
      <c r="O147" s="890"/>
      <c r="P147" s="890"/>
    </row>
    <row r="148" spans="15:16" x14ac:dyDescent="0.25">
      <c r="O148" s="890"/>
      <c r="P148" s="890"/>
    </row>
    <row r="149" spans="15:16" x14ac:dyDescent="0.25">
      <c r="O149" s="890"/>
      <c r="P149" s="890"/>
    </row>
    <row r="150" spans="15:16" x14ac:dyDescent="0.25">
      <c r="O150" s="890"/>
      <c r="P150" s="890"/>
    </row>
    <row r="151" spans="15:16" x14ac:dyDescent="0.25">
      <c r="O151" s="890"/>
      <c r="P151" s="890"/>
    </row>
    <row r="152" spans="15:16" x14ac:dyDescent="0.25">
      <c r="O152" s="890"/>
      <c r="P152" s="890"/>
    </row>
    <row r="153" spans="15:16" x14ac:dyDescent="0.25">
      <c r="O153" s="890"/>
      <c r="P153" s="890"/>
    </row>
    <row r="154" spans="15:16" x14ac:dyDescent="0.25">
      <c r="O154" s="890"/>
      <c r="P154" s="890"/>
    </row>
    <row r="155" spans="15:16" x14ac:dyDescent="0.25">
      <c r="O155" s="890"/>
      <c r="P155" s="890"/>
    </row>
    <row r="156" spans="15:16" x14ac:dyDescent="0.25">
      <c r="O156" s="890"/>
      <c r="P156" s="890"/>
    </row>
    <row r="157" spans="15:16" x14ac:dyDescent="0.25">
      <c r="O157" s="890"/>
      <c r="P157" s="890"/>
    </row>
    <row r="158" spans="15:16" x14ac:dyDescent="0.25">
      <c r="O158" s="890"/>
      <c r="P158" s="890"/>
    </row>
    <row r="159" spans="15:16" x14ac:dyDescent="0.25">
      <c r="O159" s="890"/>
      <c r="P159" s="890"/>
    </row>
    <row r="160" spans="15:16" x14ac:dyDescent="0.25">
      <c r="O160" s="890"/>
      <c r="P160" s="890"/>
    </row>
    <row r="161" spans="15:16" x14ac:dyDescent="0.25">
      <c r="O161" s="890"/>
      <c r="P161" s="890"/>
    </row>
    <row r="162" spans="15:16" x14ac:dyDescent="0.25">
      <c r="O162" s="890"/>
      <c r="P162" s="890"/>
    </row>
    <row r="163" spans="15:16" x14ac:dyDescent="0.25">
      <c r="O163" s="890"/>
      <c r="P163" s="890"/>
    </row>
    <row r="164" spans="15:16" x14ac:dyDescent="0.25">
      <c r="O164" s="890"/>
      <c r="P164" s="890"/>
    </row>
    <row r="165" spans="15:16" x14ac:dyDescent="0.25">
      <c r="O165" s="890"/>
      <c r="P165" s="890"/>
    </row>
    <row r="166" spans="15:16" x14ac:dyDescent="0.25">
      <c r="O166" s="890"/>
      <c r="P166" s="890"/>
    </row>
    <row r="167" spans="15:16" x14ac:dyDescent="0.25">
      <c r="O167" s="890"/>
      <c r="P167" s="890"/>
    </row>
    <row r="168" spans="15:16" x14ac:dyDescent="0.25">
      <c r="O168" s="890"/>
      <c r="P168" s="890"/>
    </row>
    <row r="169" spans="15:16" x14ac:dyDescent="0.25">
      <c r="O169" s="890"/>
      <c r="P169" s="890"/>
    </row>
    <row r="170" spans="15:16" x14ac:dyDescent="0.25">
      <c r="O170" s="890"/>
      <c r="P170" s="890"/>
    </row>
    <row r="171" spans="15:16" x14ac:dyDescent="0.25">
      <c r="O171" s="890"/>
      <c r="P171" s="890"/>
    </row>
    <row r="172" spans="15:16" x14ac:dyDescent="0.25">
      <c r="O172" s="890"/>
      <c r="P172" s="890"/>
    </row>
    <row r="173" spans="15:16" x14ac:dyDescent="0.25">
      <c r="O173" s="890"/>
      <c r="P173" s="890"/>
    </row>
    <row r="174" spans="15:16" x14ac:dyDescent="0.25">
      <c r="O174" s="890"/>
      <c r="P174" s="890"/>
    </row>
    <row r="175" spans="15:16" x14ac:dyDescent="0.25">
      <c r="O175" s="890"/>
      <c r="P175" s="890"/>
    </row>
    <row r="176" spans="15:16" x14ac:dyDescent="0.25">
      <c r="O176" s="890"/>
      <c r="P176" s="890"/>
    </row>
    <row r="177" spans="15:16" x14ac:dyDescent="0.25">
      <c r="O177" s="890"/>
      <c r="P177" s="890"/>
    </row>
    <row r="178" spans="15:16" x14ac:dyDescent="0.25">
      <c r="O178" s="890"/>
      <c r="P178" s="890"/>
    </row>
    <row r="179" spans="15:16" x14ac:dyDescent="0.25">
      <c r="O179" s="890"/>
      <c r="P179" s="890"/>
    </row>
    <row r="180" spans="15:16" x14ac:dyDescent="0.25">
      <c r="O180" s="890"/>
      <c r="P180" s="890"/>
    </row>
    <row r="181" spans="15:16" x14ac:dyDescent="0.25">
      <c r="O181" s="890"/>
      <c r="P181" s="890"/>
    </row>
    <row r="182" spans="15:16" x14ac:dyDescent="0.25">
      <c r="O182" s="890"/>
      <c r="P182" s="890"/>
    </row>
    <row r="183" spans="15:16" x14ac:dyDescent="0.25">
      <c r="O183" s="890"/>
      <c r="P183" s="890"/>
    </row>
    <row r="184" spans="15:16" x14ac:dyDescent="0.25">
      <c r="O184" s="890"/>
      <c r="P184" s="890"/>
    </row>
    <row r="185" spans="15:16" x14ac:dyDescent="0.25">
      <c r="O185" s="890"/>
      <c r="P185" s="890"/>
    </row>
    <row r="186" spans="15:16" x14ac:dyDescent="0.25">
      <c r="O186" s="890"/>
      <c r="P186" s="890"/>
    </row>
    <row r="187" spans="15:16" x14ac:dyDescent="0.25">
      <c r="O187" s="890"/>
      <c r="P187" s="890"/>
    </row>
    <row r="188" spans="15:16" x14ac:dyDescent="0.25">
      <c r="O188" s="890"/>
      <c r="P188" s="890"/>
    </row>
    <row r="189" spans="15:16" x14ac:dyDescent="0.25">
      <c r="O189" s="890"/>
      <c r="P189" s="890"/>
    </row>
    <row r="190" spans="15:16" x14ac:dyDescent="0.25">
      <c r="O190" s="890"/>
      <c r="P190" s="890"/>
    </row>
    <row r="191" spans="15:16" x14ac:dyDescent="0.25">
      <c r="O191" s="890"/>
      <c r="P191" s="890"/>
    </row>
    <row r="192" spans="15:16" x14ac:dyDescent="0.25">
      <c r="O192" s="890"/>
      <c r="P192" s="890"/>
    </row>
    <row r="193" spans="15:16" x14ac:dyDescent="0.25">
      <c r="O193" s="890"/>
      <c r="P193" s="890"/>
    </row>
    <row r="194" spans="15:16" x14ac:dyDescent="0.25">
      <c r="O194" s="890"/>
      <c r="P194" s="890"/>
    </row>
    <row r="195" spans="15:16" x14ac:dyDescent="0.25">
      <c r="O195" s="890"/>
      <c r="P195" s="890"/>
    </row>
    <row r="196" spans="15:16" x14ac:dyDescent="0.25">
      <c r="O196" s="890"/>
      <c r="P196" s="890"/>
    </row>
    <row r="197" spans="15:16" x14ac:dyDescent="0.25">
      <c r="O197" s="890"/>
      <c r="P197" s="890"/>
    </row>
    <row r="198" spans="15:16" x14ac:dyDescent="0.25">
      <c r="O198" s="890"/>
      <c r="P198" s="890"/>
    </row>
    <row r="199" spans="15:16" x14ac:dyDescent="0.25">
      <c r="O199" s="890"/>
      <c r="P199" s="890"/>
    </row>
    <row r="200" spans="15:16" x14ac:dyDescent="0.25">
      <c r="O200" s="890"/>
      <c r="P200" s="890"/>
    </row>
    <row r="201" spans="15:16" x14ac:dyDescent="0.25">
      <c r="O201" s="890"/>
      <c r="P201" s="890"/>
    </row>
    <row r="202" spans="15:16" x14ac:dyDescent="0.25">
      <c r="O202" s="890"/>
      <c r="P202" s="890"/>
    </row>
    <row r="203" spans="15:16" x14ac:dyDescent="0.25">
      <c r="O203" s="890"/>
      <c r="P203" s="890"/>
    </row>
    <row r="204" spans="15:16" x14ac:dyDescent="0.25">
      <c r="O204" s="890"/>
      <c r="P204" s="890"/>
    </row>
    <row r="205" spans="15:16" x14ac:dyDescent="0.25">
      <c r="O205" s="890"/>
      <c r="P205" s="890"/>
    </row>
    <row r="206" spans="15:16" x14ac:dyDescent="0.25">
      <c r="O206" s="890"/>
      <c r="P206" s="890"/>
    </row>
    <row r="207" spans="15:16" x14ac:dyDescent="0.25">
      <c r="O207" s="890"/>
      <c r="P207" s="890"/>
    </row>
    <row r="208" spans="15:16" x14ac:dyDescent="0.25">
      <c r="O208" s="890"/>
      <c r="P208" s="890"/>
    </row>
    <row r="209" spans="15:16" x14ac:dyDescent="0.25">
      <c r="O209" s="890"/>
      <c r="P209" s="890"/>
    </row>
    <row r="210" spans="15:16" x14ac:dyDescent="0.25">
      <c r="O210" s="890"/>
      <c r="P210" s="890"/>
    </row>
    <row r="211" spans="15:16" x14ac:dyDescent="0.25">
      <c r="O211" s="890"/>
      <c r="P211" s="890"/>
    </row>
    <row r="212" spans="15:16" x14ac:dyDescent="0.25">
      <c r="O212" s="890"/>
      <c r="P212" s="890"/>
    </row>
    <row r="213" spans="15:16" x14ac:dyDescent="0.25">
      <c r="O213" s="890"/>
      <c r="P213" s="890"/>
    </row>
    <row r="214" spans="15:16" x14ac:dyDescent="0.25">
      <c r="O214" s="890"/>
      <c r="P214" s="890"/>
    </row>
    <row r="215" spans="15:16" x14ac:dyDescent="0.25">
      <c r="O215" s="890"/>
      <c r="P215" s="890"/>
    </row>
    <row r="216" spans="15:16" x14ac:dyDescent="0.25">
      <c r="O216" s="890"/>
      <c r="P216" s="890"/>
    </row>
    <row r="217" spans="15:16" x14ac:dyDescent="0.25">
      <c r="O217" s="890"/>
      <c r="P217" s="890"/>
    </row>
    <row r="218" spans="15:16" x14ac:dyDescent="0.25">
      <c r="O218" s="890"/>
      <c r="P218" s="890"/>
    </row>
    <row r="219" spans="15:16" x14ac:dyDescent="0.25">
      <c r="O219" s="890"/>
      <c r="P219" s="890"/>
    </row>
    <row r="220" spans="15:16" x14ac:dyDescent="0.25">
      <c r="O220" s="890"/>
      <c r="P220" s="890"/>
    </row>
    <row r="221" spans="15:16" x14ac:dyDescent="0.25">
      <c r="O221" s="890"/>
      <c r="P221" s="890"/>
    </row>
    <row r="222" spans="15:16" x14ac:dyDescent="0.25">
      <c r="O222" s="890"/>
      <c r="P222" s="890"/>
    </row>
    <row r="223" spans="15:16" x14ac:dyDescent="0.25">
      <c r="O223" s="890"/>
      <c r="P223" s="890"/>
    </row>
    <row r="224" spans="15:16" x14ac:dyDescent="0.25">
      <c r="O224" s="890"/>
      <c r="P224" s="890"/>
    </row>
    <row r="225" spans="15:16" x14ac:dyDescent="0.25">
      <c r="O225" s="890"/>
      <c r="P225" s="890"/>
    </row>
    <row r="226" spans="15:16" x14ac:dyDescent="0.25">
      <c r="O226" s="890"/>
      <c r="P226" s="890"/>
    </row>
    <row r="227" spans="15:16" x14ac:dyDescent="0.25">
      <c r="O227" s="890"/>
      <c r="P227" s="890"/>
    </row>
    <row r="228" spans="15:16" x14ac:dyDescent="0.25">
      <c r="O228" s="890"/>
      <c r="P228" s="890"/>
    </row>
    <row r="229" spans="15:16" x14ac:dyDescent="0.25">
      <c r="O229" s="890"/>
      <c r="P229" s="890"/>
    </row>
    <row r="230" spans="15:16" x14ac:dyDescent="0.25">
      <c r="O230" s="890"/>
      <c r="P230" s="890"/>
    </row>
    <row r="231" spans="15:16" x14ac:dyDescent="0.25">
      <c r="O231" s="890"/>
      <c r="P231" s="890"/>
    </row>
    <row r="232" spans="15:16" x14ac:dyDescent="0.25">
      <c r="O232" s="890"/>
      <c r="P232" s="890"/>
    </row>
    <row r="233" spans="15:16" x14ac:dyDescent="0.25">
      <c r="O233" s="890"/>
      <c r="P233" s="890"/>
    </row>
    <row r="234" spans="15:16" x14ac:dyDescent="0.25">
      <c r="O234" s="890"/>
      <c r="P234" s="890"/>
    </row>
    <row r="235" spans="15:16" x14ac:dyDescent="0.25">
      <c r="O235" s="890"/>
      <c r="P235" s="890"/>
    </row>
    <row r="236" spans="15:16" x14ac:dyDescent="0.25">
      <c r="O236" s="890"/>
      <c r="P236" s="890"/>
    </row>
    <row r="237" spans="15:16" x14ac:dyDescent="0.25">
      <c r="O237" s="890"/>
      <c r="P237" s="890"/>
    </row>
    <row r="238" spans="15:16" x14ac:dyDescent="0.25">
      <c r="O238" s="890"/>
      <c r="P238" s="890"/>
    </row>
    <row r="239" spans="15:16" x14ac:dyDescent="0.25">
      <c r="O239" s="890"/>
      <c r="P239" s="890"/>
    </row>
    <row r="240" spans="15:16" x14ac:dyDescent="0.25">
      <c r="O240" s="890"/>
      <c r="P240" s="890"/>
    </row>
    <row r="241" spans="15:16" x14ac:dyDescent="0.25">
      <c r="O241" s="890"/>
      <c r="P241" s="890"/>
    </row>
    <row r="242" spans="15:16" x14ac:dyDescent="0.25">
      <c r="O242" s="890"/>
      <c r="P242" s="890"/>
    </row>
    <row r="243" spans="15:16" x14ac:dyDescent="0.25">
      <c r="O243" s="890"/>
      <c r="P243" s="890"/>
    </row>
    <row r="244" spans="15:16" x14ac:dyDescent="0.25">
      <c r="O244" s="890"/>
      <c r="P244" s="890"/>
    </row>
    <row r="245" spans="15:16" x14ac:dyDescent="0.25">
      <c r="O245" s="890"/>
      <c r="P245" s="890"/>
    </row>
    <row r="246" spans="15:16" x14ac:dyDescent="0.25">
      <c r="O246" s="890"/>
      <c r="P246" s="890"/>
    </row>
    <row r="247" spans="15:16" x14ac:dyDescent="0.25">
      <c r="O247" s="890"/>
      <c r="P247" s="890"/>
    </row>
    <row r="248" spans="15:16" x14ac:dyDescent="0.25">
      <c r="O248" s="890"/>
      <c r="P248" s="890"/>
    </row>
    <row r="249" spans="15:16" x14ac:dyDescent="0.25">
      <c r="O249" s="890"/>
      <c r="P249" s="890"/>
    </row>
    <row r="250" spans="15:16" x14ac:dyDescent="0.25">
      <c r="O250" s="890"/>
      <c r="P250" s="890"/>
    </row>
    <row r="251" spans="15:16" x14ac:dyDescent="0.25">
      <c r="O251" s="890"/>
      <c r="P251" s="890"/>
    </row>
    <row r="252" spans="15:16" x14ac:dyDescent="0.25">
      <c r="O252" s="890"/>
      <c r="P252" s="890"/>
    </row>
    <row r="253" spans="15:16" x14ac:dyDescent="0.25">
      <c r="O253" s="890"/>
      <c r="P253" s="890"/>
    </row>
    <row r="254" spans="15:16" x14ac:dyDescent="0.25">
      <c r="O254" s="890"/>
      <c r="P254" s="890"/>
    </row>
    <row r="255" spans="15:16" x14ac:dyDescent="0.25">
      <c r="O255" s="890"/>
      <c r="P255" s="890"/>
    </row>
    <row r="256" spans="15:16" x14ac:dyDescent="0.25">
      <c r="O256" s="890"/>
      <c r="P256" s="890"/>
    </row>
    <row r="257" spans="15:16" x14ac:dyDescent="0.25">
      <c r="O257" s="890"/>
      <c r="P257" s="890"/>
    </row>
    <row r="258" spans="15:16" x14ac:dyDescent="0.25">
      <c r="O258" s="890"/>
      <c r="P258" s="890"/>
    </row>
    <row r="259" spans="15:16" x14ac:dyDescent="0.25">
      <c r="O259" s="890"/>
      <c r="P259" s="890"/>
    </row>
    <row r="260" spans="15:16" x14ac:dyDescent="0.25">
      <c r="O260" s="890"/>
      <c r="P260" s="890"/>
    </row>
    <row r="261" spans="15:16" x14ac:dyDescent="0.25">
      <c r="O261" s="890"/>
      <c r="P261" s="890"/>
    </row>
    <row r="262" spans="15:16" x14ac:dyDescent="0.25">
      <c r="O262" s="890"/>
      <c r="P262" s="890"/>
    </row>
    <row r="263" spans="15:16" x14ac:dyDescent="0.25">
      <c r="O263" s="890"/>
      <c r="P263" s="890"/>
    </row>
    <row r="264" spans="15:16" x14ac:dyDescent="0.25">
      <c r="O264" s="890"/>
      <c r="P264" s="890"/>
    </row>
    <row r="265" spans="15:16" x14ac:dyDescent="0.25">
      <c r="O265" s="890"/>
      <c r="P265" s="890"/>
    </row>
    <row r="266" spans="15:16" x14ac:dyDescent="0.25">
      <c r="O266" s="890"/>
      <c r="P266" s="890"/>
    </row>
    <row r="267" spans="15:16" x14ac:dyDescent="0.25">
      <c r="O267" s="890"/>
      <c r="P267" s="890"/>
    </row>
    <row r="268" spans="15:16" x14ac:dyDescent="0.25">
      <c r="O268" s="890"/>
      <c r="P268" s="890"/>
    </row>
    <row r="269" spans="15:16" x14ac:dyDescent="0.25">
      <c r="O269" s="890"/>
      <c r="P269" s="890"/>
    </row>
    <row r="270" spans="15:16" x14ac:dyDescent="0.25">
      <c r="O270" s="890"/>
      <c r="P270" s="890"/>
    </row>
    <row r="271" spans="15:16" x14ac:dyDescent="0.25">
      <c r="O271" s="890"/>
      <c r="P271" s="890"/>
    </row>
    <row r="272" spans="15:16" x14ac:dyDescent="0.25">
      <c r="O272" s="890"/>
      <c r="P272" s="890"/>
    </row>
  </sheetData>
  <mergeCells count="8">
    <mergeCell ref="A2:G2"/>
    <mergeCell ref="A3:G3"/>
    <mergeCell ref="A36:H36"/>
    <mergeCell ref="A6:Q6"/>
    <mergeCell ref="A5:Q5"/>
    <mergeCell ref="O7:Q7"/>
    <mergeCell ref="A7:A8"/>
    <mergeCell ref="B7:B8"/>
  </mergeCells>
  <phoneticPr fontId="53" type="noConversion"/>
  <pageMargins left="0.35433070866141736" right="0.23622047244094491" top="0.27559055118110237" bottom="0.35433070866141736" header="0.19685039370078741" footer="0.11811023622047245"/>
  <pageSetup paperSize="9" scale="66" orientation="landscape" r:id="rId1"/>
  <headerFooter>
    <oddFooter>&amp;R&amp;12pag. &amp;P</oddFooter>
  </headerFooter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  <pageSetUpPr fitToPage="1"/>
  </sheetPr>
  <dimension ref="A1:Q268"/>
  <sheetViews>
    <sheetView showGridLines="0" zoomScaleNormal="100" workbookViewId="0">
      <pane xSplit="1" topLeftCell="B1" activePane="topRight" state="frozen"/>
      <selection activeCell="R6" sqref="R6"/>
      <selection pane="topRight" activeCell="O46" sqref="O46"/>
    </sheetView>
  </sheetViews>
  <sheetFormatPr defaultColWidth="8.85546875" defaultRowHeight="15" x14ac:dyDescent="0.25"/>
  <cols>
    <col min="1" max="1" width="41.7109375" customWidth="1"/>
    <col min="2" max="2" width="11.85546875" customWidth="1"/>
    <col min="3" max="10" width="11.5703125" customWidth="1"/>
    <col min="11" max="11" width="10.5703125" customWidth="1"/>
    <col min="12" max="12" width="11.140625" customWidth="1"/>
    <col min="13" max="14" width="11.5703125" customWidth="1"/>
    <col min="15" max="15" width="10.42578125" customWidth="1"/>
    <col min="16" max="16" width="8" customWidth="1"/>
    <col min="17" max="17" width="8.140625" customWidth="1"/>
  </cols>
  <sheetData>
    <row r="1" spans="1:17" ht="42" customHeight="1" x14ac:dyDescent="0.25"/>
    <row r="2" spans="1:17" ht="18" x14ac:dyDescent="0.35">
      <c r="A2" s="1020"/>
      <c r="B2" s="1020"/>
      <c r="C2" s="1020"/>
      <c r="D2" s="1020"/>
      <c r="E2" s="1020"/>
      <c r="F2" s="1020"/>
      <c r="G2" s="1020"/>
      <c r="H2" s="1"/>
    </row>
    <row r="3" spans="1:17" ht="18" x14ac:dyDescent="0.35">
      <c r="A3" s="1020"/>
      <c r="B3" s="1020"/>
      <c r="C3" s="1020"/>
      <c r="D3" s="1020"/>
      <c r="E3" s="1020"/>
      <c r="F3" s="1020"/>
      <c r="G3" s="1020"/>
      <c r="H3" s="1"/>
    </row>
    <row r="5" spans="1:17" ht="20.25" customHeight="1" x14ac:dyDescent="0.25">
      <c r="A5" s="1023" t="s">
        <v>510</v>
      </c>
      <c r="B5" s="1023"/>
      <c r="C5" s="1023"/>
      <c r="D5" s="1023"/>
      <c r="E5" s="1023"/>
      <c r="F5" s="1023"/>
      <c r="G5" s="1023"/>
      <c r="H5" s="1023"/>
      <c r="I5" s="1023"/>
      <c r="J5" s="1023"/>
      <c r="K5" s="1023"/>
      <c r="L5" s="1023"/>
      <c r="M5" s="1023"/>
      <c r="N5" s="1023"/>
      <c r="O5" s="1023"/>
      <c r="P5" s="1023"/>
      <c r="Q5" s="1023"/>
    </row>
    <row r="6" spans="1:17" ht="20.25" customHeight="1" x14ac:dyDescent="0.25">
      <c r="A6" s="1023" t="s">
        <v>640</v>
      </c>
      <c r="B6" s="1023"/>
      <c r="C6" s="1023"/>
      <c r="D6" s="1023"/>
      <c r="E6" s="1023"/>
      <c r="F6" s="1023"/>
      <c r="G6" s="1023"/>
      <c r="H6" s="1023"/>
      <c r="I6" s="1023"/>
      <c r="J6" s="1023"/>
      <c r="K6" s="1023"/>
      <c r="L6" s="1023"/>
      <c r="M6" s="1023"/>
      <c r="N6" s="1023"/>
      <c r="O6" s="1023"/>
      <c r="P6" s="1023"/>
      <c r="Q6" s="1023"/>
    </row>
    <row r="7" spans="1:17" ht="20.25" customHeight="1" x14ac:dyDescent="0.25">
      <c r="A7" s="1029" t="s">
        <v>14</v>
      </c>
      <c r="B7" s="1027" t="s">
        <v>529</v>
      </c>
      <c r="C7" s="882" t="s">
        <v>514</v>
      </c>
      <c r="D7" s="882" t="s">
        <v>515</v>
      </c>
      <c r="E7" s="882" t="s">
        <v>516</v>
      </c>
      <c r="F7" s="882" t="s">
        <v>517</v>
      </c>
      <c r="G7" s="882" t="s">
        <v>518</v>
      </c>
      <c r="H7" s="882" t="s">
        <v>519</v>
      </c>
      <c r="I7" s="882" t="s">
        <v>520</v>
      </c>
      <c r="J7" s="882" t="s">
        <v>521</v>
      </c>
      <c r="K7" s="882" t="s">
        <v>522</v>
      </c>
      <c r="L7" s="882" t="s">
        <v>523</v>
      </c>
      <c r="M7" s="882" t="s">
        <v>524</v>
      </c>
      <c r="N7" s="882" t="s">
        <v>525</v>
      </c>
      <c r="O7" s="1024" t="s">
        <v>526</v>
      </c>
      <c r="P7" s="1025"/>
      <c r="Q7" s="1026"/>
    </row>
    <row r="8" spans="1:17" x14ac:dyDescent="0.25">
      <c r="A8" s="1030"/>
      <c r="B8" s="1028"/>
      <c r="C8" s="836" t="s">
        <v>527</v>
      </c>
      <c r="D8" s="836" t="s">
        <v>527</v>
      </c>
      <c r="E8" s="836" t="s">
        <v>527</v>
      </c>
      <c r="F8" s="836" t="s">
        <v>527</v>
      </c>
      <c r="G8" s="836" t="s">
        <v>527</v>
      </c>
      <c r="H8" s="836" t="s">
        <v>527</v>
      </c>
      <c r="I8" s="836" t="s">
        <v>527</v>
      </c>
      <c r="J8" s="836" t="s">
        <v>527</v>
      </c>
      <c r="K8" s="836" t="s">
        <v>527</v>
      </c>
      <c r="L8" s="836" t="s">
        <v>527</v>
      </c>
      <c r="M8" s="836" t="s">
        <v>527</v>
      </c>
      <c r="N8" s="836" t="s">
        <v>527</v>
      </c>
      <c r="O8" s="836" t="s">
        <v>528</v>
      </c>
      <c r="P8" s="836" t="s">
        <v>527</v>
      </c>
      <c r="Q8" s="836" t="s">
        <v>1</v>
      </c>
    </row>
    <row r="9" spans="1:17" ht="20.25" customHeight="1" x14ac:dyDescent="0.25">
      <c r="A9" s="832" t="s">
        <v>547</v>
      </c>
      <c r="B9" s="854">
        <v>783</v>
      </c>
      <c r="C9" s="855">
        <v>919</v>
      </c>
      <c r="D9" s="855">
        <v>670</v>
      </c>
      <c r="E9" s="855">
        <v>662</v>
      </c>
      <c r="F9" s="855">
        <v>645</v>
      </c>
      <c r="G9" s="855">
        <v>756</v>
      </c>
      <c r="H9" s="855">
        <v>716</v>
      </c>
      <c r="I9" s="855">
        <v>854</v>
      </c>
      <c r="J9" s="855">
        <v>729</v>
      </c>
      <c r="K9" s="855">
        <v>726</v>
      </c>
      <c r="L9" s="855">
        <v>618</v>
      </c>
      <c r="M9" s="855">
        <v>650</v>
      </c>
      <c r="N9" s="855">
        <v>646</v>
      </c>
      <c r="O9" s="893">
        <f>B9*(IF(C9="",0,1)+IF(D9="",0,1)+IF(E9="",0,1)+IF(F9="",0,1)+IF(G9="",0,1)+IF(H9="",0,1)+IF(I9="",0,1)+IF(J9="",0,1)+IF(K9="",0,1)+IF(L9="",0,1)+IF(M9="",0,1)+IF(N9="",0,1))</f>
        <v>9396</v>
      </c>
      <c r="P9" s="893">
        <f>SUM(C9:N9)</f>
        <v>8591</v>
      </c>
      <c r="Q9" s="856">
        <f>IF(O9=0,"-",P9/O9)</f>
        <v>0.91432524478501487</v>
      </c>
    </row>
    <row r="10" spans="1:17" ht="20.25" customHeight="1" x14ac:dyDescent="0.25">
      <c r="A10" s="832" t="s">
        <v>677</v>
      </c>
      <c r="B10" s="854">
        <v>117</v>
      </c>
      <c r="C10" s="855">
        <v>114</v>
      </c>
      <c r="D10" s="855">
        <v>103</v>
      </c>
      <c r="E10" s="855">
        <v>33</v>
      </c>
      <c r="F10" s="855">
        <v>33</v>
      </c>
      <c r="G10" s="855">
        <v>41</v>
      </c>
      <c r="H10" s="855">
        <v>120</v>
      </c>
      <c r="I10" s="855">
        <v>150</v>
      </c>
      <c r="J10" s="855">
        <v>128</v>
      </c>
      <c r="K10" s="855">
        <v>137</v>
      </c>
      <c r="L10" s="855">
        <v>86</v>
      </c>
      <c r="M10" s="855">
        <v>107</v>
      </c>
      <c r="N10" s="855">
        <v>126</v>
      </c>
      <c r="O10" s="893">
        <f>B10*(IF(C10="",0,1)+IF(D10="",0,1)+IF(E10="",0,1)+IF(F10="",0,1)+IF(G10="",0,1)+IF(H10="",0,1)+IF(I10="",0,1)+IF(J10="",0,1)+IF(K10="",0,1)+IF(L10="",0,1)+IF(M10="",0,1)+IF(N10="",0,1))</f>
        <v>1404</v>
      </c>
      <c r="P10" s="893">
        <f t="shared" ref="P10:P27" si="0">SUM(C10:N10)</f>
        <v>1178</v>
      </c>
      <c r="Q10" s="856">
        <f t="shared" ref="Q10:Q28" si="1">IF(O10=0,"-",P10/O10)</f>
        <v>0.83903133903133909</v>
      </c>
    </row>
    <row r="11" spans="1:17" ht="20.25" customHeight="1" x14ac:dyDescent="0.25">
      <c r="A11" s="832" t="s">
        <v>548</v>
      </c>
      <c r="B11" s="921">
        <v>36</v>
      </c>
      <c r="C11" s="915">
        <v>26</v>
      </c>
      <c r="D11" s="915">
        <v>23</v>
      </c>
      <c r="E11" s="915">
        <v>10</v>
      </c>
      <c r="F11" s="915">
        <v>5</v>
      </c>
      <c r="G11" s="915">
        <v>7</v>
      </c>
      <c r="H11" s="915">
        <v>25</v>
      </c>
      <c r="I11" s="915">
        <v>30</v>
      </c>
      <c r="J11" s="915">
        <v>23</v>
      </c>
      <c r="K11" s="915">
        <v>27</v>
      </c>
      <c r="L11" s="915">
        <v>21</v>
      </c>
      <c r="M11" s="915">
        <v>22</v>
      </c>
      <c r="N11" s="915">
        <v>22</v>
      </c>
      <c r="O11" s="893">
        <f t="shared" ref="O11:O25" si="2">B11*(IF(C11="",0,1)+IF(D11="",0,1)+IF(E11="",0,1)+IF(F11="",0,1)+IF(G11="",0,1)+IF(H11="",0,1)+IF(I11="",0,1)+IF(J11="",0,1)+IF(K11="",0,1)+IF(L11="",0,1)+IF(M11="",0,1)+IF(N11="",0,1))</f>
        <v>432</v>
      </c>
      <c r="P11" s="893">
        <f t="shared" ref="P11" si="3">SUM(C11:N11)</f>
        <v>241</v>
      </c>
      <c r="Q11" s="856">
        <f t="shared" si="1"/>
        <v>0.55787037037037035</v>
      </c>
    </row>
    <row r="12" spans="1:17" ht="20.25" customHeight="1" x14ac:dyDescent="0.25">
      <c r="A12" s="832" t="s">
        <v>615</v>
      </c>
      <c r="B12" s="854">
        <v>792</v>
      </c>
      <c r="C12" s="855">
        <v>789</v>
      </c>
      <c r="D12" s="855">
        <v>704</v>
      </c>
      <c r="E12" s="855">
        <v>890</v>
      </c>
      <c r="F12" s="855">
        <v>763</v>
      </c>
      <c r="G12" s="855">
        <v>595</v>
      </c>
      <c r="H12" s="855">
        <v>608</v>
      </c>
      <c r="I12" s="855">
        <v>664</v>
      </c>
      <c r="J12" s="855">
        <v>660</v>
      </c>
      <c r="K12" s="855">
        <v>788</v>
      </c>
      <c r="L12" s="855">
        <v>758</v>
      </c>
      <c r="M12" s="855">
        <v>615</v>
      </c>
      <c r="N12" s="855">
        <v>743</v>
      </c>
      <c r="O12" s="893">
        <f t="shared" si="2"/>
        <v>9504</v>
      </c>
      <c r="P12" s="893">
        <f t="shared" si="0"/>
        <v>8577</v>
      </c>
      <c r="Q12" s="856">
        <f t="shared" si="1"/>
        <v>0.90246212121212122</v>
      </c>
    </row>
    <row r="13" spans="1:17" ht="21" customHeight="1" x14ac:dyDescent="0.25">
      <c r="A13" s="832" t="s">
        <v>503</v>
      </c>
      <c r="B13" s="854">
        <v>528</v>
      </c>
      <c r="C13" s="855">
        <v>296</v>
      </c>
      <c r="D13" s="855">
        <v>360</v>
      </c>
      <c r="E13" s="855">
        <v>391</v>
      </c>
      <c r="F13" s="855">
        <v>489</v>
      </c>
      <c r="G13" s="855">
        <v>533</v>
      </c>
      <c r="H13" s="855">
        <v>391</v>
      </c>
      <c r="I13" s="855">
        <v>389</v>
      </c>
      <c r="J13" s="855">
        <v>294</v>
      </c>
      <c r="K13" s="855">
        <v>224</v>
      </c>
      <c r="L13" s="855">
        <v>180</v>
      </c>
      <c r="M13" s="855">
        <v>316</v>
      </c>
      <c r="N13" s="855">
        <v>306</v>
      </c>
      <c r="O13" s="893">
        <f>B13*(IF(C13="",0,1)+IF(D13="",0,1)+IF(E13="",0,1)+IF(F13="",0,1)+IF(G13="",0,1)+IF(H13="",0,1)+IF(I13="",0,1)+IF(J13="",0,1)+IF(K13="",0,1)+IF(L13="",0,1)+IF(M13="",0,1)+IF(N13="",0,1))</f>
        <v>6336</v>
      </c>
      <c r="P13" s="893">
        <f t="shared" si="0"/>
        <v>4169</v>
      </c>
      <c r="Q13" s="856">
        <f t="shared" si="1"/>
        <v>0.65798611111111116</v>
      </c>
    </row>
    <row r="14" spans="1:17" ht="21" customHeight="1" x14ac:dyDescent="0.25">
      <c r="A14" s="832" t="s">
        <v>504</v>
      </c>
      <c r="B14" s="885">
        <v>160</v>
      </c>
      <c r="C14" s="855">
        <v>7</v>
      </c>
      <c r="D14" s="855">
        <v>35</v>
      </c>
      <c r="E14" s="855">
        <v>56</v>
      </c>
      <c r="F14" s="855">
        <v>59</v>
      </c>
      <c r="G14" s="855">
        <v>80</v>
      </c>
      <c r="H14" s="855">
        <v>64</v>
      </c>
      <c r="I14" s="855">
        <v>76</v>
      </c>
      <c r="J14" s="855">
        <v>91</v>
      </c>
      <c r="K14" s="855">
        <v>101</v>
      </c>
      <c r="L14" s="855">
        <v>109</v>
      </c>
      <c r="M14" s="855">
        <v>109</v>
      </c>
      <c r="N14" s="855">
        <v>89</v>
      </c>
      <c r="O14" s="893">
        <f>B14*(IF(C14="",0,1)+IF(D14="",0,1)+IF(E14="",0,1)+IF(F14="",0,1)+IF(G14="",0,1)+IF(H14="",0,1)+IF(I14="",0,1)+IF(J14="",0,1)+IF(K14="",0,1)+IF(L14="",0,1)+IF(M14="",0,1)+IF(N14="",0,1))</f>
        <v>1920</v>
      </c>
      <c r="P14" s="893">
        <f t="shared" si="0"/>
        <v>876</v>
      </c>
      <c r="Q14" s="856">
        <f t="shared" si="1"/>
        <v>0.45624999999999999</v>
      </c>
    </row>
    <row r="15" spans="1:17" ht="21" customHeight="1" x14ac:dyDescent="0.25">
      <c r="A15" s="832" t="s">
        <v>505</v>
      </c>
      <c r="B15" s="854">
        <v>528</v>
      </c>
      <c r="C15" s="855">
        <v>289</v>
      </c>
      <c r="D15" s="855">
        <v>258</v>
      </c>
      <c r="E15" s="855">
        <v>356</v>
      </c>
      <c r="F15" s="855">
        <v>372</v>
      </c>
      <c r="G15" s="855">
        <v>405</v>
      </c>
      <c r="H15" s="855">
        <v>303</v>
      </c>
      <c r="I15" s="855">
        <v>393</v>
      </c>
      <c r="J15" s="855">
        <v>514</v>
      </c>
      <c r="K15" s="855">
        <v>429</v>
      </c>
      <c r="L15" s="855">
        <v>328</v>
      </c>
      <c r="M15" s="855">
        <v>198</v>
      </c>
      <c r="N15" s="855">
        <v>96</v>
      </c>
      <c r="O15" s="893">
        <f>B15*(IF(C15="",0,1)+IF(D15="",0,1)+IF(E15="",0,1)+IF(F15="",0,1)+IF(G15="",0,1)+IF(H15="",0,1)+IF(I15="",0,1)+IF(J15="",0,1)+IF(K15="",0,1)+IF(L15="",0,1)+IF(M15="",0,1)+IF(N15="",0,1))</f>
        <v>6336</v>
      </c>
      <c r="P15" s="893">
        <f t="shared" si="0"/>
        <v>3941</v>
      </c>
      <c r="Q15" s="856">
        <f t="shared" si="1"/>
        <v>0.62200126262626265</v>
      </c>
    </row>
    <row r="16" spans="1:17" s="659" customFormat="1" ht="18.75" customHeight="1" x14ac:dyDescent="0.2">
      <c r="A16" s="920" t="s">
        <v>550</v>
      </c>
      <c r="B16" s="921">
        <v>540</v>
      </c>
      <c r="C16" s="915">
        <v>332</v>
      </c>
      <c r="D16" s="915">
        <v>380</v>
      </c>
      <c r="E16" s="915">
        <v>404</v>
      </c>
      <c r="F16" s="915">
        <v>499</v>
      </c>
      <c r="G16" s="915">
        <v>401</v>
      </c>
      <c r="H16" s="915">
        <v>355</v>
      </c>
      <c r="I16" s="915">
        <v>399</v>
      </c>
      <c r="J16" s="915">
        <v>590</v>
      </c>
      <c r="K16" s="915">
        <v>551</v>
      </c>
      <c r="L16" s="915">
        <v>594</v>
      </c>
      <c r="M16" s="915">
        <v>395</v>
      </c>
      <c r="N16" s="915">
        <v>332</v>
      </c>
      <c r="O16" s="893">
        <f t="shared" si="2"/>
        <v>6480</v>
      </c>
      <c r="P16" s="893">
        <f t="shared" si="0"/>
        <v>5232</v>
      </c>
      <c r="Q16" s="856">
        <f t="shared" si="1"/>
        <v>0.80740740740740746</v>
      </c>
    </row>
    <row r="17" spans="1:17" s="659" customFormat="1" ht="18.75" customHeight="1" x14ac:dyDescent="0.2">
      <c r="A17" s="920" t="s">
        <v>551</v>
      </c>
      <c r="B17" s="921">
        <v>30</v>
      </c>
      <c r="C17" s="915">
        <v>47</v>
      </c>
      <c r="D17" s="915">
        <v>43</v>
      </c>
      <c r="E17" s="915">
        <v>59</v>
      </c>
      <c r="F17" s="915">
        <v>13</v>
      </c>
      <c r="G17" s="915">
        <v>22</v>
      </c>
      <c r="H17" s="915">
        <v>9</v>
      </c>
      <c r="I17" s="915">
        <v>44</v>
      </c>
      <c r="J17" s="915">
        <v>63</v>
      </c>
      <c r="K17" s="915">
        <v>33</v>
      </c>
      <c r="L17" s="915">
        <v>80</v>
      </c>
      <c r="M17" s="915">
        <v>38</v>
      </c>
      <c r="N17" s="915">
        <v>27</v>
      </c>
      <c r="O17" s="893">
        <f>B17*(IF(C17="",0,1)+IF(D17="",0,1)+IF(E17="",0,1)+IF(F17="",0,1)+IF(G17="",0,1)+IF(H17="",0,1)+IF(I17="",0,1)+IF(J17="",0,1)+IF(K17="",0,1)+IF(L17="",0,1)+IF(M17="",0,1)+IF(N17="",0,1))</f>
        <v>360</v>
      </c>
      <c r="P17" s="893">
        <f t="shared" si="0"/>
        <v>478</v>
      </c>
      <c r="Q17" s="856">
        <f t="shared" si="1"/>
        <v>1.3277777777777777</v>
      </c>
    </row>
    <row r="18" spans="1:17" s="659" customFormat="1" ht="19.5" customHeight="1" x14ac:dyDescent="0.2">
      <c r="A18" s="920" t="s">
        <v>552</v>
      </c>
      <c r="B18" s="921">
        <v>122</v>
      </c>
      <c r="C18" s="915">
        <v>117</v>
      </c>
      <c r="D18" s="915">
        <v>147</v>
      </c>
      <c r="E18" s="915">
        <v>111</v>
      </c>
      <c r="F18" s="915">
        <v>65</v>
      </c>
      <c r="G18" s="915">
        <v>95</v>
      </c>
      <c r="H18" s="915">
        <v>337</v>
      </c>
      <c r="I18" s="915">
        <v>107</v>
      </c>
      <c r="J18" s="915">
        <v>140</v>
      </c>
      <c r="K18" s="915">
        <v>26</v>
      </c>
      <c r="L18" s="915">
        <v>58</v>
      </c>
      <c r="M18" s="915">
        <v>63</v>
      </c>
      <c r="N18" s="915">
        <v>58</v>
      </c>
      <c r="O18" s="893">
        <f t="shared" si="2"/>
        <v>1464</v>
      </c>
      <c r="P18" s="893">
        <f t="shared" si="0"/>
        <v>1324</v>
      </c>
      <c r="Q18" s="856">
        <f t="shared" si="1"/>
        <v>0.90437158469945356</v>
      </c>
    </row>
    <row r="19" spans="1:17" s="659" customFormat="1" ht="18.75" customHeight="1" x14ac:dyDescent="0.2">
      <c r="A19" s="920" t="s">
        <v>553</v>
      </c>
      <c r="B19" s="921">
        <v>30</v>
      </c>
      <c r="C19" s="915">
        <v>24</v>
      </c>
      <c r="D19" s="915">
        <v>34</v>
      </c>
      <c r="E19" s="915">
        <v>36</v>
      </c>
      <c r="F19" s="915">
        <v>16</v>
      </c>
      <c r="G19" s="915">
        <v>24</v>
      </c>
      <c r="H19" s="915">
        <v>24</v>
      </c>
      <c r="I19" s="915">
        <v>34</v>
      </c>
      <c r="J19" s="915">
        <v>47</v>
      </c>
      <c r="K19" s="915">
        <v>14</v>
      </c>
      <c r="L19" s="915">
        <v>41</v>
      </c>
      <c r="M19" s="915">
        <v>26</v>
      </c>
      <c r="N19" s="915">
        <v>19</v>
      </c>
      <c r="O19" s="893">
        <f t="shared" si="2"/>
        <v>360</v>
      </c>
      <c r="P19" s="893">
        <f t="shared" si="0"/>
        <v>339</v>
      </c>
      <c r="Q19" s="856">
        <f t="shared" si="1"/>
        <v>0.94166666666666665</v>
      </c>
    </row>
    <row r="20" spans="1:17" s="659" customFormat="1" ht="18.75" customHeight="1" x14ac:dyDescent="0.2">
      <c r="A20" s="920" t="s">
        <v>565</v>
      </c>
      <c r="B20" s="921">
        <v>46</v>
      </c>
      <c r="C20" s="915">
        <v>32</v>
      </c>
      <c r="D20" s="915">
        <v>13</v>
      </c>
      <c r="E20" s="915">
        <v>29</v>
      </c>
      <c r="F20" s="915">
        <v>0</v>
      </c>
      <c r="G20" s="915">
        <v>0</v>
      </c>
      <c r="H20" s="915">
        <v>0</v>
      </c>
      <c r="I20" s="915">
        <v>0</v>
      </c>
      <c r="J20" s="915">
        <v>0</v>
      </c>
      <c r="K20" s="915">
        <v>0</v>
      </c>
      <c r="L20" s="915">
        <v>0</v>
      </c>
      <c r="M20" s="915">
        <v>0</v>
      </c>
      <c r="N20" s="915">
        <v>0</v>
      </c>
      <c r="O20" s="893">
        <f t="shared" si="2"/>
        <v>552</v>
      </c>
      <c r="P20" s="893">
        <f t="shared" si="0"/>
        <v>74</v>
      </c>
      <c r="Q20" s="856">
        <f t="shared" si="1"/>
        <v>0.13405797101449277</v>
      </c>
    </row>
    <row r="21" spans="1:17" s="659" customFormat="1" ht="18.75" customHeight="1" x14ac:dyDescent="0.2">
      <c r="A21" s="920" t="s">
        <v>557</v>
      </c>
      <c r="B21" s="921">
        <v>30</v>
      </c>
      <c r="C21" s="915">
        <v>27</v>
      </c>
      <c r="D21" s="915">
        <v>35</v>
      </c>
      <c r="E21" s="915">
        <v>41</v>
      </c>
      <c r="F21" s="915">
        <v>0</v>
      </c>
      <c r="G21" s="915">
        <v>0</v>
      </c>
      <c r="H21" s="915">
        <v>0</v>
      </c>
      <c r="I21" s="915">
        <v>0</v>
      </c>
      <c r="J21" s="915">
        <v>0</v>
      </c>
      <c r="K21" s="915">
        <v>0</v>
      </c>
      <c r="L21" s="915">
        <v>0</v>
      </c>
      <c r="M21" s="915">
        <v>0</v>
      </c>
      <c r="N21" s="915">
        <v>0</v>
      </c>
      <c r="O21" s="893">
        <f>B21*(IF(C21="",0,1)+IF(D21="",0,1)+IF(E21="",0,1)+IF(F21="",0,1)+IF(G21="",0,1)+IF(H21="",0,1)+IF(I21="",0,1)+IF(J21="",0,1)+IF(K21="",0,1)+IF(L21="",0,1)+IF(M21="",0,1)+IF(N21="",0,1))</f>
        <v>360</v>
      </c>
      <c r="P21" s="893">
        <f t="shared" si="0"/>
        <v>103</v>
      </c>
      <c r="Q21" s="856">
        <f t="shared" si="1"/>
        <v>0.28611111111111109</v>
      </c>
    </row>
    <row r="22" spans="1:17" s="659" customFormat="1" ht="18.75" customHeight="1" x14ac:dyDescent="0.2">
      <c r="A22" s="920" t="s">
        <v>680</v>
      </c>
      <c r="B22" s="921">
        <v>92</v>
      </c>
      <c r="C22" s="915">
        <v>82</v>
      </c>
      <c r="D22" s="915">
        <v>111</v>
      </c>
      <c r="E22" s="915">
        <v>126</v>
      </c>
      <c r="F22" s="915">
        <v>82</v>
      </c>
      <c r="G22" s="915">
        <v>72</v>
      </c>
      <c r="H22" s="915">
        <v>114</v>
      </c>
      <c r="I22" s="915">
        <v>120</v>
      </c>
      <c r="J22" s="915">
        <v>151</v>
      </c>
      <c r="K22" s="915">
        <v>144</v>
      </c>
      <c r="L22" s="915">
        <v>174</v>
      </c>
      <c r="M22" s="915">
        <v>107</v>
      </c>
      <c r="N22" s="915">
        <v>117</v>
      </c>
      <c r="O22" s="893">
        <f>B22*(+IF(K22="",0,1)+IF(L22="",0,1)+IF(M22="",0,1)+IF(N22="",0,1))+1104</f>
        <v>1472</v>
      </c>
      <c r="P22" s="893">
        <f>SUM(C22:N22)</f>
        <v>1400</v>
      </c>
      <c r="Q22" s="856">
        <f>IF(O22=0,"-",P22/O22)</f>
        <v>0.95108695652173914</v>
      </c>
    </row>
    <row r="23" spans="1:17" s="659" customFormat="1" ht="18.75" customHeight="1" x14ac:dyDescent="0.2">
      <c r="A23" s="920" t="s">
        <v>681</v>
      </c>
      <c r="B23" s="921">
        <v>60</v>
      </c>
      <c r="C23" s="915">
        <v>53</v>
      </c>
      <c r="D23" s="915">
        <v>96</v>
      </c>
      <c r="E23" s="915">
        <v>108</v>
      </c>
      <c r="F23" s="915">
        <v>67</v>
      </c>
      <c r="G23" s="915">
        <v>51</v>
      </c>
      <c r="H23" s="915">
        <v>84</v>
      </c>
      <c r="I23" s="915">
        <v>79</v>
      </c>
      <c r="J23" s="915">
        <v>102</v>
      </c>
      <c r="K23" s="915">
        <v>96</v>
      </c>
      <c r="L23" s="915">
        <v>96</v>
      </c>
      <c r="M23" s="915">
        <v>50</v>
      </c>
      <c r="N23" s="915">
        <v>52</v>
      </c>
      <c r="O23" s="893">
        <f>B23*(+IF(K23="",0,1)+IF(L23="",0,1)+IF(M23="",0,1)+IF(N23="",0,1))+720</f>
        <v>960</v>
      </c>
      <c r="P23" s="893">
        <f>SUM(C23:N23)</f>
        <v>934</v>
      </c>
      <c r="Q23" s="856">
        <f>IF(O23=0,"-",P23/O23)</f>
        <v>0.97291666666666665</v>
      </c>
    </row>
    <row r="24" spans="1:17" s="659" customFormat="1" ht="18.75" customHeight="1" x14ac:dyDescent="0.2">
      <c r="A24" s="920" t="s">
        <v>561</v>
      </c>
      <c r="B24" s="921">
        <v>96</v>
      </c>
      <c r="C24" s="915">
        <v>35</v>
      </c>
      <c r="D24" s="915">
        <v>29</v>
      </c>
      <c r="E24" s="915">
        <v>35</v>
      </c>
      <c r="F24" s="915">
        <v>25</v>
      </c>
      <c r="G24" s="915">
        <v>18</v>
      </c>
      <c r="H24" s="915">
        <v>24</v>
      </c>
      <c r="I24" s="915">
        <v>27</v>
      </c>
      <c r="J24" s="915">
        <v>22</v>
      </c>
      <c r="K24" s="915">
        <v>60</v>
      </c>
      <c r="L24" s="915">
        <v>53</v>
      </c>
      <c r="M24" s="915">
        <v>41</v>
      </c>
      <c r="N24" s="915">
        <v>34</v>
      </c>
      <c r="O24" s="893">
        <f t="shared" si="2"/>
        <v>1152</v>
      </c>
      <c r="P24" s="893">
        <f t="shared" si="0"/>
        <v>403</v>
      </c>
      <c r="Q24" s="856">
        <f t="shared" si="1"/>
        <v>0.3498263888888889</v>
      </c>
    </row>
    <row r="25" spans="1:17" s="659" customFormat="1" ht="18.75" customHeight="1" x14ac:dyDescent="0.2">
      <c r="A25" s="920" t="s">
        <v>554</v>
      </c>
      <c r="B25" s="921">
        <v>16</v>
      </c>
      <c r="C25" s="915">
        <v>5</v>
      </c>
      <c r="D25" s="915">
        <v>11</v>
      </c>
      <c r="E25" s="915">
        <v>2</v>
      </c>
      <c r="F25" s="915">
        <v>3</v>
      </c>
      <c r="G25" s="915">
        <v>3</v>
      </c>
      <c r="H25" s="915">
        <v>4</v>
      </c>
      <c r="I25" s="915">
        <v>8</v>
      </c>
      <c r="J25" s="915">
        <v>5</v>
      </c>
      <c r="K25" s="915">
        <v>11</v>
      </c>
      <c r="L25" s="915">
        <v>16</v>
      </c>
      <c r="M25" s="915">
        <v>16</v>
      </c>
      <c r="N25" s="915">
        <v>18</v>
      </c>
      <c r="O25" s="893">
        <f t="shared" si="2"/>
        <v>192</v>
      </c>
      <c r="P25" s="893">
        <f t="shared" si="0"/>
        <v>102</v>
      </c>
      <c r="Q25" s="856">
        <f t="shared" si="1"/>
        <v>0.53125</v>
      </c>
    </row>
    <row r="26" spans="1:17" s="659" customFormat="1" ht="18.75" customHeight="1" x14ac:dyDescent="0.2">
      <c r="A26" s="920" t="s">
        <v>627</v>
      </c>
      <c r="B26" s="921">
        <v>120</v>
      </c>
      <c r="C26" s="915">
        <v>121</v>
      </c>
      <c r="D26" s="915">
        <v>120</v>
      </c>
      <c r="E26" s="915">
        <v>132</v>
      </c>
      <c r="F26" s="915">
        <v>29</v>
      </c>
      <c r="G26" s="915">
        <v>107</v>
      </c>
      <c r="H26" s="915">
        <v>96</v>
      </c>
      <c r="I26" s="915">
        <v>93</v>
      </c>
      <c r="J26" s="915">
        <v>158</v>
      </c>
      <c r="K26" s="915">
        <v>133</v>
      </c>
      <c r="L26" s="915">
        <v>132</v>
      </c>
      <c r="M26" s="915">
        <v>95</v>
      </c>
      <c r="N26" s="915">
        <v>108</v>
      </c>
      <c r="O26" s="893">
        <f t="shared" ref="O26:O28" si="4">B26*(IF(C26="",0,1)+IF(D26="",0,1)+IF(E26="",0,1)+IF(F26="",0,1)+IF(G26="",0,1)+IF(H26="",0,1)+IF(I26="",0,1)+IF(J26="",0,1)+IF(K26="",0,1)+IF(L26="",0,1)+IF(M26="",0,1)+IF(N26="",0,1))</f>
        <v>1440</v>
      </c>
      <c r="P26" s="893">
        <f>SUM(C26:N26)</f>
        <v>1324</v>
      </c>
      <c r="Q26" s="856">
        <f t="shared" si="1"/>
        <v>0.9194444444444444</v>
      </c>
    </row>
    <row r="27" spans="1:17" s="659" customFormat="1" ht="18.75" customHeight="1" x14ac:dyDescent="0.2">
      <c r="A27" s="920" t="s">
        <v>676</v>
      </c>
      <c r="B27" s="921">
        <v>7</v>
      </c>
      <c r="C27" s="915">
        <v>15</v>
      </c>
      <c r="D27" s="915">
        <v>5</v>
      </c>
      <c r="E27" s="915">
        <v>9</v>
      </c>
      <c r="F27" s="915">
        <v>2</v>
      </c>
      <c r="G27" s="915">
        <v>7</v>
      </c>
      <c r="H27" s="915">
        <v>13</v>
      </c>
      <c r="I27" s="915">
        <v>8</v>
      </c>
      <c r="J27" s="915">
        <v>8</v>
      </c>
      <c r="K27" s="915">
        <v>8</v>
      </c>
      <c r="L27" s="915">
        <v>12</v>
      </c>
      <c r="M27" s="915">
        <v>6</v>
      </c>
      <c r="N27" s="915">
        <v>8</v>
      </c>
      <c r="O27" s="893">
        <f t="shared" si="4"/>
        <v>84</v>
      </c>
      <c r="P27" s="893">
        <f t="shared" si="0"/>
        <v>101</v>
      </c>
      <c r="Q27" s="856">
        <f t="shared" si="1"/>
        <v>1.2023809523809523</v>
      </c>
    </row>
    <row r="28" spans="1:17" s="659" customFormat="1" ht="18.75" customHeight="1" thickBot="1" x14ac:dyDescent="0.25">
      <c r="A28" s="929" t="s">
        <v>555</v>
      </c>
      <c r="B28" s="930">
        <v>10</v>
      </c>
      <c r="C28" s="931">
        <v>16</v>
      </c>
      <c r="D28" s="931">
        <v>12</v>
      </c>
      <c r="E28" s="931">
        <v>1</v>
      </c>
      <c r="F28" s="931">
        <v>22</v>
      </c>
      <c r="G28" s="931">
        <v>34</v>
      </c>
      <c r="H28" s="931">
        <v>51</v>
      </c>
      <c r="I28" s="931">
        <v>0</v>
      </c>
      <c r="J28" s="931">
        <v>4</v>
      </c>
      <c r="K28" s="931">
        <v>7</v>
      </c>
      <c r="L28" s="931">
        <v>31</v>
      </c>
      <c r="M28" s="931">
        <v>19</v>
      </c>
      <c r="N28" s="931">
        <v>21</v>
      </c>
      <c r="O28" s="932">
        <f t="shared" si="4"/>
        <v>120</v>
      </c>
      <c r="P28" s="932">
        <f>SUM(C28:N28)</f>
        <v>218</v>
      </c>
      <c r="Q28" s="933">
        <f t="shared" si="1"/>
        <v>1.8166666666666667</v>
      </c>
    </row>
    <row r="29" spans="1:17" s="888" customFormat="1" ht="18" customHeight="1" x14ac:dyDescent="0.25">
      <c r="A29" s="926" t="s">
        <v>6</v>
      </c>
      <c r="B29" s="854">
        <f t="shared" ref="B29:N29" si="5">SUM(B9:B28)</f>
        <v>4143</v>
      </c>
      <c r="C29" s="854">
        <f t="shared" si="5"/>
        <v>3346</v>
      </c>
      <c r="D29" s="854">
        <f t="shared" si="5"/>
        <v>3189</v>
      </c>
      <c r="E29" s="854">
        <f t="shared" si="5"/>
        <v>3491</v>
      </c>
      <c r="F29" s="854">
        <f t="shared" si="5"/>
        <v>3189</v>
      </c>
      <c r="G29" s="854">
        <f t="shared" si="5"/>
        <v>3251</v>
      </c>
      <c r="H29" s="854">
        <f t="shared" si="5"/>
        <v>3338</v>
      </c>
      <c r="I29" s="854">
        <f t="shared" si="5"/>
        <v>3475</v>
      </c>
      <c r="J29" s="854">
        <f t="shared" si="5"/>
        <v>3729</v>
      </c>
      <c r="K29" s="854">
        <f>SUM(K9:K28)</f>
        <v>3515</v>
      </c>
      <c r="L29" s="854">
        <f t="shared" si="5"/>
        <v>3387</v>
      </c>
      <c r="M29" s="854">
        <f t="shared" si="5"/>
        <v>2873</v>
      </c>
      <c r="N29" s="854">
        <f t="shared" si="5"/>
        <v>2822</v>
      </c>
      <c r="O29" s="854">
        <f>SUM(O9:O28)</f>
        <v>50324</v>
      </c>
      <c r="P29" s="854">
        <f>SUM(P9:P28)</f>
        <v>39605</v>
      </c>
      <c r="Q29" s="887">
        <f>IF(O29=0,"-",P29/O29)</f>
        <v>0.78700023845481282</v>
      </c>
    </row>
    <row r="30" spans="1:17" x14ac:dyDescent="0.25">
      <c r="O30" s="894"/>
      <c r="P30" s="894"/>
    </row>
    <row r="31" spans="1:17" x14ac:dyDescent="0.25">
      <c r="A31" s="881" t="s">
        <v>513</v>
      </c>
      <c r="O31" s="894"/>
      <c r="P31" s="894"/>
    </row>
    <row r="32" spans="1:17" ht="15.75" hidden="1" x14ac:dyDescent="0.25">
      <c r="A32" s="1021" t="s">
        <v>411</v>
      </c>
      <c r="B32" s="1022"/>
      <c r="C32" s="1022"/>
      <c r="D32" s="1022"/>
      <c r="E32" s="1022"/>
      <c r="F32" s="1022"/>
      <c r="G32" s="1022"/>
      <c r="H32" s="1022"/>
      <c r="O32" s="894"/>
      <c r="P32" s="894"/>
    </row>
    <row r="33" spans="1:16" ht="23.25" hidden="1" thickBot="1" x14ac:dyDescent="0.3">
      <c r="A33" s="14" t="s">
        <v>14</v>
      </c>
      <c r="B33" s="71" t="s">
        <v>198</v>
      </c>
      <c r="C33" s="14" t="str">
        <f>'UBS Izolina Mazzei'!C52</f>
        <v>Real.</v>
      </c>
      <c r="D33" s="14" t="str">
        <f>'UBS Izolina Mazzei'!D52</f>
        <v>Real.</v>
      </c>
      <c r="E33" s="14" t="str">
        <f>'UBS Izolina Mazzei'!E52</f>
        <v>Real.</v>
      </c>
      <c r="F33" s="14" t="str">
        <f>'UBS Izolina Mazzei'!F52</f>
        <v>Real.</v>
      </c>
      <c r="G33" s="14" t="str">
        <f>'UBS Izolina Mazzei'!G52</f>
        <v>Real.</v>
      </c>
      <c r="H33" s="14" t="str">
        <f>'UBS Izolina Mazzei'!H52</f>
        <v>Real.</v>
      </c>
      <c r="O33" s="894"/>
      <c r="P33" s="894"/>
    </row>
    <row r="34" spans="1:16" hidden="1" x14ac:dyDescent="0.25">
      <c r="A34" s="88" t="s">
        <v>33</v>
      </c>
      <c r="B34" s="10">
        <v>9</v>
      </c>
      <c r="C34" s="699">
        <v>7</v>
      </c>
      <c r="D34" s="11"/>
      <c r="E34" s="11"/>
      <c r="F34" s="11"/>
      <c r="G34" s="11"/>
      <c r="H34" s="11"/>
      <c r="O34" s="894"/>
      <c r="P34" s="894"/>
    </row>
    <row r="35" spans="1:16" hidden="1" x14ac:dyDescent="0.25">
      <c r="A35" s="88" t="s">
        <v>20</v>
      </c>
      <c r="B35" s="83">
        <v>3</v>
      </c>
      <c r="C35" s="700">
        <v>3</v>
      </c>
      <c r="D35" s="4"/>
      <c r="E35" s="4"/>
      <c r="F35" s="4"/>
      <c r="G35" s="4"/>
      <c r="H35" s="4"/>
      <c r="O35" s="890"/>
      <c r="P35" s="890"/>
    </row>
    <row r="36" spans="1:16" hidden="1" x14ac:dyDescent="0.25">
      <c r="A36" s="88" t="s">
        <v>43</v>
      </c>
      <c r="B36" s="83">
        <v>2</v>
      </c>
      <c r="C36" s="703">
        <v>2</v>
      </c>
      <c r="D36" s="62"/>
      <c r="E36" s="62"/>
      <c r="F36" s="62"/>
      <c r="G36" s="62"/>
      <c r="H36" s="62"/>
      <c r="O36" s="890"/>
      <c r="P36" s="890"/>
    </row>
    <row r="37" spans="1:16" hidden="1" x14ac:dyDescent="0.25">
      <c r="A37" s="88" t="s">
        <v>23</v>
      </c>
      <c r="B37" s="83">
        <v>2</v>
      </c>
      <c r="C37" s="700">
        <v>2</v>
      </c>
      <c r="D37" s="4"/>
      <c r="E37" s="4"/>
      <c r="F37" s="4"/>
      <c r="G37" s="4"/>
      <c r="H37" s="4"/>
      <c r="O37" s="890"/>
      <c r="P37" s="890"/>
    </row>
    <row r="38" spans="1:16" hidden="1" x14ac:dyDescent="0.25">
      <c r="A38" s="88" t="s">
        <v>24</v>
      </c>
      <c r="B38" s="83">
        <v>2</v>
      </c>
      <c r="C38" s="700">
        <v>2</v>
      </c>
      <c r="D38" s="4"/>
      <c r="E38" s="4"/>
      <c r="F38" s="4"/>
      <c r="G38" s="4"/>
      <c r="H38" s="4"/>
      <c r="O38" s="890"/>
      <c r="P38" s="890"/>
    </row>
    <row r="39" spans="1:16" hidden="1" x14ac:dyDescent="0.25">
      <c r="A39" s="88" t="s">
        <v>25</v>
      </c>
      <c r="B39" s="83">
        <v>5</v>
      </c>
      <c r="C39" s="700">
        <v>5</v>
      </c>
      <c r="D39" s="700"/>
      <c r="E39" s="700"/>
      <c r="F39" s="4"/>
      <c r="G39" s="4"/>
      <c r="H39" s="62"/>
      <c r="O39" s="890"/>
      <c r="P39" s="890"/>
    </row>
    <row r="40" spans="1:16" hidden="1" x14ac:dyDescent="0.25">
      <c r="A40" s="75" t="s">
        <v>174</v>
      </c>
      <c r="B40" s="73">
        <v>1</v>
      </c>
      <c r="C40" s="4">
        <v>1</v>
      </c>
      <c r="D40" s="4"/>
      <c r="E40" s="4"/>
      <c r="F40" s="4"/>
      <c r="G40" s="4"/>
      <c r="H40" s="4"/>
      <c r="O40" s="890"/>
      <c r="P40" s="890"/>
    </row>
    <row r="41" spans="1:16" ht="15.75" hidden="1" thickBot="1" x14ac:dyDescent="0.3">
      <c r="A41" s="93" t="s">
        <v>34</v>
      </c>
      <c r="B41" s="73">
        <v>1</v>
      </c>
      <c r="C41" s="4">
        <v>2</v>
      </c>
      <c r="D41" s="4"/>
      <c r="E41" s="4"/>
      <c r="F41" s="4"/>
      <c r="G41" s="4"/>
      <c r="H41" s="4"/>
      <c r="O41" s="890"/>
      <c r="P41" s="890"/>
    </row>
    <row r="42" spans="1:16" hidden="1" x14ac:dyDescent="0.25">
      <c r="A42" s="88" t="s">
        <v>26</v>
      </c>
      <c r="B42" s="83">
        <v>1</v>
      </c>
      <c r="C42" s="4">
        <v>1</v>
      </c>
      <c r="D42" s="4"/>
      <c r="E42" s="4"/>
      <c r="F42" s="4"/>
      <c r="G42" s="4"/>
      <c r="H42" s="4"/>
      <c r="O42" s="890"/>
      <c r="P42" s="890"/>
    </row>
    <row r="43" spans="1:16" hidden="1" x14ac:dyDescent="0.25">
      <c r="A43" s="96" t="s">
        <v>193</v>
      </c>
      <c r="B43" s="83">
        <v>1</v>
      </c>
      <c r="C43" s="4">
        <v>0</v>
      </c>
      <c r="D43" s="4"/>
      <c r="E43" s="4"/>
      <c r="F43" s="4"/>
      <c r="G43" s="4"/>
      <c r="H43" s="4"/>
      <c r="O43" s="890"/>
      <c r="P43" s="890"/>
    </row>
    <row r="44" spans="1:16" ht="15.75" hidden="1" thickBot="1" x14ac:dyDescent="0.3">
      <c r="A44" s="6" t="s">
        <v>7</v>
      </c>
      <c r="B44" s="7">
        <f>SUM(B34:B43)</f>
        <v>27</v>
      </c>
      <c r="C44" s="8">
        <f>SUM(C34:C43)</f>
        <v>25</v>
      </c>
      <c r="D44" s="8">
        <f>SUM(D34:D43)</f>
        <v>0</v>
      </c>
      <c r="E44" s="8">
        <f>SUM(E34:E43)</f>
        <v>0</v>
      </c>
      <c r="F44" s="8">
        <f>SUM(F34:F43)</f>
        <v>0</v>
      </c>
      <c r="G44" s="8">
        <f t="shared" ref="G44" si="6">SUM(G34:G43)</f>
        <v>0</v>
      </c>
      <c r="H44" s="8">
        <f t="shared" ref="H44" si="7">SUM(H34:H43)</f>
        <v>0</v>
      </c>
      <c r="O44" s="890"/>
      <c r="P44" s="890"/>
    </row>
    <row r="45" spans="1:16" hidden="1" x14ac:dyDescent="0.25">
      <c r="O45" s="890"/>
      <c r="P45" s="890"/>
    </row>
    <row r="46" spans="1:16" ht="19.5" customHeight="1" x14ac:dyDescent="0.25">
      <c r="O46" s="890"/>
      <c r="P46" s="890"/>
    </row>
    <row r="47" spans="1:16" x14ac:dyDescent="0.25">
      <c r="O47" s="890"/>
      <c r="P47" s="890"/>
    </row>
    <row r="48" spans="1:16" x14ac:dyDescent="0.25">
      <c r="O48" s="890"/>
      <c r="P48" s="890"/>
    </row>
    <row r="49" spans="15:16" x14ac:dyDescent="0.25">
      <c r="O49" s="890"/>
      <c r="P49" s="890"/>
    </row>
    <row r="50" spans="15:16" x14ac:dyDescent="0.25">
      <c r="O50" s="890"/>
      <c r="P50" s="890"/>
    </row>
    <row r="51" spans="15:16" x14ac:dyDescent="0.25">
      <c r="O51" s="890"/>
      <c r="P51" s="890"/>
    </row>
    <row r="52" spans="15:16" x14ac:dyDescent="0.25">
      <c r="O52" s="890"/>
      <c r="P52" s="890"/>
    </row>
    <row r="53" spans="15:16" x14ac:dyDescent="0.25">
      <c r="O53" s="890"/>
      <c r="P53" s="890"/>
    </row>
    <row r="54" spans="15:16" x14ac:dyDescent="0.25">
      <c r="O54" s="890"/>
      <c r="P54" s="890"/>
    </row>
    <row r="55" spans="15:16" x14ac:dyDescent="0.25">
      <c r="O55" s="890"/>
      <c r="P55" s="890"/>
    </row>
    <row r="56" spans="15:16" x14ac:dyDescent="0.25">
      <c r="O56" s="890"/>
      <c r="P56" s="890"/>
    </row>
    <row r="57" spans="15:16" x14ac:dyDescent="0.25">
      <c r="O57" s="890"/>
      <c r="P57" s="890"/>
    </row>
    <row r="58" spans="15:16" x14ac:dyDescent="0.25">
      <c r="O58" s="890"/>
      <c r="P58" s="890"/>
    </row>
    <row r="59" spans="15:16" x14ac:dyDescent="0.25">
      <c r="O59" s="890"/>
      <c r="P59" s="890"/>
    </row>
    <row r="60" spans="15:16" x14ac:dyDescent="0.25">
      <c r="O60" s="890"/>
      <c r="P60" s="890"/>
    </row>
    <row r="61" spans="15:16" x14ac:dyDescent="0.25">
      <c r="O61" s="890"/>
      <c r="P61" s="890"/>
    </row>
    <row r="62" spans="15:16" x14ac:dyDescent="0.25">
      <c r="O62" s="890"/>
      <c r="P62" s="890"/>
    </row>
    <row r="63" spans="15:16" x14ac:dyDescent="0.25">
      <c r="O63" s="890"/>
      <c r="P63" s="890"/>
    </row>
    <row r="64" spans="15:16" x14ac:dyDescent="0.25">
      <c r="O64" s="890"/>
      <c r="P64" s="890"/>
    </row>
    <row r="65" spans="15:16" x14ac:dyDescent="0.25">
      <c r="O65" s="890"/>
      <c r="P65" s="890"/>
    </row>
    <row r="66" spans="15:16" x14ac:dyDescent="0.25">
      <c r="O66" s="890"/>
      <c r="P66" s="890"/>
    </row>
    <row r="67" spans="15:16" x14ac:dyDescent="0.25">
      <c r="O67" s="890"/>
      <c r="P67" s="890"/>
    </row>
    <row r="68" spans="15:16" x14ac:dyDescent="0.25">
      <c r="O68" s="890"/>
      <c r="P68" s="890"/>
    </row>
    <row r="69" spans="15:16" x14ac:dyDescent="0.25">
      <c r="O69" s="890"/>
      <c r="P69" s="890"/>
    </row>
    <row r="70" spans="15:16" x14ac:dyDescent="0.25">
      <c r="O70" s="890"/>
      <c r="P70" s="890"/>
    </row>
    <row r="71" spans="15:16" x14ac:dyDescent="0.25">
      <c r="O71" s="890"/>
      <c r="P71" s="890"/>
    </row>
    <row r="72" spans="15:16" x14ac:dyDescent="0.25">
      <c r="O72" s="890"/>
      <c r="P72" s="890"/>
    </row>
    <row r="73" spans="15:16" x14ac:dyDescent="0.25">
      <c r="O73" s="890"/>
      <c r="P73" s="890"/>
    </row>
    <row r="74" spans="15:16" x14ac:dyDescent="0.25">
      <c r="O74" s="890"/>
      <c r="P74" s="890"/>
    </row>
    <row r="75" spans="15:16" x14ac:dyDescent="0.25">
      <c r="O75" s="890"/>
      <c r="P75" s="890"/>
    </row>
    <row r="76" spans="15:16" x14ac:dyDescent="0.25">
      <c r="O76" s="890"/>
      <c r="P76" s="890"/>
    </row>
    <row r="77" spans="15:16" x14ac:dyDescent="0.25">
      <c r="O77" s="890"/>
      <c r="P77" s="890"/>
    </row>
    <row r="78" spans="15:16" x14ac:dyDescent="0.25">
      <c r="O78" s="890"/>
      <c r="P78" s="890"/>
    </row>
    <row r="79" spans="15:16" x14ac:dyDescent="0.25">
      <c r="O79" s="890"/>
      <c r="P79" s="890"/>
    </row>
    <row r="80" spans="15:16" x14ac:dyDescent="0.25">
      <c r="O80" s="890"/>
      <c r="P80" s="890"/>
    </row>
    <row r="81" spans="15:16" x14ac:dyDescent="0.25">
      <c r="O81" s="890"/>
      <c r="P81" s="890"/>
    </row>
    <row r="82" spans="15:16" x14ac:dyDescent="0.25">
      <c r="O82" s="890"/>
      <c r="P82" s="890"/>
    </row>
    <row r="83" spans="15:16" x14ac:dyDescent="0.25">
      <c r="O83" s="890"/>
      <c r="P83" s="890"/>
    </row>
    <row r="84" spans="15:16" x14ac:dyDescent="0.25">
      <c r="O84" s="890"/>
      <c r="P84" s="890"/>
    </row>
    <row r="85" spans="15:16" x14ac:dyDescent="0.25">
      <c r="O85" s="890"/>
      <c r="P85" s="890"/>
    </row>
    <row r="86" spans="15:16" x14ac:dyDescent="0.25">
      <c r="O86" s="890"/>
      <c r="P86" s="890"/>
    </row>
    <row r="87" spans="15:16" x14ac:dyDescent="0.25">
      <c r="O87" s="890"/>
      <c r="P87" s="890"/>
    </row>
    <row r="88" spans="15:16" x14ac:dyDescent="0.25">
      <c r="O88" s="890"/>
      <c r="P88" s="890"/>
    </row>
    <row r="89" spans="15:16" x14ac:dyDescent="0.25">
      <c r="O89" s="890"/>
      <c r="P89" s="890"/>
    </row>
    <row r="90" spans="15:16" x14ac:dyDescent="0.25">
      <c r="O90" s="890"/>
      <c r="P90" s="890"/>
    </row>
    <row r="91" spans="15:16" x14ac:dyDescent="0.25">
      <c r="O91" s="890"/>
      <c r="P91" s="890"/>
    </row>
    <row r="92" spans="15:16" x14ac:dyDescent="0.25">
      <c r="O92" s="890"/>
      <c r="P92" s="890"/>
    </row>
    <row r="93" spans="15:16" x14ac:dyDescent="0.25">
      <c r="O93" s="890"/>
      <c r="P93" s="890"/>
    </row>
    <row r="94" spans="15:16" x14ac:dyDescent="0.25">
      <c r="O94" s="890"/>
      <c r="P94" s="890"/>
    </row>
    <row r="95" spans="15:16" x14ac:dyDescent="0.25">
      <c r="O95" s="890"/>
      <c r="P95" s="890"/>
    </row>
    <row r="96" spans="15:16" x14ac:dyDescent="0.25">
      <c r="O96" s="890"/>
      <c r="P96" s="890"/>
    </row>
    <row r="97" spans="15:16" x14ac:dyDescent="0.25">
      <c r="O97" s="890"/>
      <c r="P97" s="890"/>
    </row>
    <row r="98" spans="15:16" x14ac:dyDescent="0.25">
      <c r="O98" s="890"/>
      <c r="P98" s="890"/>
    </row>
    <row r="99" spans="15:16" x14ac:dyDescent="0.25">
      <c r="O99" s="890"/>
      <c r="P99" s="890"/>
    </row>
    <row r="100" spans="15:16" x14ac:dyDescent="0.25">
      <c r="O100" s="890"/>
      <c r="P100" s="890"/>
    </row>
    <row r="101" spans="15:16" x14ac:dyDescent="0.25">
      <c r="O101" s="890"/>
      <c r="P101" s="890"/>
    </row>
    <row r="102" spans="15:16" x14ac:dyDescent="0.25">
      <c r="O102" s="890"/>
      <c r="P102" s="890"/>
    </row>
    <row r="103" spans="15:16" x14ac:dyDescent="0.25">
      <c r="O103" s="890"/>
      <c r="P103" s="890"/>
    </row>
    <row r="104" spans="15:16" x14ac:dyDescent="0.25">
      <c r="O104" s="890"/>
      <c r="P104" s="890"/>
    </row>
    <row r="105" spans="15:16" x14ac:dyDescent="0.25">
      <c r="O105" s="890"/>
      <c r="P105" s="890"/>
    </row>
    <row r="106" spans="15:16" x14ac:dyDescent="0.25">
      <c r="O106" s="890"/>
      <c r="P106" s="890"/>
    </row>
    <row r="107" spans="15:16" x14ac:dyDescent="0.25">
      <c r="O107" s="890"/>
      <c r="P107" s="890"/>
    </row>
    <row r="108" spans="15:16" x14ac:dyDescent="0.25">
      <c r="O108" s="890"/>
      <c r="P108" s="890"/>
    </row>
    <row r="109" spans="15:16" x14ac:dyDescent="0.25">
      <c r="O109" s="890"/>
      <c r="P109" s="890"/>
    </row>
    <row r="110" spans="15:16" x14ac:dyDescent="0.25">
      <c r="O110" s="890"/>
      <c r="P110" s="890"/>
    </row>
    <row r="111" spans="15:16" x14ac:dyDescent="0.25">
      <c r="O111" s="890"/>
      <c r="P111" s="890"/>
    </row>
    <row r="112" spans="15:16" x14ac:dyDescent="0.25">
      <c r="O112" s="890"/>
      <c r="P112" s="890"/>
    </row>
    <row r="113" spans="15:16" x14ac:dyDescent="0.25">
      <c r="O113" s="890"/>
      <c r="P113" s="890"/>
    </row>
    <row r="114" spans="15:16" x14ac:dyDescent="0.25">
      <c r="O114" s="890"/>
      <c r="P114" s="890"/>
    </row>
    <row r="115" spans="15:16" x14ac:dyDescent="0.25">
      <c r="O115" s="890"/>
      <c r="P115" s="890"/>
    </row>
    <row r="116" spans="15:16" x14ac:dyDescent="0.25">
      <c r="O116" s="890"/>
      <c r="P116" s="890"/>
    </row>
    <row r="117" spans="15:16" x14ac:dyDescent="0.25">
      <c r="O117" s="890"/>
      <c r="P117" s="890"/>
    </row>
    <row r="118" spans="15:16" x14ac:dyDescent="0.25">
      <c r="O118" s="890"/>
      <c r="P118" s="890"/>
    </row>
    <row r="119" spans="15:16" x14ac:dyDescent="0.25">
      <c r="O119" s="890"/>
      <c r="P119" s="890"/>
    </row>
    <row r="120" spans="15:16" x14ac:dyDescent="0.25">
      <c r="O120" s="890"/>
      <c r="P120" s="890"/>
    </row>
    <row r="121" spans="15:16" x14ac:dyDescent="0.25">
      <c r="O121" s="890"/>
      <c r="P121" s="890"/>
    </row>
    <row r="122" spans="15:16" x14ac:dyDescent="0.25">
      <c r="O122" s="890"/>
      <c r="P122" s="890"/>
    </row>
    <row r="123" spans="15:16" x14ac:dyDescent="0.25">
      <c r="O123" s="890"/>
      <c r="P123" s="890"/>
    </row>
    <row r="124" spans="15:16" x14ac:dyDescent="0.25">
      <c r="O124" s="890"/>
      <c r="P124" s="890"/>
    </row>
    <row r="125" spans="15:16" x14ac:dyDescent="0.25">
      <c r="O125" s="890"/>
      <c r="P125" s="890"/>
    </row>
    <row r="126" spans="15:16" x14ac:dyDescent="0.25">
      <c r="O126" s="890"/>
      <c r="P126" s="890"/>
    </row>
    <row r="127" spans="15:16" x14ac:dyDescent="0.25">
      <c r="O127" s="890"/>
      <c r="P127" s="890"/>
    </row>
    <row r="128" spans="15:16" x14ac:dyDescent="0.25">
      <c r="O128" s="890"/>
      <c r="P128" s="890"/>
    </row>
    <row r="129" spans="15:16" x14ac:dyDescent="0.25">
      <c r="O129" s="890"/>
      <c r="P129" s="890"/>
    </row>
    <row r="130" spans="15:16" x14ac:dyDescent="0.25">
      <c r="O130" s="890"/>
      <c r="P130" s="890"/>
    </row>
    <row r="131" spans="15:16" x14ac:dyDescent="0.25">
      <c r="O131" s="890"/>
      <c r="P131" s="890"/>
    </row>
    <row r="132" spans="15:16" x14ac:dyDescent="0.25">
      <c r="O132" s="890"/>
      <c r="P132" s="890"/>
    </row>
    <row r="133" spans="15:16" x14ac:dyDescent="0.25">
      <c r="O133" s="890"/>
      <c r="P133" s="890"/>
    </row>
    <row r="134" spans="15:16" x14ac:dyDescent="0.25">
      <c r="O134" s="890"/>
      <c r="P134" s="890"/>
    </row>
    <row r="135" spans="15:16" x14ac:dyDescent="0.25">
      <c r="O135" s="890"/>
      <c r="P135" s="890"/>
    </row>
    <row r="136" spans="15:16" x14ac:dyDescent="0.25">
      <c r="O136" s="890"/>
      <c r="P136" s="890"/>
    </row>
    <row r="137" spans="15:16" x14ac:dyDescent="0.25">
      <c r="O137" s="890"/>
      <c r="P137" s="890"/>
    </row>
    <row r="138" spans="15:16" x14ac:dyDescent="0.25">
      <c r="O138" s="890"/>
      <c r="P138" s="890"/>
    </row>
    <row r="139" spans="15:16" x14ac:dyDescent="0.25">
      <c r="O139" s="890"/>
      <c r="P139" s="890"/>
    </row>
    <row r="140" spans="15:16" x14ac:dyDescent="0.25">
      <c r="O140" s="890"/>
      <c r="P140" s="890"/>
    </row>
    <row r="141" spans="15:16" x14ac:dyDescent="0.25">
      <c r="O141" s="890"/>
      <c r="P141" s="890"/>
    </row>
    <row r="142" spans="15:16" x14ac:dyDescent="0.25">
      <c r="O142" s="890"/>
      <c r="P142" s="890"/>
    </row>
    <row r="143" spans="15:16" x14ac:dyDescent="0.25">
      <c r="O143" s="890"/>
      <c r="P143" s="890"/>
    </row>
    <row r="144" spans="15:16" x14ac:dyDescent="0.25">
      <c r="O144" s="890"/>
      <c r="P144" s="890"/>
    </row>
    <row r="145" spans="15:16" x14ac:dyDescent="0.25">
      <c r="O145" s="890"/>
      <c r="P145" s="890"/>
    </row>
    <row r="146" spans="15:16" x14ac:dyDescent="0.25">
      <c r="O146" s="890"/>
      <c r="P146" s="890"/>
    </row>
    <row r="147" spans="15:16" x14ac:dyDescent="0.25">
      <c r="O147" s="890"/>
      <c r="P147" s="890"/>
    </row>
    <row r="148" spans="15:16" x14ac:dyDescent="0.25">
      <c r="O148" s="890"/>
      <c r="P148" s="890"/>
    </row>
    <row r="149" spans="15:16" x14ac:dyDescent="0.25">
      <c r="O149" s="890"/>
      <c r="P149" s="890"/>
    </row>
    <row r="150" spans="15:16" x14ac:dyDescent="0.25">
      <c r="O150" s="890"/>
      <c r="P150" s="890"/>
    </row>
    <row r="151" spans="15:16" x14ac:dyDescent="0.25">
      <c r="O151" s="890"/>
      <c r="P151" s="890"/>
    </row>
    <row r="152" spans="15:16" x14ac:dyDescent="0.25">
      <c r="O152" s="890"/>
      <c r="P152" s="890"/>
    </row>
    <row r="153" spans="15:16" x14ac:dyDescent="0.25">
      <c r="O153" s="890"/>
      <c r="P153" s="890"/>
    </row>
    <row r="154" spans="15:16" x14ac:dyDescent="0.25">
      <c r="O154" s="890"/>
      <c r="P154" s="890"/>
    </row>
    <row r="155" spans="15:16" x14ac:dyDescent="0.25">
      <c r="O155" s="890"/>
      <c r="P155" s="890"/>
    </row>
    <row r="156" spans="15:16" x14ac:dyDescent="0.25">
      <c r="O156" s="890"/>
      <c r="P156" s="890"/>
    </row>
    <row r="157" spans="15:16" x14ac:dyDescent="0.25">
      <c r="O157" s="890"/>
      <c r="P157" s="890"/>
    </row>
    <row r="158" spans="15:16" x14ac:dyDescent="0.25">
      <c r="O158" s="890"/>
      <c r="P158" s="890"/>
    </row>
    <row r="159" spans="15:16" x14ac:dyDescent="0.25">
      <c r="O159" s="890"/>
      <c r="P159" s="890"/>
    </row>
    <row r="160" spans="15:16" x14ac:dyDescent="0.25">
      <c r="O160" s="890"/>
      <c r="P160" s="890"/>
    </row>
    <row r="161" spans="15:16" x14ac:dyDescent="0.25">
      <c r="O161" s="890"/>
      <c r="P161" s="890"/>
    </row>
    <row r="162" spans="15:16" x14ac:dyDescent="0.25">
      <c r="O162" s="890"/>
      <c r="P162" s="890"/>
    </row>
    <row r="163" spans="15:16" x14ac:dyDescent="0.25">
      <c r="O163" s="890"/>
      <c r="P163" s="890"/>
    </row>
    <row r="164" spans="15:16" x14ac:dyDescent="0.25">
      <c r="O164" s="890"/>
      <c r="P164" s="890"/>
    </row>
    <row r="165" spans="15:16" x14ac:dyDescent="0.25">
      <c r="O165" s="890"/>
      <c r="P165" s="890"/>
    </row>
    <row r="166" spans="15:16" x14ac:dyDescent="0.25">
      <c r="O166" s="890"/>
      <c r="P166" s="890"/>
    </row>
    <row r="167" spans="15:16" x14ac:dyDescent="0.25">
      <c r="O167" s="890"/>
      <c r="P167" s="890"/>
    </row>
    <row r="168" spans="15:16" x14ac:dyDescent="0.25">
      <c r="O168" s="890"/>
      <c r="P168" s="890"/>
    </row>
    <row r="169" spans="15:16" x14ac:dyDescent="0.25">
      <c r="O169" s="890"/>
      <c r="P169" s="890"/>
    </row>
    <row r="170" spans="15:16" x14ac:dyDescent="0.25">
      <c r="O170" s="890"/>
      <c r="P170" s="890"/>
    </row>
    <row r="171" spans="15:16" x14ac:dyDescent="0.25">
      <c r="O171" s="890"/>
      <c r="P171" s="890"/>
    </row>
    <row r="172" spans="15:16" x14ac:dyDescent="0.25">
      <c r="O172" s="890"/>
      <c r="P172" s="890"/>
    </row>
    <row r="173" spans="15:16" x14ac:dyDescent="0.25">
      <c r="O173" s="890"/>
      <c r="P173" s="890"/>
    </row>
    <row r="174" spans="15:16" x14ac:dyDescent="0.25">
      <c r="O174" s="890"/>
      <c r="P174" s="890"/>
    </row>
    <row r="175" spans="15:16" x14ac:dyDescent="0.25">
      <c r="O175" s="890"/>
      <c r="P175" s="890"/>
    </row>
    <row r="176" spans="15:16" x14ac:dyDescent="0.25">
      <c r="O176" s="890"/>
      <c r="P176" s="890"/>
    </row>
    <row r="177" spans="15:16" x14ac:dyDescent="0.25">
      <c r="O177" s="890"/>
      <c r="P177" s="890"/>
    </row>
    <row r="178" spans="15:16" x14ac:dyDescent="0.25">
      <c r="O178" s="890"/>
      <c r="P178" s="890"/>
    </row>
    <row r="179" spans="15:16" x14ac:dyDescent="0.25">
      <c r="O179" s="890"/>
      <c r="P179" s="890"/>
    </row>
    <row r="180" spans="15:16" x14ac:dyDescent="0.25">
      <c r="O180" s="890"/>
      <c r="P180" s="890"/>
    </row>
    <row r="181" spans="15:16" x14ac:dyDescent="0.25">
      <c r="O181" s="890"/>
      <c r="P181" s="890"/>
    </row>
    <row r="182" spans="15:16" x14ac:dyDescent="0.25">
      <c r="O182" s="890"/>
      <c r="P182" s="890"/>
    </row>
    <row r="183" spans="15:16" x14ac:dyDescent="0.25">
      <c r="O183" s="890"/>
      <c r="P183" s="890"/>
    </row>
    <row r="184" spans="15:16" x14ac:dyDescent="0.25">
      <c r="O184" s="890"/>
      <c r="P184" s="890"/>
    </row>
    <row r="185" spans="15:16" x14ac:dyDescent="0.25">
      <c r="O185" s="890"/>
      <c r="P185" s="890"/>
    </row>
    <row r="186" spans="15:16" x14ac:dyDescent="0.25">
      <c r="O186" s="890"/>
      <c r="P186" s="890"/>
    </row>
    <row r="187" spans="15:16" x14ac:dyDescent="0.25">
      <c r="O187" s="890"/>
      <c r="P187" s="890"/>
    </row>
    <row r="188" spans="15:16" x14ac:dyDescent="0.25">
      <c r="O188" s="890"/>
      <c r="P188" s="890"/>
    </row>
    <row r="189" spans="15:16" x14ac:dyDescent="0.25">
      <c r="O189" s="890"/>
      <c r="P189" s="890"/>
    </row>
    <row r="190" spans="15:16" x14ac:dyDescent="0.25">
      <c r="O190" s="890"/>
      <c r="P190" s="890"/>
    </row>
    <row r="191" spans="15:16" x14ac:dyDescent="0.25">
      <c r="O191" s="890"/>
      <c r="P191" s="890"/>
    </row>
    <row r="192" spans="15:16" x14ac:dyDescent="0.25">
      <c r="O192" s="890"/>
      <c r="P192" s="890"/>
    </row>
    <row r="193" spans="15:16" x14ac:dyDescent="0.25">
      <c r="O193" s="890"/>
      <c r="P193" s="890"/>
    </row>
    <row r="194" spans="15:16" x14ac:dyDescent="0.25">
      <c r="O194" s="890"/>
      <c r="P194" s="890"/>
    </row>
    <row r="195" spans="15:16" x14ac:dyDescent="0.25">
      <c r="O195" s="890"/>
      <c r="P195" s="890"/>
    </row>
    <row r="196" spans="15:16" x14ac:dyDescent="0.25">
      <c r="O196" s="890"/>
      <c r="P196" s="890"/>
    </row>
    <row r="197" spans="15:16" x14ac:dyDescent="0.25">
      <c r="O197" s="890"/>
      <c r="P197" s="890"/>
    </row>
    <row r="198" spans="15:16" x14ac:dyDescent="0.25">
      <c r="O198" s="890"/>
      <c r="P198" s="890"/>
    </row>
    <row r="199" spans="15:16" x14ac:dyDescent="0.25">
      <c r="O199" s="890"/>
      <c r="P199" s="890"/>
    </row>
    <row r="200" spans="15:16" x14ac:dyDescent="0.25">
      <c r="O200" s="890"/>
      <c r="P200" s="890"/>
    </row>
    <row r="201" spans="15:16" x14ac:dyDescent="0.25">
      <c r="O201" s="890"/>
      <c r="P201" s="890"/>
    </row>
    <row r="202" spans="15:16" x14ac:dyDescent="0.25">
      <c r="O202" s="890"/>
      <c r="P202" s="890"/>
    </row>
    <row r="203" spans="15:16" x14ac:dyDescent="0.25">
      <c r="O203" s="890"/>
      <c r="P203" s="890"/>
    </row>
    <row r="204" spans="15:16" x14ac:dyDescent="0.25">
      <c r="O204" s="890"/>
      <c r="P204" s="890"/>
    </row>
    <row r="205" spans="15:16" x14ac:dyDescent="0.25">
      <c r="O205" s="890"/>
      <c r="P205" s="890"/>
    </row>
    <row r="206" spans="15:16" x14ac:dyDescent="0.25">
      <c r="O206" s="890"/>
      <c r="P206" s="890"/>
    </row>
    <row r="207" spans="15:16" x14ac:dyDescent="0.25">
      <c r="O207" s="890"/>
      <c r="P207" s="890"/>
    </row>
    <row r="208" spans="15:16" x14ac:dyDescent="0.25">
      <c r="O208" s="890"/>
      <c r="P208" s="890"/>
    </row>
    <row r="209" spans="15:16" x14ac:dyDescent="0.25">
      <c r="O209" s="890"/>
      <c r="P209" s="890"/>
    </row>
    <row r="210" spans="15:16" x14ac:dyDescent="0.25">
      <c r="O210" s="890"/>
      <c r="P210" s="890"/>
    </row>
    <row r="211" spans="15:16" x14ac:dyDescent="0.25">
      <c r="O211" s="890"/>
      <c r="P211" s="890"/>
    </row>
    <row r="212" spans="15:16" x14ac:dyDescent="0.25">
      <c r="O212" s="890"/>
      <c r="P212" s="890"/>
    </row>
    <row r="213" spans="15:16" x14ac:dyDescent="0.25">
      <c r="O213" s="890"/>
      <c r="P213" s="890"/>
    </row>
    <row r="214" spans="15:16" x14ac:dyDescent="0.25">
      <c r="O214" s="890"/>
      <c r="P214" s="890"/>
    </row>
    <row r="215" spans="15:16" x14ac:dyDescent="0.25">
      <c r="O215" s="890"/>
      <c r="P215" s="890"/>
    </row>
    <row r="216" spans="15:16" x14ac:dyDescent="0.25">
      <c r="O216" s="890"/>
      <c r="P216" s="890"/>
    </row>
    <row r="217" spans="15:16" x14ac:dyDescent="0.25">
      <c r="O217" s="890"/>
      <c r="P217" s="890"/>
    </row>
    <row r="218" spans="15:16" x14ac:dyDescent="0.25">
      <c r="O218" s="890"/>
      <c r="P218" s="890"/>
    </row>
    <row r="219" spans="15:16" x14ac:dyDescent="0.25">
      <c r="O219" s="890"/>
      <c r="P219" s="890"/>
    </row>
    <row r="220" spans="15:16" x14ac:dyDescent="0.25">
      <c r="O220" s="890"/>
      <c r="P220" s="890"/>
    </row>
    <row r="221" spans="15:16" x14ac:dyDescent="0.25">
      <c r="O221" s="890"/>
      <c r="P221" s="890"/>
    </row>
    <row r="222" spans="15:16" x14ac:dyDescent="0.25">
      <c r="O222" s="890"/>
      <c r="P222" s="890"/>
    </row>
    <row r="223" spans="15:16" x14ac:dyDescent="0.25">
      <c r="O223" s="890"/>
      <c r="P223" s="890"/>
    </row>
    <row r="224" spans="15:16" x14ac:dyDescent="0.25">
      <c r="O224" s="890"/>
      <c r="P224" s="890"/>
    </row>
    <row r="225" spans="15:16" x14ac:dyDescent="0.25">
      <c r="O225" s="890"/>
      <c r="P225" s="890"/>
    </row>
    <row r="226" spans="15:16" x14ac:dyDescent="0.25">
      <c r="O226" s="890"/>
      <c r="P226" s="890"/>
    </row>
    <row r="227" spans="15:16" x14ac:dyDescent="0.25">
      <c r="O227" s="890"/>
      <c r="P227" s="890"/>
    </row>
    <row r="228" spans="15:16" x14ac:dyDescent="0.25">
      <c r="O228" s="890"/>
      <c r="P228" s="890"/>
    </row>
    <row r="229" spans="15:16" x14ac:dyDescent="0.25">
      <c r="O229" s="890"/>
      <c r="P229" s="890"/>
    </row>
    <row r="230" spans="15:16" x14ac:dyDescent="0.25">
      <c r="O230" s="890"/>
      <c r="P230" s="890"/>
    </row>
    <row r="231" spans="15:16" x14ac:dyDescent="0.25">
      <c r="O231" s="890"/>
      <c r="P231" s="890"/>
    </row>
    <row r="232" spans="15:16" x14ac:dyDescent="0.25">
      <c r="O232" s="890"/>
      <c r="P232" s="890"/>
    </row>
    <row r="233" spans="15:16" x14ac:dyDescent="0.25">
      <c r="O233" s="890"/>
      <c r="P233" s="890"/>
    </row>
    <row r="234" spans="15:16" x14ac:dyDescent="0.25">
      <c r="O234" s="890"/>
      <c r="P234" s="890"/>
    </row>
    <row r="235" spans="15:16" x14ac:dyDescent="0.25">
      <c r="O235" s="890"/>
      <c r="P235" s="890"/>
    </row>
    <row r="236" spans="15:16" x14ac:dyDescent="0.25">
      <c r="O236" s="890"/>
      <c r="P236" s="890"/>
    </row>
    <row r="237" spans="15:16" x14ac:dyDescent="0.25">
      <c r="O237" s="890"/>
      <c r="P237" s="890"/>
    </row>
    <row r="238" spans="15:16" x14ac:dyDescent="0.25">
      <c r="O238" s="890"/>
      <c r="P238" s="890"/>
    </row>
    <row r="239" spans="15:16" x14ac:dyDescent="0.25">
      <c r="O239" s="890"/>
      <c r="P239" s="890"/>
    </row>
    <row r="240" spans="15:16" x14ac:dyDescent="0.25">
      <c r="O240" s="890"/>
      <c r="P240" s="890"/>
    </row>
    <row r="241" spans="15:16" x14ac:dyDescent="0.25">
      <c r="O241" s="890"/>
      <c r="P241" s="890"/>
    </row>
    <row r="242" spans="15:16" x14ac:dyDescent="0.25">
      <c r="O242" s="890"/>
      <c r="P242" s="890"/>
    </row>
    <row r="243" spans="15:16" x14ac:dyDescent="0.25">
      <c r="O243" s="890"/>
      <c r="P243" s="890"/>
    </row>
    <row r="244" spans="15:16" x14ac:dyDescent="0.25">
      <c r="O244" s="890"/>
      <c r="P244" s="890"/>
    </row>
    <row r="245" spans="15:16" x14ac:dyDescent="0.25">
      <c r="O245" s="890"/>
      <c r="P245" s="890"/>
    </row>
    <row r="246" spans="15:16" x14ac:dyDescent="0.25">
      <c r="O246" s="890"/>
      <c r="P246" s="890"/>
    </row>
    <row r="247" spans="15:16" x14ac:dyDescent="0.25">
      <c r="O247" s="890"/>
      <c r="P247" s="890"/>
    </row>
    <row r="248" spans="15:16" x14ac:dyDescent="0.25">
      <c r="O248" s="890"/>
      <c r="P248" s="890"/>
    </row>
    <row r="249" spans="15:16" x14ac:dyDescent="0.25">
      <c r="O249" s="890"/>
      <c r="P249" s="890"/>
    </row>
    <row r="250" spans="15:16" x14ac:dyDescent="0.25">
      <c r="O250" s="890"/>
      <c r="P250" s="890"/>
    </row>
    <row r="251" spans="15:16" x14ac:dyDescent="0.25">
      <c r="O251" s="890"/>
      <c r="P251" s="890"/>
    </row>
    <row r="252" spans="15:16" x14ac:dyDescent="0.25">
      <c r="O252" s="890"/>
      <c r="P252" s="890"/>
    </row>
    <row r="253" spans="15:16" x14ac:dyDescent="0.25">
      <c r="O253" s="890"/>
      <c r="P253" s="890"/>
    </row>
    <row r="254" spans="15:16" x14ac:dyDescent="0.25">
      <c r="O254" s="890"/>
      <c r="P254" s="890"/>
    </row>
    <row r="255" spans="15:16" x14ac:dyDescent="0.25">
      <c r="O255" s="890"/>
      <c r="P255" s="890"/>
    </row>
    <row r="256" spans="15:16" x14ac:dyDescent="0.25">
      <c r="O256" s="890"/>
      <c r="P256" s="890"/>
    </row>
    <row r="257" spans="15:16" x14ac:dyDescent="0.25">
      <c r="O257" s="890"/>
      <c r="P257" s="890"/>
    </row>
    <row r="258" spans="15:16" x14ac:dyDescent="0.25">
      <c r="O258" s="890"/>
      <c r="P258" s="890"/>
    </row>
    <row r="259" spans="15:16" x14ac:dyDescent="0.25">
      <c r="O259" s="890"/>
      <c r="P259" s="890"/>
    </row>
    <row r="260" spans="15:16" x14ac:dyDescent="0.25">
      <c r="O260" s="890"/>
      <c r="P260" s="890"/>
    </row>
    <row r="261" spans="15:16" x14ac:dyDescent="0.25">
      <c r="O261" s="890"/>
      <c r="P261" s="890"/>
    </row>
    <row r="262" spans="15:16" x14ac:dyDescent="0.25">
      <c r="O262" s="890"/>
      <c r="P262" s="890"/>
    </row>
    <row r="263" spans="15:16" x14ac:dyDescent="0.25">
      <c r="O263" s="890"/>
      <c r="P263" s="890"/>
    </row>
    <row r="264" spans="15:16" x14ac:dyDescent="0.25">
      <c r="O264" s="890"/>
      <c r="P264" s="890"/>
    </row>
    <row r="265" spans="15:16" x14ac:dyDescent="0.25">
      <c r="O265" s="890"/>
      <c r="P265" s="890"/>
    </row>
    <row r="266" spans="15:16" x14ac:dyDescent="0.25">
      <c r="O266" s="890"/>
      <c r="P266" s="890"/>
    </row>
    <row r="267" spans="15:16" x14ac:dyDescent="0.25">
      <c r="O267" s="890"/>
      <c r="P267" s="890"/>
    </row>
    <row r="268" spans="15:16" x14ac:dyDescent="0.25">
      <c r="O268" s="890"/>
      <c r="P268" s="890"/>
    </row>
  </sheetData>
  <mergeCells count="8">
    <mergeCell ref="A2:G2"/>
    <mergeCell ref="A3:G3"/>
    <mergeCell ref="A32:H32"/>
    <mergeCell ref="A6:Q6"/>
    <mergeCell ref="A5:Q5"/>
    <mergeCell ref="O7:Q7"/>
    <mergeCell ref="A7:A8"/>
    <mergeCell ref="B7:B8"/>
  </mergeCells>
  <phoneticPr fontId="53" type="noConversion"/>
  <pageMargins left="0.35433070866141736" right="0.23622047244094491" top="0.27559055118110237" bottom="0.35433070866141736" header="0.19685039370078741" footer="0.11811023622047245"/>
  <pageSetup paperSize="9" scale="65" orientation="landscape" r:id="rId1"/>
  <headerFooter>
    <oddFooter>&amp;R&amp;12pag. &amp;P</oddFooter>
  </headerFooter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38</vt:i4>
      </vt:variant>
      <vt:variant>
        <vt:lpstr>Intervalos Nomeados</vt:lpstr>
      </vt:variant>
      <vt:variant>
        <vt:i4>2</vt:i4>
      </vt:variant>
    </vt:vector>
  </HeadingPairs>
  <TitlesOfParts>
    <vt:vector size="40" baseType="lpstr">
      <vt:lpstr>Qualidade</vt:lpstr>
      <vt:lpstr>Pque N Mundo I</vt:lpstr>
      <vt:lpstr>Pque N Mundo II</vt:lpstr>
      <vt:lpstr>AMA_UBS J Brasil</vt:lpstr>
      <vt:lpstr>UBS V Guilherme</vt:lpstr>
      <vt:lpstr>AMA_UBS V Medeiros</vt:lpstr>
      <vt:lpstr>UBS Izolina Mazzei</vt:lpstr>
      <vt:lpstr>UBS Jardim Japão</vt:lpstr>
      <vt:lpstr>UBS Vila Ede</vt:lpstr>
      <vt:lpstr>UBS Vila Leonor</vt:lpstr>
      <vt:lpstr>UBS Vila Sabrina</vt:lpstr>
      <vt:lpstr>UBS Carandiru</vt:lpstr>
      <vt:lpstr>UBS Vila Maria P Gnecco</vt:lpstr>
      <vt:lpstr>UBS Jardim Julieta</vt:lpstr>
      <vt:lpstr>EMAD na UBS JD JAPÃO</vt:lpstr>
      <vt:lpstr>URSI CARANDIRU</vt:lpstr>
      <vt:lpstr>PAI IZO</vt:lpstr>
      <vt:lpstr>PAI MED</vt:lpstr>
      <vt:lpstr>CEO II VG</vt:lpstr>
      <vt:lpstr>CER Carandiru</vt:lpstr>
      <vt:lpstr>APD no CER III Carandiru</vt:lpstr>
      <vt:lpstr>CAPS INF II VM-VG</vt:lpstr>
      <vt:lpstr>PSM + UPA</vt:lpstr>
      <vt:lpstr>HORA CERTA</vt:lpstr>
      <vt:lpstr>SADT</vt:lpstr>
      <vt:lpstr>PRODUÇÃO Geral</vt:lpstr>
      <vt:lpstr>AMA JD BRASIL</vt:lpstr>
      <vt:lpstr>AMA VL QUILHERME</vt:lpstr>
      <vt:lpstr>AMA VL MEDEIROS</vt:lpstr>
      <vt:lpstr>PRODUÇÃO Unidades</vt:lpstr>
      <vt:lpstr>Produção Total CBO UBS</vt:lpstr>
      <vt:lpstr>PRODUÇÃO ODONTO</vt:lpstr>
      <vt:lpstr>PRODUÇÃO LINHA SERV</vt:lpstr>
      <vt:lpstr>EQUIPE MINIMA UND</vt:lpstr>
      <vt:lpstr>Eq Minima Unds Horas</vt:lpstr>
      <vt:lpstr>Eq Min. Hrs Medicas</vt:lpstr>
      <vt:lpstr>Eq Min Hrs Odonto</vt:lpstr>
      <vt:lpstr>Eq Min Hrs Enfermagem</vt:lpstr>
      <vt:lpstr>'PRODUÇÃO Geral'!Area_de_impressao</vt:lpstr>
      <vt:lpstr>'UBS Izolina Mazzei'!Area_de_impressao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Vera Lucia Romero Fiorin Marcelino</dc:creator>
  <cp:lastModifiedBy>TATIANE DIAS</cp:lastModifiedBy>
  <cp:lastPrinted>2025-01-10T18:41:37Z</cp:lastPrinted>
  <dcterms:created xsi:type="dcterms:W3CDTF">2015-09-23T12:00:25Z</dcterms:created>
  <dcterms:modified xsi:type="dcterms:W3CDTF">2025-01-10T19:14:24Z</dcterms:modified>
</cp:coreProperties>
</file>