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5\02 FEVEREIRO\"/>
    </mc:Choice>
  </mc:AlternateContent>
  <xr:revisionPtr revIDLastSave="0" documentId="13_ncr:1_{796C1815-4193-4777-95AF-5DD2D0A98A46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Geral'!$A$1:$H$552</definedName>
    <definedName name="_xlnm.Print_Area" localSheetId="6">'UBS Izolina Mazzei'!$A$1:$H$37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5" i="33" l="1"/>
  <c r="E545" i="33"/>
  <c r="F545" i="33"/>
  <c r="G545" i="33"/>
  <c r="H545" i="33"/>
  <c r="D546" i="33"/>
  <c r="E546" i="33"/>
  <c r="F546" i="33"/>
  <c r="G546" i="33"/>
  <c r="H546" i="33"/>
  <c r="D547" i="33"/>
  <c r="E547" i="33"/>
  <c r="F547" i="33"/>
  <c r="G547" i="33"/>
  <c r="H547" i="33"/>
  <c r="D548" i="33"/>
  <c r="E548" i="33"/>
  <c r="F548" i="33"/>
  <c r="G548" i="33"/>
  <c r="H548" i="33"/>
  <c r="D549" i="33"/>
  <c r="E549" i="33"/>
  <c r="F549" i="33"/>
  <c r="G549" i="33"/>
  <c r="H549" i="33"/>
  <c r="D550" i="33"/>
  <c r="E550" i="33"/>
  <c r="F550" i="33"/>
  <c r="G550" i="33"/>
  <c r="H550" i="33"/>
  <c r="D551" i="33"/>
  <c r="E551" i="33"/>
  <c r="F551" i="33"/>
  <c r="G551" i="33"/>
  <c r="H551" i="33"/>
  <c r="D552" i="33"/>
  <c r="E552" i="33"/>
  <c r="F552" i="33"/>
  <c r="G552" i="33"/>
  <c r="H552" i="33"/>
  <c r="D533" i="33"/>
  <c r="E533" i="33"/>
  <c r="F533" i="33"/>
  <c r="G533" i="33"/>
  <c r="H533" i="33"/>
  <c r="D534" i="33"/>
  <c r="E534" i="33"/>
  <c r="F534" i="33"/>
  <c r="G534" i="33"/>
  <c r="H534" i="33"/>
  <c r="D535" i="33"/>
  <c r="E535" i="33"/>
  <c r="F535" i="33"/>
  <c r="G535" i="33"/>
  <c r="H535" i="33"/>
  <c r="D536" i="33"/>
  <c r="E536" i="33"/>
  <c r="F536" i="33"/>
  <c r="G536" i="33"/>
  <c r="H536" i="33"/>
  <c r="D537" i="33"/>
  <c r="E537" i="33"/>
  <c r="F537" i="33"/>
  <c r="G537" i="33"/>
  <c r="H537" i="33"/>
  <c r="D538" i="33"/>
  <c r="E538" i="33"/>
  <c r="F538" i="33"/>
  <c r="G538" i="33"/>
  <c r="H538" i="33"/>
  <c r="D539" i="33"/>
  <c r="E539" i="33"/>
  <c r="F539" i="33"/>
  <c r="G539" i="33"/>
  <c r="H539" i="33"/>
  <c r="D540" i="33"/>
  <c r="E540" i="33"/>
  <c r="F540" i="33"/>
  <c r="G540" i="33"/>
  <c r="H540" i="33"/>
  <c r="D493" i="33"/>
  <c r="E493" i="33"/>
  <c r="F493" i="33"/>
  <c r="G493" i="33"/>
  <c r="H493" i="33"/>
  <c r="D494" i="33"/>
  <c r="E494" i="33"/>
  <c r="F494" i="33"/>
  <c r="G494" i="33"/>
  <c r="H494" i="33"/>
  <c r="D495" i="33"/>
  <c r="E495" i="33"/>
  <c r="F495" i="33"/>
  <c r="G495" i="33"/>
  <c r="H495" i="33"/>
  <c r="D496" i="33"/>
  <c r="E496" i="33"/>
  <c r="F496" i="33"/>
  <c r="G496" i="33"/>
  <c r="H496" i="33"/>
  <c r="D497" i="33"/>
  <c r="E497" i="33"/>
  <c r="F497" i="33"/>
  <c r="G497" i="33"/>
  <c r="H497" i="33"/>
  <c r="D498" i="33"/>
  <c r="E498" i="33"/>
  <c r="F498" i="33"/>
  <c r="G498" i="33"/>
  <c r="H498" i="33"/>
  <c r="D499" i="33"/>
  <c r="E499" i="33"/>
  <c r="F499" i="33"/>
  <c r="G499" i="33"/>
  <c r="H499" i="33"/>
  <c r="D500" i="33"/>
  <c r="E500" i="33"/>
  <c r="F500" i="33"/>
  <c r="G500" i="33"/>
  <c r="H500" i="33"/>
  <c r="D501" i="33"/>
  <c r="E501" i="33"/>
  <c r="F501" i="33"/>
  <c r="G501" i="33"/>
  <c r="H501" i="33"/>
  <c r="D502" i="33"/>
  <c r="E502" i="33"/>
  <c r="F502" i="33"/>
  <c r="G502" i="33"/>
  <c r="H502" i="33"/>
  <c r="D503" i="33"/>
  <c r="E503" i="33"/>
  <c r="F503" i="33"/>
  <c r="G503" i="33"/>
  <c r="H503" i="33"/>
  <c r="D504" i="33"/>
  <c r="E504" i="33"/>
  <c r="F504" i="33"/>
  <c r="G504" i="33"/>
  <c r="H504" i="33"/>
  <c r="D505" i="33"/>
  <c r="E505" i="33"/>
  <c r="F505" i="33"/>
  <c r="G505" i="33"/>
  <c r="H505" i="33"/>
  <c r="D506" i="33"/>
  <c r="E506" i="33"/>
  <c r="F506" i="33"/>
  <c r="G506" i="33"/>
  <c r="H506" i="33"/>
  <c r="D507" i="33"/>
  <c r="E507" i="33"/>
  <c r="F507" i="33"/>
  <c r="G507" i="33"/>
  <c r="H507" i="33"/>
  <c r="D508" i="33"/>
  <c r="E508" i="33"/>
  <c r="F508" i="33"/>
  <c r="G508" i="33"/>
  <c r="H508" i="33"/>
  <c r="D509" i="33"/>
  <c r="E509" i="33"/>
  <c r="F509" i="33"/>
  <c r="G509" i="33"/>
  <c r="H509" i="33"/>
  <c r="D510" i="33"/>
  <c r="E510" i="33"/>
  <c r="F510" i="33"/>
  <c r="G510" i="33"/>
  <c r="H510" i="33"/>
  <c r="D511" i="33"/>
  <c r="E511" i="33"/>
  <c r="F511" i="33"/>
  <c r="G511" i="33"/>
  <c r="H511" i="33"/>
  <c r="D512" i="33"/>
  <c r="E512" i="33"/>
  <c r="F512" i="33"/>
  <c r="G512" i="33"/>
  <c r="H512" i="33"/>
  <c r="D513" i="33"/>
  <c r="E513" i="33"/>
  <c r="F513" i="33"/>
  <c r="G513" i="33"/>
  <c r="H513" i="33"/>
  <c r="D514" i="33"/>
  <c r="E514" i="33"/>
  <c r="F514" i="33"/>
  <c r="G514" i="33"/>
  <c r="H514" i="33"/>
  <c r="D515" i="33"/>
  <c r="E515" i="33"/>
  <c r="F515" i="33"/>
  <c r="G515" i="33"/>
  <c r="H515" i="33"/>
  <c r="D516" i="33"/>
  <c r="E516" i="33"/>
  <c r="F516" i="33"/>
  <c r="G516" i="33"/>
  <c r="H516" i="33"/>
  <c r="D517" i="33"/>
  <c r="E517" i="33"/>
  <c r="F517" i="33"/>
  <c r="G517" i="33"/>
  <c r="H517" i="33"/>
  <c r="D518" i="33"/>
  <c r="E518" i="33"/>
  <c r="F518" i="33"/>
  <c r="G518" i="33"/>
  <c r="H518" i="33"/>
  <c r="D519" i="33"/>
  <c r="E519" i="33"/>
  <c r="F519" i="33"/>
  <c r="G519" i="33"/>
  <c r="H519" i="33"/>
  <c r="D520" i="33"/>
  <c r="E520" i="33"/>
  <c r="F520" i="33"/>
  <c r="G520" i="33"/>
  <c r="H520" i="33"/>
  <c r="D521" i="33"/>
  <c r="E521" i="33"/>
  <c r="F521" i="33"/>
  <c r="G521" i="33"/>
  <c r="H521" i="33"/>
  <c r="D522" i="33"/>
  <c r="E522" i="33"/>
  <c r="F522" i="33"/>
  <c r="G522" i="33"/>
  <c r="H522" i="33"/>
  <c r="D523" i="33"/>
  <c r="E523" i="33"/>
  <c r="F523" i="33"/>
  <c r="G523" i="33"/>
  <c r="H523" i="33"/>
  <c r="D524" i="33"/>
  <c r="E524" i="33"/>
  <c r="F524" i="33"/>
  <c r="G524" i="33"/>
  <c r="H524" i="33"/>
  <c r="D525" i="33"/>
  <c r="E525" i="33"/>
  <c r="F525" i="33"/>
  <c r="G525" i="33"/>
  <c r="H525" i="33"/>
  <c r="D526" i="33"/>
  <c r="E526" i="33"/>
  <c r="F526" i="33"/>
  <c r="G526" i="33"/>
  <c r="H526" i="33"/>
  <c r="D527" i="33"/>
  <c r="E527" i="33"/>
  <c r="F527" i="33"/>
  <c r="G527" i="33"/>
  <c r="H527" i="33"/>
  <c r="D528" i="33"/>
  <c r="E528" i="33"/>
  <c r="F528" i="33"/>
  <c r="G528" i="33"/>
  <c r="H528" i="33"/>
  <c r="E485" i="33"/>
  <c r="F485" i="33"/>
  <c r="G485" i="33"/>
  <c r="H485" i="33"/>
  <c r="E486" i="33"/>
  <c r="F486" i="33"/>
  <c r="G486" i="33"/>
  <c r="H486" i="33"/>
  <c r="E487" i="33"/>
  <c r="F487" i="33"/>
  <c r="G487" i="33"/>
  <c r="H487" i="33"/>
  <c r="D488" i="33"/>
  <c r="E488" i="33"/>
  <c r="F488" i="33"/>
  <c r="G488" i="33"/>
  <c r="H488" i="33"/>
  <c r="D476" i="33"/>
  <c r="E476" i="33"/>
  <c r="F476" i="33"/>
  <c r="G476" i="33"/>
  <c r="H476" i="33"/>
  <c r="D477" i="33"/>
  <c r="E477" i="33"/>
  <c r="F477" i="33"/>
  <c r="G477" i="33"/>
  <c r="H477" i="33"/>
  <c r="D478" i="33"/>
  <c r="E478" i="33"/>
  <c r="F478" i="33"/>
  <c r="G478" i="33"/>
  <c r="H478" i="33"/>
  <c r="D479" i="33"/>
  <c r="E479" i="33"/>
  <c r="F479" i="33"/>
  <c r="G479" i="33"/>
  <c r="H479" i="33"/>
  <c r="D480" i="33"/>
  <c r="E480" i="33"/>
  <c r="F480" i="33"/>
  <c r="G480" i="33"/>
  <c r="H480" i="33"/>
  <c r="D468" i="33"/>
  <c r="E468" i="33"/>
  <c r="F468" i="33"/>
  <c r="G468" i="33"/>
  <c r="H468" i="33"/>
  <c r="D469" i="33"/>
  <c r="E469" i="33"/>
  <c r="F469" i="33"/>
  <c r="G469" i="33"/>
  <c r="H469" i="33"/>
  <c r="D470" i="33"/>
  <c r="E470" i="33"/>
  <c r="F470" i="33"/>
  <c r="G470" i="33"/>
  <c r="H470" i="33"/>
  <c r="D471" i="33"/>
  <c r="E471" i="33"/>
  <c r="F471" i="33"/>
  <c r="G471" i="33"/>
  <c r="H471" i="33"/>
  <c r="D445" i="33"/>
  <c r="E445" i="33"/>
  <c r="F445" i="33"/>
  <c r="G445" i="33"/>
  <c r="H445" i="33"/>
  <c r="D446" i="33"/>
  <c r="E446" i="33"/>
  <c r="F446" i="33"/>
  <c r="G446" i="33"/>
  <c r="H446" i="33"/>
  <c r="D447" i="33"/>
  <c r="E447" i="33"/>
  <c r="F447" i="33"/>
  <c r="G447" i="33"/>
  <c r="H447" i="33"/>
  <c r="D448" i="33"/>
  <c r="E448" i="33"/>
  <c r="F448" i="33"/>
  <c r="G448" i="33"/>
  <c r="H448" i="33"/>
  <c r="D449" i="33"/>
  <c r="E449" i="33"/>
  <c r="F449" i="33"/>
  <c r="G449" i="33"/>
  <c r="H449" i="33"/>
  <c r="D450" i="33"/>
  <c r="E450" i="33"/>
  <c r="F450" i="33"/>
  <c r="G450" i="33"/>
  <c r="H450" i="33"/>
  <c r="D451" i="33"/>
  <c r="E451" i="33"/>
  <c r="F451" i="33"/>
  <c r="G451" i="33"/>
  <c r="H451" i="33"/>
  <c r="D452" i="33"/>
  <c r="E452" i="33"/>
  <c r="F452" i="33"/>
  <c r="G452" i="33"/>
  <c r="H452" i="33"/>
  <c r="D453" i="33"/>
  <c r="E453" i="33"/>
  <c r="F453" i="33"/>
  <c r="G453" i="33"/>
  <c r="H453" i="33"/>
  <c r="D454" i="33"/>
  <c r="E454" i="33"/>
  <c r="F454" i="33"/>
  <c r="G454" i="33"/>
  <c r="H454" i="33"/>
  <c r="D455" i="33"/>
  <c r="E455" i="33"/>
  <c r="F455" i="33"/>
  <c r="G455" i="33"/>
  <c r="H455" i="33"/>
  <c r="D456" i="33"/>
  <c r="E456" i="33"/>
  <c r="F456" i="33"/>
  <c r="G456" i="33"/>
  <c r="H456" i="33"/>
  <c r="D457" i="33"/>
  <c r="E457" i="33"/>
  <c r="F457" i="33"/>
  <c r="G457" i="33"/>
  <c r="H457" i="33"/>
  <c r="D458" i="33"/>
  <c r="E458" i="33"/>
  <c r="F458" i="33"/>
  <c r="G458" i="33"/>
  <c r="H458" i="33"/>
  <c r="D459" i="33"/>
  <c r="E459" i="33"/>
  <c r="F459" i="33"/>
  <c r="G459" i="33"/>
  <c r="H459" i="33"/>
  <c r="D460" i="33"/>
  <c r="E460" i="33"/>
  <c r="F460" i="33"/>
  <c r="G460" i="33"/>
  <c r="H460" i="33"/>
  <c r="D461" i="33"/>
  <c r="E461" i="33"/>
  <c r="F461" i="33"/>
  <c r="G461" i="33"/>
  <c r="H461" i="33"/>
  <c r="D462" i="33"/>
  <c r="E462" i="33"/>
  <c r="F462" i="33"/>
  <c r="G462" i="33"/>
  <c r="H462" i="33"/>
  <c r="D463" i="33"/>
  <c r="E463" i="33"/>
  <c r="F463" i="33"/>
  <c r="G463" i="33"/>
  <c r="H463" i="33"/>
  <c r="D432" i="33"/>
  <c r="E432" i="33"/>
  <c r="F432" i="33"/>
  <c r="G432" i="33"/>
  <c r="H432" i="33"/>
  <c r="D433" i="33"/>
  <c r="E433" i="33"/>
  <c r="F433" i="33"/>
  <c r="G433" i="33"/>
  <c r="H433" i="33"/>
  <c r="D434" i="33"/>
  <c r="E434" i="33"/>
  <c r="F434" i="33"/>
  <c r="G434" i="33"/>
  <c r="H434" i="33"/>
  <c r="D435" i="33"/>
  <c r="E435" i="33"/>
  <c r="F435" i="33"/>
  <c r="G435" i="33"/>
  <c r="H435" i="33"/>
  <c r="D436" i="33"/>
  <c r="E436" i="33"/>
  <c r="F436" i="33"/>
  <c r="G436" i="33"/>
  <c r="H436" i="33"/>
  <c r="D437" i="33"/>
  <c r="E437" i="33"/>
  <c r="F437" i="33"/>
  <c r="G437" i="33"/>
  <c r="H437" i="33"/>
  <c r="D438" i="33"/>
  <c r="E438" i="33"/>
  <c r="F438" i="33"/>
  <c r="G438" i="33"/>
  <c r="H438" i="33"/>
  <c r="D439" i="33"/>
  <c r="E439" i="33"/>
  <c r="F439" i="33"/>
  <c r="G439" i="33"/>
  <c r="H439" i="33"/>
  <c r="D440" i="33"/>
  <c r="E440" i="33"/>
  <c r="F440" i="33"/>
  <c r="G440" i="33"/>
  <c r="H440" i="33"/>
  <c r="D404" i="33"/>
  <c r="E404" i="33"/>
  <c r="F404" i="33"/>
  <c r="G404" i="33"/>
  <c r="H404" i="33"/>
  <c r="D405" i="33"/>
  <c r="E405" i="33"/>
  <c r="F405" i="33"/>
  <c r="G405" i="33"/>
  <c r="H405" i="33"/>
  <c r="D406" i="33"/>
  <c r="E406" i="33"/>
  <c r="F406" i="33"/>
  <c r="G406" i="33"/>
  <c r="H406" i="33"/>
  <c r="D407" i="33"/>
  <c r="E407" i="33"/>
  <c r="F407" i="33"/>
  <c r="G407" i="33"/>
  <c r="H407" i="33"/>
  <c r="D408" i="33"/>
  <c r="E408" i="33"/>
  <c r="F408" i="33"/>
  <c r="G408" i="33"/>
  <c r="H408" i="33"/>
  <c r="D409" i="33"/>
  <c r="E409" i="33"/>
  <c r="F409" i="33"/>
  <c r="G409" i="33"/>
  <c r="H409" i="33"/>
  <c r="D410" i="33"/>
  <c r="E410" i="33"/>
  <c r="F410" i="33"/>
  <c r="G410" i="33"/>
  <c r="H410" i="33"/>
  <c r="D411" i="33"/>
  <c r="E411" i="33"/>
  <c r="F411" i="33"/>
  <c r="G411" i="33"/>
  <c r="H411" i="33"/>
  <c r="D412" i="33"/>
  <c r="E412" i="33"/>
  <c r="F412" i="33"/>
  <c r="G412" i="33"/>
  <c r="H412" i="33"/>
  <c r="D413" i="33"/>
  <c r="E413" i="33"/>
  <c r="F413" i="33"/>
  <c r="G413" i="33"/>
  <c r="H413" i="33"/>
  <c r="D414" i="33"/>
  <c r="E414" i="33"/>
  <c r="F414" i="33"/>
  <c r="G414" i="33"/>
  <c r="H414" i="33"/>
  <c r="D415" i="33"/>
  <c r="E415" i="33"/>
  <c r="F415" i="33"/>
  <c r="G415" i="33"/>
  <c r="H415" i="33"/>
  <c r="D416" i="33"/>
  <c r="E416" i="33"/>
  <c r="F416" i="33"/>
  <c r="G416" i="33"/>
  <c r="H416" i="33"/>
  <c r="D417" i="33"/>
  <c r="E417" i="33"/>
  <c r="F417" i="33"/>
  <c r="G417" i="33"/>
  <c r="H417" i="33"/>
  <c r="D418" i="33"/>
  <c r="E418" i="33"/>
  <c r="F418" i="33"/>
  <c r="G418" i="33"/>
  <c r="H418" i="33"/>
  <c r="D419" i="33"/>
  <c r="E419" i="33"/>
  <c r="F419" i="33"/>
  <c r="G419" i="33"/>
  <c r="H419" i="33"/>
  <c r="D420" i="33"/>
  <c r="E420" i="33"/>
  <c r="F420" i="33"/>
  <c r="G420" i="33"/>
  <c r="H420" i="33"/>
  <c r="D421" i="33"/>
  <c r="E421" i="33"/>
  <c r="F421" i="33"/>
  <c r="G421" i="33"/>
  <c r="H421" i="33"/>
  <c r="D422" i="33"/>
  <c r="E422" i="33"/>
  <c r="F422" i="33"/>
  <c r="G422" i="33"/>
  <c r="H422" i="33"/>
  <c r="D423" i="33"/>
  <c r="E423" i="33"/>
  <c r="F423" i="33"/>
  <c r="G423" i="33"/>
  <c r="H423" i="33"/>
  <c r="D424" i="33"/>
  <c r="E424" i="33"/>
  <c r="F424" i="33"/>
  <c r="G424" i="33"/>
  <c r="H424" i="33"/>
  <c r="D425" i="33"/>
  <c r="E425" i="33"/>
  <c r="F425" i="33"/>
  <c r="G425" i="33"/>
  <c r="H425" i="33"/>
  <c r="D426" i="33"/>
  <c r="E426" i="33"/>
  <c r="F426" i="33"/>
  <c r="G426" i="33"/>
  <c r="H426" i="33"/>
  <c r="D427" i="33"/>
  <c r="E427" i="33"/>
  <c r="F427" i="33"/>
  <c r="G427" i="33"/>
  <c r="H427" i="33"/>
  <c r="D375" i="33"/>
  <c r="E375" i="33"/>
  <c r="F375" i="33"/>
  <c r="G375" i="33"/>
  <c r="H375" i="33"/>
  <c r="D376" i="33"/>
  <c r="E376" i="33"/>
  <c r="F376" i="33"/>
  <c r="G376" i="33"/>
  <c r="H376" i="33"/>
  <c r="D377" i="33"/>
  <c r="E377" i="33"/>
  <c r="F377" i="33"/>
  <c r="G377" i="33"/>
  <c r="H377" i="33"/>
  <c r="D378" i="33"/>
  <c r="E378" i="33"/>
  <c r="F378" i="33"/>
  <c r="G378" i="33"/>
  <c r="H378" i="33"/>
  <c r="D379" i="33"/>
  <c r="E379" i="33"/>
  <c r="F379" i="33"/>
  <c r="G379" i="33"/>
  <c r="H379" i="33"/>
  <c r="D380" i="33"/>
  <c r="E380" i="33"/>
  <c r="F380" i="33"/>
  <c r="G380" i="33"/>
  <c r="H380" i="33"/>
  <c r="D381" i="33"/>
  <c r="E381" i="33"/>
  <c r="F381" i="33"/>
  <c r="G381" i="33"/>
  <c r="H381" i="33"/>
  <c r="D382" i="33"/>
  <c r="E382" i="33"/>
  <c r="F382" i="33"/>
  <c r="G382" i="33"/>
  <c r="H382" i="33"/>
  <c r="D383" i="33"/>
  <c r="E383" i="33"/>
  <c r="F383" i="33"/>
  <c r="G383" i="33"/>
  <c r="H383" i="33"/>
  <c r="D384" i="33"/>
  <c r="E384" i="33"/>
  <c r="F384" i="33"/>
  <c r="G384" i="33"/>
  <c r="H384" i="33"/>
  <c r="D385" i="33"/>
  <c r="E385" i="33"/>
  <c r="F385" i="33"/>
  <c r="G385" i="33"/>
  <c r="H385" i="33"/>
  <c r="D386" i="33"/>
  <c r="E386" i="33"/>
  <c r="F386" i="33"/>
  <c r="G386" i="33"/>
  <c r="H386" i="33"/>
  <c r="D387" i="33"/>
  <c r="E387" i="33"/>
  <c r="F387" i="33"/>
  <c r="G387" i="33"/>
  <c r="H387" i="33"/>
  <c r="D388" i="33"/>
  <c r="E388" i="33"/>
  <c r="F388" i="33"/>
  <c r="G388" i="33"/>
  <c r="H388" i="33"/>
  <c r="D389" i="33"/>
  <c r="E389" i="33"/>
  <c r="F389" i="33"/>
  <c r="G389" i="33"/>
  <c r="H389" i="33"/>
  <c r="D390" i="33"/>
  <c r="E390" i="33"/>
  <c r="F390" i="33"/>
  <c r="G390" i="33"/>
  <c r="H390" i="33"/>
  <c r="D391" i="33"/>
  <c r="E391" i="33"/>
  <c r="F391" i="33"/>
  <c r="G391" i="33"/>
  <c r="H391" i="33"/>
  <c r="D392" i="33"/>
  <c r="E392" i="33"/>
  <c r="F392" i="33"/>
  <c r="G392" i="33"/>
  <c r="H392" i="33"/>
  <c r="D393" i="33"/>
  <c r="E393" i="33"/>
  <c r="F393" i="33"/>
  <c r="G393" i="33"/>
  <c r="H393" i="33"/>
  <c r="D394" i="33"/>
  <c r="E394" i="33"/>
  <c r="F394" i="33"/>
  <c r="G394" i="33"/>
  <c r="H394" i="33"/>
  <c r="D395" i="33"/>
  <c r="E395" i="33"/>
  <c r="F395" i="33"/>
  <c r="G395" i="33"/>
  <c r="H395" i="33"/>
  <c r="D396" i="33"/>
  <c r="E396" i="33"/>
  <c r="F396" i="33"/>
  <c r="G396" i="33"/>
  <c r="H396" i="33"/>
  <c r="D397" i="33"/>
  <c r="E397" i="33"/>
  <c r="F397" i="33"/>
  <c r="G397" i="33"/>
  <c r="H397" i="33"/>
  <c r="D398" i="33"/>
  <c r="E398" i="33"/>
  <c r="F398" i="33"/>
  <c r="G398" i="33"/>
  <c r="H398" i="33"/>
  <c r="D399" i="33"/>
  <c r="E399" i="33"/>
  <c r="F399" i="33"/>
  <c r="G399" i="33"/>
  <c r="H399" i="33"/>
  <c r="D361" i="33"/>
  <c r="E361" i="33"/>
  <c r="F361" i="33"/>
  <c r="G361" i="33"/>
  <c r="H361" i="33"/>
  <c r="D362" i="33"/>
  <c r="E362" i="33"/>
  <c r="F362" i="33"/>
  <c r="G362" i="33"/>
  <c r="H362" i="33"/>
  <c r="D363" i="33"/>
  <c r="E363" i="33"/>
  <c r="F363" i="33"/>
  <c r="G363" i="33"/>
  <c r="H363" i="33"/>
  <c r="D364" i="33"/>
  <c r="E364" i="33"/>
  <c r="F364" i="33"/>
  <c r="G364" i="33"/>
  <c r="H364" i="33"/>
  <c r="D365" i="33"/>
  <c r="E365" i="33"/>
  <c r="F365" i="33"/>
  <c r="G365" i="33"/>
  <c r="H365" i="33"/>
  <c r="D366" i="33"/>
  <c r="E366" i="33"/>
  <c r="F366" i="33"/>
  <c r="G366" i="33"/>
  <c r="H366" i="33"/>
  <c r="D367" i="33"/>
  <c r="E367" i="33"/>
  <c r="F367" i="33"/>
  <c r="G367" i="33"/>
  <c r="H367" i="33"/>
  <c r="D368" i="33"/>
  <c r="E368" i="33"/>
  <c r="F368" i="33"/>
  <c r="G368" i="33"/>
  <c r="H368" i="33"/>
  <c r="D369" i="33"/>
  <c r="E369" i="33"/>
  <c r="F369" i="33"/>
  <c r="G369" i="33"/>
  <c r="H369" i="33"/>
  <c r="D370" i="33"/>
  <c r="E370" i="33"/>
  <c r="F370" i="33"/>
  <c r="G370" i="33"/>
  <c r="H370" i="33"/>
  <c r="D336" i="33"/>
  <c r="E336" i="33"/>
  <c r="F336" i="33"/>
  <c r="G336" i="33"/>
  <c r="H336" i="33"/>
  <c r="D337" i="33"/>
  <c r="E337" i="33"/>
  <c r="F337" i="33"/>
  <c r="G337" i="33"/>
  <c r="H337" i="33"/>
  <c r="D338" i="33"/>
  <c r="E338" i="33"/>
  <c r="F338" i="33"/>
  <c r="G338" i="33"/>
  <c r="H338" i="33"/>
  <c r="D339" i="33"/>
  <c r="E339" i="33"/>
  <c r="F339" i="33"/>
  <c r="G339" i="33"/>
  <c r="H339" i="33"/>
  <c r="D340" i="33"/>
  <c r="E340" i="33"/>
  <c r="F340" i="33"/>
  <c r="G340" i="33"/>
  <c r="H340" i="33"/>
  <c r="D341" i="33"/>
  <c r="E341" i="33"/>
  <c r="F341" i="33"/>
  <c r="G341" i="33"/>
  <c r="H341" i="33"/>
  <c r="D342" i="33"/>
  <c r="E342" i="33"/>
  <c r="F342" i="33"/>
  <c r="G342" i="33"/>
  <c r="H342" i="33"/>
  <c r="D343" i="33"/>
  <c r="E343" i="33"/>
  <c r="F343" i="33"/>
  <c r="G343" i="33"/>
  <c r="H343" i="33"/>
  <c r="D344" i="33"/>
  <c r="E344" i="33"/>
  <c r="F344" i="33"/>
  <c r="G344" i="33"/>
  <c r="H344" i="33"/>
  <c r="D345" i="33"/>
  <c r="E345" i="33"/>
  <c r="F345" i="33"/>
  <c r="G345" i="33"/>
  <c r="H345" i="33"/>
  <c r="D346" i="33"/>
  <c r="E346" i="33"/>
  <c r="F346" i="33"/>
  <c r="G346" i="33"/>
  <c r="H346" i="33"/>
  <c r="D347" i="33"/>
  <c r="E347" i="33"/>
  <c r="F347" i="33"/>
  <c r="G347" i="33"/>
  <c r="H347" i="33"/>
  <c r="D348" i="33"/>
  <c r="E348" i="33"/>
  <c r="F348" i="33"/>
  <c r="G348" i="33"/>
  <c r="H348" i="33"/>
  <c r="D349" i="33"/>
  <c r="E349" i="33"/>
  <c r="F349" i="33"/>
  <c r="G349" i="33"/>
  <c r="H349" i="33"/>
  <c r="D350" i="33"/>
  <c r="E350" i="33"/>
  <c r="F350" i="33"/>
  <c r="G350" i="33"/>
  <c r="H350" i="33"/>
  <c r="D351" i="33"/>
  <c r="E351" i="33"/>
  <c r="F351" i="33"/>
  <c r="G351" i="33"/>
  <c r="H351" i="33"/>
  <c r="D352" i="33"/>
  <c r="E352" i="33"/>
  <c r="F352" i="33"/>
  <c r="G352" i="33"/>
  <c r="H352" i="33"/>
  <c r="D353" i="33"/>
  <c r="E353" i="33"/>
  <c r="F353" i="33"/>
  <c r="G353" i="33"/>
  <c r="H353" i="33"/>
  <c r="D354" i="33"/>
  <c r="E354" i="33"/>
  <c r="F354" i="33"/>
  <c r="G354" i="33"/>
  <c r="H354" i="33"/>
  <c r="D355" i="33"/>
  <c r="E355" i="33"/>
  <c r="F355" i="33"/>
  <c r="G355" i="33"/>
  <c r="H355" i="33"/>
  <c r="D356" i="33"/>
  <c r="E356" i="33"/>
  <c r="F356" i="33"/>
  <c r="G356" i="33"/>
  <c r="H356" i="33"/>
  <c r="D314" i="33"/>
  <c r="E314" i="33"/>
  <c r="F314" i="33"/>
  <c r="G314" i="33"/>
  <c r="H314" i="33"/>
  <c r="D315" i="33"/>
  <c r="E315" i="33"/>
  <c r="F315" i="33"/>
  <c r="G315" i="33"/>
  <c r="H315" i="33"/>
  <c r="D316" i="33"/>
  <c r="E316" i="33"/>
  <c r="F316" i="33"/>
  <c r="G316" i="33"/>
  <c r="H316" i="33"/>
  <c r="D317" i="33"/>
  <c r="E317" i="33"/>
  <c r="F317" i="33"/>
  <c r="G317" i="33"/>
  <c r="H317" i="33"/>
  <c r="D318" i="33"/>
  <c r="E318" i="33"/>
  <c r="F318" i="33"/>
  <c r="G318" i="33"/>
  <c r="H318" i="33"/>
  <c r="D319" i="33"/>
  <c r="E319" i="33"/>
  <c r="F319" i="33"/>
  <c r="G319" i="33"/>
  <c r="H319" i="33"/>
  <c r="D320" i="33"/>
  <c r="E320" i="33"/>
  <c r="F320" i="33"/>
  <c r="G320" i="33"/>
  <c r="H320" i="33"/>
  <c r="D321" i="33"/>
  <c r="E321" i="33"/>
  <c r="F321" i="33"/>
  <c r="G321" i="33"/>
  <c r="H321" i="33"/>
  <c r="D322" i="33"/>
  <c r="E322" i="33"/>
  <c r="F322" i="33"/>
  <c r="G322" i="33"/>
  <c r="H322" i="33"/>
  <c r="D323" i="33"/>
  <c r="E323" i="33"/>
  <c r="F323" i="33"/>
  <c r="G323" i="33"/>
  <c r="H323" i="33"/>
  <c r="D324" i="33"/>
  <c r="E324" i="33"/>
  <c r="F324" i="33"/>
  <c r="G324" i="33"/>
  <c r="H324" i="33"/>
  <c r="D325" i="33"/>
  <c r="E325" i="33"/>
  <c r="F325" i="33"/>
  <c r="G325" i="33"/>
  <c r="H325" i="33"/>
  <c r="D326" i="33"/>
  <c r="E326" i="33"/>
  <c r="F326" i="33"/>
  <c r="G326" i="33"/>
  <c r="H326" i="33"/>
  <c r="D327" i="33"/>
  <c r="E327" i="33"/>
  <c r="F327" i="33"/>
  <c r="G327" i="33"/>
  <c r="H327" i="33"/>
  <c r="D328" i="33"/>
  <c r="E328" i="33"/>
  <c r="F328" i="33"/>
  <c r="G328" i="33"/>
  <c r="H328" i="33"/>
  <c r="D329" i="33"/>
  <c r="E329" i="33"/>
  <c r="F329" i="33"/>
  <c r="G329" i="33"/>
  <c r="H329" i="33"/>
  <c r="D330" i="33"/>
  <c r="E330" i="33"/>
  <c r="F330" i="33"/>
  <c r="G330" i="33"/>
  <c r="H330" i="33"/>
  <c r="D331" i="33"/>
  <c r="E331" i="33"/>
  <c r="F331" i="33"/>
  <c r="G331" i="33"/>
  <c r="H331" i="33"/>
  <c r="D287" i="33"/>
  <c r="E287" i="33"/>
  <c r="F287" i="33"/>
  <c r="G287" i="33"/>
  <c r="H287" i="33"/>
  <c r="D288" i="33"/>
  <c r="E288" i="33"/>
  <c r="F288" i="33"/>
  <c r="G288" i="33"/>
  <c r="H288" i="33"/>
  <c r="D289" i="33"/>
  <c r="E289" i="33"/>
  <c r="F289" i="33"/>
  <c r="G289" i="33"/>
  <c r="H289" i="33"/>
  <c r="D290" i="33"/>
  <c r="E290" i="33"/>
  <c r="F290" i="33"/>
  <c r="G290" i="33"/>
  <c r="H290" i="33"/>
  <c r="D291" i="33"/>
  <c r="E291" i="33"/>
  <c r="F291" i="33"/>
  <c r="G291" i="33"/>
  <c r="H291" i="33"/>
  <c r="D292" i="33"/>
  <c r="E292" i="33"/>
  <c r="F292" i="33"/>
  <c r="G292" i="33"/>
  <c r="H292" i="33"/>
  <c r="D293" i="33"/>
  <c r="E293" i="33"/>
  <c r="F293" i="33"/>
  <c r="G293" i="33"/>
  <c r="H293" i="33"/>
  <c r="D294" i="33"/>
  <c r="E294" i="33"/>
  <c r="F294" i="33"/>
  <c r="G294" i="33"/>
  <c r="H294" i="33"/>
  <c r="D295" i="33"/>
  <c r="E295" i="33"/>
  <c r="F295" i="33"/>
  <c r="G295" i="33"/>
  <c r="H295" i="33"/>
  <c r="D296" i="33"/>
  <c r="E296" i="33"/>
  <c r="F296" i="33"/>
  <c r="G296" i="33"/>
  <c r="H296" i="33"/>
  <c r="D297" i="33"/>
  <c r="E297" i="33"/>
  <c r="F297" i="33"/>
  <c r="G297" i="33"/>
  <c r="H297" i="33"/>
  <c r="D298" i="33"/>
  <c r="E298" i="33"/>
  <c r="F298" i="33"/>
  <c r="G298" i="33"/>
  <c r="H298" i="33"/>
  <c r="D299" i="33"/>
  <c r="E299" i="33"/>
  <c r="F299" i="33"/>
  <c r="G299" i="33"/>
  <c r="H299" i="33"/>
  <c r="D300" i="33"/>
  <c r="E300" i="33"/>
  <c r="F300" i="33"/>
  <c r="G300" i="33"/>
  <c r="H300" i="33"/>
  <c r="D301" i="33"/>
  <c r="E301" i="33"/>
  <c r="F301" i="33"/>
  <c r="G301" i="33"/>
  <c r="H301" i="33"/>
  <c r="D302" i="33"/>
  <c r="E302" i="33"/>
  <c r="F302" i="33"/>
  <c r="G302" i="33"/>
  <c r="H302" i="33"/>
  <c r="D303" i="33"/>
  <c r="E303" i="33"/>
  <c r="F303" i="33"/>
  <c r="G303" i="33"/>
  <c r="H303" i="33"/>
  <c r="D304" i="33"/>
  <c r="E304" i="33"/>
  <c r="F304" i="33"/>
  <c r="G304" i="33"/>
  <c r="H304" i="33"/>
  <c r="D305" i="33"/>
  <c r="E305" i="33"/>
  <c r="F305" i="33"/>
  <c r="G305" i="33"/>
  <c r="H305" i="33"/>
  <c r="D306" i="33"/>
  <c r="E306" i="33"/>
  <c r="F306" i="33"/>
  <c r="G306" i="33"/>
  <c r="H306" i="33"/>
  <c r="D307" i="33"/>
  <c r="E307" i="33"/>
  <c r="F307" i="33"/>
  <c r="G307" i="33"/>
  <c r="H307" i="33"/>
  <c r="D308" i="33"/>
  <c r="E308" i="33"/>
  <c r="F308" i="33"/>
  <c r="G308" i="33"/>
  <c r="H308" i="33"/>
  <c r="D309" i="33"/>
  <c r="E309" i="33"/>
  <c r="F309" i="33"/>
  <c r="G309" i="33"/>
  <c r="H309" i="33"/>
  <c r="D262" i="33"/>
  <c r="E262" i="33"/>
  <c r="F262" i="33"/>
  <c r="G262" i="33"/>
  <c r="H262" i="33"/>
  <c r="D263" i="33"/>
  <c r="E263" i="33"/>
  <c r="F263" i="33"/>
  <c r="G263" i="33"/>
  <c r="H263" i="33"/>
  <c r="D264" i="33"/>
  <c r="E264" i="33"/>
  <c r="F264" i="33"/>
  <c r="G264" i="33"/>
  <c r="H264" i="33"/>
  <c r="D265" i="33"/>
  <c r="E265" i="33"/>
  <c r="F265" i="33"/>
  <c r="G265" i="33"/>
  <c r="H265" i="33"/>
  <c r="D266" i="33"/>
  <c r="E266" i="33"/>
  <c r="F266" i="33"/>
  <c r="G266" i="33"/>
  <c r="H266" i="33"/>
  <c r="D267" i="33"/>
  <c r="E267" i="33"/>
  <c r="F267" i="33"/>
  <c r="G267" i="33"/>
  <c r="H267" i="33"/>
  <c r="D268" i="33"/>
  <c r="E268" i="33"/>
  <c r="F268" i="33"/>
  <c r="G268" i="33"/>
  <c r="H268" i="33"/>
  <c r="D269" i="33"/>
  <c r="E269" i="33"/>
  <c r="F269" i="33"/>
  <c r="G269" i="33"/>
  <c r="H269" i="33"/>
  <c r="D270" i="33"/>
  <c r="E270" i="33"/>
  <c r="F270" i="33"/>
  <c r="G270" i="33"/>
  <c r="H270" i="33"/>
  <c r="D271" i="33"/>
  <c r="E271" i="33"/>
  <c r="F271" i="33"/>
  <c r="G271" i="33"/>
  <c r="H271" i="33"/>
  <c r="D272" i="33"/>
  <c r="E272" i="33"/>
  <c r="F272" i="33"/>
  <c r="G272" i="33"/>
  <c r="H272" i="33"/>
  <c r="D273" i="33"/>
  <c r="E273" i="33"/>
  <c r="F273" i="33"/>
  <c r="G273" i="33"/>
  <c r="H273" i="33"/>
  <c r="D274" i="33"/>
  <c r="E274" i="33"/>
  <c r="F274" i="33"/>
  <c r="G274" i="33"/>
  <c r="H274" i="33"/>
  <c r="D275" i="33"/>
  <c r="E275" i="33"/>
  <c r="F275" i="33"/>
  <c r="G275" i="33"/>
  <c r="H275" i="33"/>
  <c r="D276" i="33"/>
  <c r="E276" i="33"/>
  <c r="F276" i="33"/>
  <c r="G276" i="33"/>
  <c r="H276" i="33"/>
  <c r="D277" i="33"/>
  <c r="E277" i="33"/>
  <c r="F277" i="33"/>
  <c r="G277" i="33"/>
  <c r="H277" i="33"/>
  <c r="D278" i="33"/>
  <c r="E278" i="33"/>
  <c r="F278" i="33"/>
  <c r="G278" i="33"/>
  <c r="H278" i="33"/>
  <c r="D279" i="33"/>
  <c r="E279" i="33"/>
  <c r="F279" i="33"/>
  <c r="G279" i="33"/>
  <c r="H279" i="33"/>
  <c r="D280" i="33"/>
  <c r="E280" i="33"/>
  <c r="F280" i="33"/>
  <c r="G280" i="33"/>
  <c r="H280" i="33"/>
  <c r="D281" i="33"/>
  <c r="E281" i="33"/>
  <c r="F281" i="33"/>
  <c r="G281" i="33"/>
  <c r="H281" i="33"/>
  <c r="D282" i="33"/>
  <c r="E282" i="33"/>
  <c r="F282" i="33"/>
  <c r="G282" i="33"/>
  <c r="H282" i="33"/>
  <c r="D250" i="33"/>
  <c r="E250" i="33"/>
  <c r="F250" i="33"/>
  <c r="G250" i="33"/>
  <c r="H250" i="33"/>
  <c r="D251" i="33"/>
  <c r="E251" i="33"/>
  <c r="F251" i="33"/>
  <c r="G251" i="33"/>
  <c r="H251" i="33"/>
  <c r="D252" i="33"/>
  <c r="E252" i="33"/>
  <c r="F252" i="33"/>
  <c r="G252" i="33"/>
  <c r="H252" i="33"/>
  <c r="D253" i="33"/>
  <c r="E253" i="33"/>
  <c r="F253" i="33"/>
  <c r="G253" i="33"/>
  <c r="H253" i="33"/>
  <c r="D254" i="33"/>
  <c r="E254" i="33"/>
  <c r="F254" i="33"/>
  <c r="G254" i="33"/>
  <c r="H254" i="33"/>
  <c r="D255" i="33"/>
  <c r="E255" i="33"/>
  <c r="F255" i="33"/>
  <c r="G255" i="33"/>
  <c r="H255" i="33"/>
  <c r="D256" i="33"/>
  <c r="E256" i="33"/>
  <c r="F256" i="33"/>
  <c r="G256" i="33"/>
  <c r="H256" i="33"/>
  <c r="D257" i="33"/>
  <c r="E257" i="33"/>
  <c r="F257" i="33"/>
  <c r="G257" i="33"/>
  <c r="H257" i="33"/>
  <c r="D221" i="33"/>
  <c r="E221" i="33"/>
  <c r="F221" i="33"/>
  <c r="G221" i="33"/>
  <c r="H221" i="33"/>
  <c r="D222" i="33"/>
  <c r="E222" i="33"/>
  <c r="F222" i="33"/>
  <c r="G222" i="33"/>
  <c r="H222" i="33"/>
  <c r="D223" i="33"/>
  <c r="E223" i="33"/>
  <c r="F223" i="33"/>
  <c r="G223" i="33"/>
  <c r="H223" i="33"/>
  <c r="D224" i="33"/>
  <c r="E224" i="33"/>
  <c r="F224" i="33"/>
  <c r="G224" i="33"/>
  <c r="H224" i="33"/>
  <c r="D225" i="33"/>
  <c r="E225" i="33"/>
  <c r="F225" i="33"/>
  <c r="G225" i="33"/>
  <c r="H225" i="33"/>
  <c r="D226" i="33"/>
  <c r="E226" i="33"/>
  <c r="F226" i="33"/>
  <c r="G226" i="33"/>
  <c r="H226" i="33"/>
  <c r="D227" i="33"/>
  <c r="E227" i="33"/>
  <c r="F227" i="33"/>
  <c r="G227" i="33"/>
  <c r="H227" i="33"/>
  <c r="D228" i="33"/>
  <c r="E228" i="33"/>
  <c r="F228" i="33"/>
  <c r="G228" i="33"/>
  <c r="H228" i="33"/>
  <c r="D229" i="33"/>
  <c r="E229" i="33"/>
  <c r="F229" i="33"/>
  <c r="G229" i="33"/>
  <c r="H229" i="33"/>
  <c r="D230" i="33"/>
  <c r="E230" i="33"/>
  <c r="F230" i="33"/>
  <c r="G230" i="33"/>
  <c r="H230" i="33"/>
  <c r="D231" i="33"/>
  <c r="E231" i="33"/>
  <c r="F231" i="33"/>
  <c r="G231" i="33"/>
  <c r="H231" i="33"/>
  <c r="D232" i="33"/>
  <c r="E232" i="33"/>
  <c r="F232" i="33"/>
  <c r="G232" i="33"/>
  <c r="H232" i="33"/>
  <c r="D233" i="33"/>
  <c r="E233" i="33"/>
  <c r="F233" i="33"/>
  <c r="G233" i="33"/>
  <c r="H233" i="33"/>
  <c r="D234" i="33"/>
  <c r="E234" i="33"/>
  <c r="F234" i="33"/>
  <c r="G234" i="33"/>
  <c r="H234" i="33"/>
  <c r="D235" i="33"/>
  <c r="E235" i="33"/>
  <c r="F235" i="33"/>
  <c r="G235" i="33"/>
  <c r="H235" i="33"/>
  <c r="D236" i="33"/>
  <c r="E236" i="33"/>
  <c r="F236" i="33"/>
  <c r="G236" i="33"/>
  <c r="H236" i="33"/>
  <c r="D237" i="33"/>
  <c r="E237" i="33"/>
  <c r="F237" i="33"/>
  <c r="G237" i="33"/>
  <c r="H237" i="33"/>
  <c r="D238" i="33"/>
  <c r="E238" i="33"/>
  <c r="F238" i="33"/>
  <c r="G238" i="33"/>
  <c r="H238" i="33"/>
  <c r="D239" i="33"/>
  <c r="E239" i="33"/>
  <c r="F239" i="33"/>
  <c r="G239" i="33"/>
  <c r="H239" i="33"/>
  <c r="D240" i="33"/>
  <c r="E240" i="33"/>
  <c r="F240" i="33"/>
  <c r="G240" i="33"/>
  <c r="H240" i="33"/>
  <c r="D241" i="33"/>
  <c r="E241" i="33"/>
  <c r="F241" i="33"/>
  <c r="G241" i="33"/>
  <c r="H241" i="33"/>
  <c r="D242" i="33"/>
  <c r="E242" i="33"/>
  <c r="F242" i="33"/>
  <c r="G242" i="33"/>
  <c r="H242" i="33"/>
  <c r="D243" i="33"/>
  <c r="E243" i="33"/>
  <c r="F243" i="33"/>
  <c r="G243" i="33"/>
  <c r="H243" i="33"/>
  <c r="D244" i="33"/>
  <c r="E244" i="33"/>
  <c r="F244" i="33"/>
  <c r="G244" i="33"/>
  <c r="H244" i="33"/>
  <c r="D245" i="33"/>
  <c r="E245" i="33"/>
  <c r="F245" i="33"/>
  <c r="G245" i="33"/>
  <c r="H245" i="33"/>
  <c r="D215" i="33"/>
  <c r="E215" i="33"/>
  <c r="F215" i="33"/>
  <c r="G215" i="33"/>
  <c r="H215" i="33"/>
  <c r="D216" i="33"/>
  <c r="E216" i="33"/>
  <c r="F216" i="33"/>
  <c r="G216" i="33"/>
  <c r="H216" i="33"/>
  <c r="D184" i="33"/>
  <c r="E184" i="33"/>
  <c r="F184" i="33"/>
  <c r="G184" i="33"/>
  <c r="H184" i="33"/>
  <c r="D185" i="33"/>
  <c r="E185" i="33"/>
  <c r="F185" i="33"/>
  <c r="G185" i="33"/>
  <c r="H185" i="33"/>
  <c r="D186" i="33"/>
  <c r="E186" i="33"/>
  <c r="F186" i="33"/>
  <c r="G186" i="33"/>
  <c r="H186" i="33"/>
  <c r="D187" i="33"/>
  <c r="E187" i="33"/>
  <c r="F187" i="33"/>
  <c r="G187" i="33"/>
  <c r="H187" i="33"/>
  <c r="D188" i="33"/>
  <c r="E188" i="33"/>
  <c r="F188" i="33"/>
  <c r="G188" i="33"/>
  <c r="H188" i="33"/>
  <c r="D189" i="33"/>
  <c r="E189" i="33"/>
  <c r="F189" i="33"/>
  <c r="G189" i="33"/>
  <c r="H189" i="33"/>
  <c r="D190" i="33"/>
  <c r="E190" i="33"/>
  <c r="F190" i="33"/>
  <c r="G190" i="33"/>
  <c r="H190" i="33"/>
  <c r="D191" i="33"/>
  <c r="E191" i="33"/>
  <c r="F191" i="33"/>
  <c r="G191" i="33"/>
  <c r="H191" i="33"/>
  <c r="D192" i="33"/>
  <c r="E192" i="33"/>
  <c r="F192" i="33"/>
  <c r="G192" i="33"/>
  <c r="H192" i="33"/>
  <c r="D193" i="33"/>
  <c r="E193" i="33"/>
  <c r="F193" i="33"/>
  <c r="G193" i="33"/>
  <c r="H193" i="33"/>
  <c r="D194" i="33"/>
  <c r="E194" i="33"/>
  <c r="F194" i="33"/>
  <c r="G194" i="33"/>
  <c r="H194" i="33"/>
  <c r="D195" i="33"/>
  <c r="E195" i="33"/>
  <c r="F195" i="33"/>
  <c r="G195" i="33"/>
  <c r="H195" i="33"/>
  <c r="D196" i="33"/>
  <c r="E196" i="33"/>
  <c r="F196" i="33"/>
  <c r="G196" i="33"/>
  <c r="H196" i="33"/>
  <c r="D197" i="33"/>
  <c r="E197" i="33"/>
  <c r="F197" i="33"/>
  <c r="G197" i="33"/>
  <c r="H197" i="33"/>
  <c r="D198" i="33"/>
  <c r="E198" i="33"/>
  <c r="F198" i="33"/>
  <c r="G198" i="33"/>
  <c r="H198" i="33"/>
  <c r="D199" i="33"/>
  <c r="E199" i="33"/>
  <c r="F199" i="33"/>
  <c r="G199" i="33"/>
  <c r="H199" i="33"/>
  <c r="D200" i="33"/>
  <c r="E200" i="33"/>
  <c r="F200" i="33"/>
  <c r="G200" i="33"/>
  <c r="H200" i="33"/>
  <c r="D201" i="33"/>
  <c r="E201" i="33"/>
  <c r="F201" i="33"/>
  <c r="G201" i="33"/>
  <c r="H201" i="33"/>
  <c r="D202" i="33"/>
  <c r="E202" i="33"/>
  <c r="F202" i="33"/>
  <c r="G202" i="33"/>
  <c r="H202" i="33"/>
  <c r="D203" i="33"/>
  <c r="E203" i="33"/>
  <c r="F203" i="33"/>
  <c r="G203" i="33"/>
  <c r="H203" i="33"/>
  <c r="D204" i="33"/>
  <c r="E204" i="33"/>
  <c r="F204" i="33"/>
  <c r="G204" i="33"/>
  <c r="H204" i="33"/>
  <c r="D205" i="33"/>
  <c r="E205" i="33"/>
  <c r="F205" i="33"/>
  <c r="G205" i="33"/>
  <c r="H205" i="33"/>
  <c r="D206" i="33"/>
  <c r="E206" i="33"/>
  <c r="F206" i="33"/>
  <c r="G206" i="33"/>
  <c r="H206" i="33"/>
  <c r="D207" i="33"/>
  <c r="E207" i="33"/>
  <c r="F207" i="33"/>
  <c r="G207" i="33"/>
  <c r="H207" i="33"/>
  <c r="D208" i="33"/>
  <c r="E208" i="33"/>
  <c r="F208" i="33"/>
  <c r="G208" i="33"/>
  <c r="H208" i="33"/>
  <c r="D209" i="33"/>
  <c r="E209" i="33"/>
  <c r="F209" i="33"/>
  <c r="G209" i="33"/>
  <c r="H209" i="33"/>
  <c r="D210" i="33"/>
  <c r="E210" i="33"/>
  <c r="F210" i="33"/>
  <c r="G210" i="33"/>
  <c r="H210" i="33"/>
  <c r="D178" i="33"/>
  <c r="E178" i="33"/>
  <c r="F178" i="33"/>
  <c r="G178" i="33"/>
  <c r="H178" i="33"/>
  <c r="D179" i="33"/>
  <c r="E179" i="33"/>
  <c r="F179" i="33"/>
  <c r="G179" i="33"/>
  <c r="H179" i="33"/>
  <c r="D150" i="33"/>
  <c r="E150" i="33"/>
  <c r="F150" i="33"/>
  <c r="G150" i="33"/>
  <c r="H150" i="33"/>
  <c r="D151" i="33"/>
  <c r="E151" i="33"/>
  <c r="F151" i="33"/>
  <c r="G151" i="33"/>
  <c r="H151" i="33"/>
  <c r="D152" i="33"/>
  <c r="E152" i="33"/>
  <c r="F152" i="33"/>
  <c r="G152" i="33"/>
  <c r="H152" i="33"/>
  <c r="D153" i="33"/>
  <c r="E153" i="33"/>
  <c r="F153" i="33"/>
  <c r="G153" i="33"/>
  <c r="H153" i="33"/>
  <c r="D154" i="33"/>
  <c r="E154" i="33"/>
  <c r="F154" i="33"/>
  <c r="G154" i="33"/>
  <c r="H154" i="33"/>
  <c r="D155" i="33"/>
  <c r="E155" i="33"/>
  <c r="F155" i="33"/>
  <c r="G155" i="33"/>
  <c r="H155" i="33"/>
  <c r="D156" i="33"/>
  <c r="E156" i="33"/>
  <c r="F156" i="33"/>
  <c r="G156" i="33"/>
  <c r="H156" i="33"/>
  <c r="D157" i="33"/>
  <c r="E157" i="33"/>
  <c r="F157" i="33"/>
  <c r="G157" i="33"/>
  <c r="H157" i="33"/>
  <c r="D158" i="33"/>
  <c r="E158" i="33"/>
  <c r="F158" i="33"/>
  <c r="G158" i="33"/>
  <c r="H158" i="33"/>
  <c r="D159" i="33"/>
  <c r="E159" i="33"/>
  <c r="F159" i="33"/>
  <c r="G159" i="33"/>
  <c r="H159" i="33"/>
  <c r="D160" i="33"/>
  <c r="E160" i="33"/>
  <c r="F160" i="33"/>
  <c r="G160" i="33"/>
  <c r="H160" i="33"/>
  <c r="D161" i="33"/>
  <c r="E161" i="33"/>
  <c r="F161" i="33"/>
  <c r="G161" i="33"/>
  <c r="H161" i="33"/>
  <c r="D162" i="33"/>
  <c r="E162" i="33"/>
  <c r="F162" i="33"/>
  <c r="G162" i="33"/>
  <c r="H162" i="33"/>
  <c r="D163" i="33"/>
  <c r="E163" i="33"/>
  <c r="F163" i="33"/>
  <c r="G163" i="33"/>
  <c r="H163" i="33"/>
  <c r="D164" i="33"/>
  <c r="E164" i="33"/>
  <c r="F164" i="33"/>
  <c r="G164" i="33"/>
  <c r="H164" i="33"/>
  <c r="D165" i="33"/>
  <c r="E165" i="33"/>
  <c r="F165" i="33"/>
  <c r="G165" i="33"/>
  <c r="H165" i="33"/>
  <c r="D166" i="33"/>
  <c r="E166" i="33"/>
  <c r="F166" i="33"/>
  <c r="G166" i="33"/>
  <c r="H166" i="33"/>
  <c r="D167" i="33"/>
  <c r="E167" i="33"/>
  <c r="F167" i="33"/>
  <c r="G167" i="33"/>
  <c r="H167" i="33"/>
  <c r="D168" i="33"/>
  <c r="E168" i="33"/>
  <c r="F168" i="33"/>
  <c r="G168" i="33"/>
  <c r="H168" i="33"/>
  <c r="D169" i="33"/>
  <c r="E169" i="33"/>
  <c r="F169" i="33"/>
  <c r="G169" i="33"/>
  <c r="H169" i="33"/>
  <c r="D170" i="33"/>
  <c r="E170" i="33"/>
  <c r="F170" i="33"/>
  <c r="G170" i="33"/>
  <c r="H170" i="33"/>
  <c r="D171" i="33"/>
  <c r="E171" i="33"/>
  <c r="F171" i="33"/>
  <c r="G171" i="33"/>
  <c r="H171" i="33"/>
  <c r="D172" i="33"/>
  <c r="E172" i="33"/>
  <c r="F172" i="33"/>
  <c r="G172" i="33"/>
  <c r="H172" i="33"/>
  <c r="D173" i="33"/>
  <c r="E173" i="33"/>
  <c r="F173" i="33"/>
  <c r="G173" i="33"/>
  <c r="H173" i="33"/>
  <c r="D123" i="33"/>
  <c r="E123" i="33"/>
  <c r="F123" i="33"/>
  <c r="G123" i="33"/>
  <c r="H123" i="33"/>
  <c r="D124" i="33"/>
  <c r="E124" i="33"/>
  <c r="F124" i="33"/>
  <c r="G124" i="33"/>
  <c r="H124" i="33"/>
  <c r="D125" i="33"/>
  <c r="E125" i="33"/>
  <c r="F125" i="33"/>
  <c r="G125" i="33"/>
  <c r="H125" i="33"/>
  <c r="D126" i="33"/>
  <c r="E126" i="33"/>
  <c r="F126" i="33"/>
  <c r="G126" i="33"/>
  <c r="H126" i="33"/>
  <c r="D127" i="33"/>
  <c r="E127" i="33"/>
  <c r="F127" i="33"/>
  <c r="G127" i="33"/>
  <c r="H127" i="33"/>
  <c r="D128" i="33"/>
  <c r="E128" i="33"/>
  <c r="F128" i="33"/>
  <c r="G128" i="33"/>
  <c r="H128" i="33"/>
  <c r="D129" i="33"/>
  <c r="E129" i="33"/>
  <c r="F129" i="33"/>
  <c r="G129" i="33"/>
  <c r="H129" i="33"/>
  <c r="D130" i="33"/>
  <c r="E130" i="33"/>
  <c r="F130" i="33"/>
  <c r="G130" i="33"/>
  <c r="H130" i="33"/>
  <c r="D131" i="33"/>
  <c r="E131" i="33"/>
  <c r="F131" i="33"/>
  <c r="G131" i="33"/>
  <c r="H131" i="33"/>
  <c r="D132" i="33"/>
  <c r="E132" i="33"/>
  <c r="F132" i="33"/>
  <c r="G132" i="33"/>
  <c r="H132" i="33"/>
  <c r="D133" i="33"/>
  <c r="E133" i="33"/>
  <c r="F133" i="33"/>
  <c r="G133" i="33"/>
  <c r="H133" i="33"/>
  <c r="D134" i="33"/>
  <c r="E134" i="33"/>
  <c r="F134" i="33"/>
  <c r="G134" i="33"/>
  <c r="H134" i="33"/>
  <c r="D135" i="33"/>
  <c r="E135" i="33"/>
  <c r="F135" i="33"/>
  <c r="G135" i="33"/>
  <c r="H135" i="33"/>
  <c r="D136" i="33"/>
  <c r="E136" i="33"/>
  <c r="F136" i="33"/>
  <c r="G136" i="33"/>
  <c r="H136" i="33"/>
  <c r="D137" i="33"/>
  <c r="E137" i="33"/>
  <c r="F137" i="33"/>
  <c r="G137" i="33"/>
  <c r="H137" i="33"/>
  <c r="D138" i="33"/>
  <c r="E138" i="33"/>
  <c r="F138" i="33"/>
  <c r="G138" i="33"/>
  <c r="H138" i="33"/>
  <c r="D139" i="33"/>
  <c r="E139" i="33"/>
  <c r="F139" i="33"/>
  <c r="G139" i="33"/>
  <c r="H139" i="33"/>
  <c r="D140" i="33"/>
  <c r="E140" i="33"/>
  <c r="F140" i="33"/>
  <c r="G140" i="33"/>
  <c r="H140" i="33"/>
  <c r="D141" i="33"/>
  <c r="E141" i="33"/>
  <c r="F141" i="33"/>
  <c r="G141" i="33"/>
  <c r="H141" i="33"/>
  <c r="D142" i="33"/>
  <c r="E142" i="33"/>
  <c r="F142" i="33"/>
  <c r="G142" i="33"/>
  <c r="H142" i="33"/>
  <c r="D143" i="33"/>
  <c r="E143" i="33"/>
  <c r="F143" i="33"/>
  <c r="G143" i="33"/>
  <c r="H143" i="33"/>
  <c r="D144" i="33"/>
  <c r="E144" i="33"/>
  <c r="F144" i="33"/>
  <c r="G144" i="33"/>
  <c r="H144" i="33"/>
  <c r="D145" i="33"/>
  <c r="E145" i="33"/>
  <c r="F145" i="33"/>
  <c r="G145" i="33"/>
  <c r="H145" i="33"/>
  <c r="D81" i="33"/>
  <c r="E81" i="33"/>
  <c r="F81" i="33"/>
  <c r="G81" i="33"/>
  <c r="H81" i="33"/>
  <c r="D82" i="33"/>
  <c r="E82" i="33"/>
  <c r="F82" i="33"/>
  <c r="G82" i="33"/>
  <c r="H82" i="33"/>
  <c r="D83" i="33"/>
  <c r="E83" i="33"/>
  <c r="F83" i="33"/>
  <c r="G83" i="33"/>
  <c r="H83" i="33"/>
  <c r="D84" i="33"/>
  <c r="E84" i="33"/>
  <c r="F84" i="33"/>
  <c r="G84" i="33"/>
  <c r="H84" i="33"/>
  <c r="D85" i="33"/>
  <c r="E85" i="33"/>
  <c r="F85" i="33"/>
  <c r="G85" i="33"/>
  <c r="H85" i="33"/>
  <c r="D86" i="33"/>
  <c r="E86" i="33"/>
  <c r="F86" i="33"/>
  <c r="G86" i="33"/>
  <c r="H86" i="33"/>
  <c r="D87" i="33"/>
  <c r="E87" i="33"/>
  <c r="F87" i="33"/>
  <c r="G87" i="33"/>
  <c r="H87" i="33"/>
  <c r="D88" i="33"/>
  <c r="E88" i="33"/>
  <c r="F88" i="33"/>
  <c r="G88" i="33"/>
  <c r="H88" i="33"/>
  <c r="D89" i="33"/>
  <c r="E89" i="33"/>
  <c r="F89" i="33"/>
  <c r="G89" i="33"/>
  <c r="H89" i="33"/>
  <c r="D90" i="33"/>
  <c r="E90" i="33"/>
  <c r="F90" i="33"/>
  <c r="G90" i="33"/>
  <c r="H90" i="33"/>
  <c r="D91" i="33"/>
  <c r="E91" i="33"/>
  <c r="F91" i="33"/>
  <c r="G91" i="33"/>
  <c r="H91" i="33"/>
  <c r="D92" i="33"/>
  <c r="E92" i="33"/>
  <c r="F92" i="33"/>
  <c r="G92" i="33"/>
  <c r="H92" i="33"/>
  <c r="D93" i="33"/>
  <c r="E93" i="33"/>
  <c r="F93" i="33"/>
  <c r="G93" i="33"/>
  <c r="H93" i="33"/>
  <c r="D94" i="33"/>
  <c r="E94" i="33"/>
  <c r="F94" i="33"/>
  <c r="G94" i="33"/>
  <c r="H94" i="33"/>
  <c r="D95" i="33"/>
  <c r="E95" i="33"/>
  <c r="F95" i="33"/>
  <c r="G95" i="33"/>
  <c r="H95" i="33"/>
  <c r="D96" i="33"/>
  <c r="E96" i="33"/>
  <c r="F96" i="33"/>
  <c r="G96" i="33"/>
  <c r="H96" i="33"/>
  <c r="D97" i="33"/>
  <c r="E97" i="33"/>
  <c r="F97" i="33"/>
  <c r="G97" i="33"/>
  <c r="H97" i="33"/>
  <c r="D98" i="33"/>
  <c r="E98" i="33"/>
  <c r="F98" i="33"/>
  <c r="G98" i="33"/>
  <c r="H98" i="33"/>
  <c r="D99" i="33"/>
  <c r="E99" i="33"/>
  <c r="F99" i="33"/>
  <c r="G99" i="33"/>
  <c r="H99" i="33"/>
  <c r="D100" i="33"/>
  <c r="E100" i="33"/>
  <c r="F100" i="33"/>
  <c r="G100" i="33"/>
  <c r="H100" i="33"/>
  <c r="D101" i="33"/>
  <c r="E101" i="33"/>
  <c r="F101" i="33"/>
  <c r="G101" i="33"/>
  <c r="H101" i="33"/>
  <c r="D102" i="33"/>
  <c r="E102" i="33"/>
  <c r="F102" i="33"/>
  <c r="G102" i="33"/>
  <c r="H102" i="33"/>
  <c r="D103" i="33"/>
  <c r="E103" i="33"/>
  <c r="F103" i="33"/>
  <c r="G103" i="33"/>
  <c r="H103" i="33"/>
  <c r="D104" i="33"/>
  <c r="E104" i="33"/>
  <c r="F104" i="33"/>
  <c r="G104" i="33"/>
  <c r="H104" i="33"/>
  <c r="D105" i="33"/>
  <c r="E105" i="33"/>
  <c r="F105" i="33"/>
  <c r="G105" i="33"/>
  <c r="H105" i="33"/>
  <c r="D106" i="33"/>
  <c r="E106" i="33"/>
  <c r="F106" i="33"/>
  <c r="G106" i="33"/>
  <c r="H106" i="33"/>
  <c r="D107" i="33"/>
  <c r="E107" i="33"/>
  <c r="F107" i="33"/>
  <c r="G107" i="33"/>
  <c r="H107" i="33"/>
  <c r="D108" i="33"/>
  <c r="E108" i="33"/>
  <c r="F108" i="33"/>
  <c r="G108" i="33"/>
  <c r="H108" i="33"/>
  <c r="D109" i="33"/>
  <c r="E109" i="33"/>
  <c r="F109" i="33"/>
  <c r="G109" i="33"/>
  <c r="H109" i="33"/>
  <c r="D110" i="33"/>
  <c r="E110" i="33"/>
  <c r="F110" i="33"/>
  <c r="G110" i="33"/>
  <c r="H110" i="33"/>
  <c r="D111" i="33"/>
  <c r="E111" i="33"/>
  <c r="F111" i="33"/>
  <c r="G111" i="33"/>
  <c r="H111" i="33"/>
  <c r="D112" i="33"/>
  <c r="E112" i="33"/>
  <c r="F112" i="33"/>
  <c r="G112" i="33"/>
  <c r="H112" i="33"/>
  <c r="D113" i="33"/>
  <c r="E113" i="33"/>
  <c r="F113" i="33"/>
  <c r="G113" i="33"/>
  <c r="H113" i="33"/>
  <c r="D114" i="33"/>
  <c r="E114" i="33"/>
  <c r="F114" i="33"/>
  <c r="G114" i="33"/>
  <c r="H114" i="33"/>
  <c r="D115" i="33"/>
  <c r="E115" i="33"/>
  <c r="F115" i="33"/>
  <c r="G115" i="33"/>
  <c r="H115" i="33"/>
  <c r="D116" i="33"/>
  <c r="E116" i="33"/>
  <c r="F116" i="33"/>
  <c r="G116" i="33"/>
  <c r="H116" i="33"/>
  <c r="D117" i="33"/>
  <c r="E117" i="33"/>
  <c r="F117" i="33"/>
  <c r="G117" i="33"/>
  <c r="H117" i="33"/>
  <c r="D118" i="33"/>
  <c r="E118" i="33"/>
  <c r="F118" i="33"/>
  <c r="G118" i="33"/>
  <c r="H118" i="33"/>
  <c r="D39" i="33"/>
  <c r="E39" i="33"/>
  <c r="F39" i="33"/>
  <c r="G39" i="33"/>
  <c r="H39" i="33"/>
  <c r="D40" i="33"/>
  <c r="E40" i="33"/>
  <c r="F40" i="33"/>
  <c r="G40" i="33"/>
  <c r="H40" i="33"/>
  <c r="D41" i="33"/>
  <c r="E41" i="33"/>
  <c r="F41" i="33"/>
  <c r="G41" i="33"/>
  <c r="H41" i="33"/>
  <c r="D42" i="33"/>
  <c r="E42" i="33"/>
  <c r="F42" i="33"/>
  <c r="G42" i="33"/>
  <c r="H42" i="33"/>
  <c r="D43" i="33"/>
  <c r="E43" i="33"/>
  <c r="F43" i="33"/>
  <c r="G43" i="33"/>
  <c r="H43" i="33"/>
  <c r="D44" i="33"/>
  <c r="E44" i="33"/>
  <c r="F44" i="33"/>
  <c r="G44" i="33"/>
  <c r="H44" i="33"/>
  <c r="D45" i="33"/>
  <c r="E45" i="33"/>
  <c r="F45" i="33"/>
  <c r="G45" i="33"/>
  <c r="H45" i="33"/>
  <c r="D46" i="33"/>
  <c r="E46" i="33"/>
  <c r="F46" i="33"/>
  <c r="G46" i="33"/>
  <c r="H46" i="33"/>
  <c r="D47" i="33"/>
  <c r="E47" i="33"/>
  <c r="F47" i="33"/>
  <c r="G47" i="33"/>
  <c r="H47" i="33"/>
  <c r="D48" i="33"/>
  <c r="E48" i="33"/>
  <c r="F48" i="33"/>
  <c r="G48" i="33"/>
  <c r="H48" i="33"/>
  <c r="D49" i="33"/>
  <c r="E49" i="33"/>
  <c r="F49" i="33"/>
  <c r="G49" i="33"/>
  <c r="H49" i="33"/>
  <c r="D50" i="33"/>
  <c r="E50" i="33"/>
  <c r="F50" i="33"/>
  <c r="G50" i="33"/>
  <c r="H50" i="33"/>
  <c r="D51" i="33"/>
  <c r="E51" i="33"/>
  <c r="F51" i="33"/>
  <c r="G51" i="33"/>
  <c r="H51" i="33"/>
  <c r="D52" i="33"/>
  <c r="E52" i="33"/>
  <c r="F52" i="33"/>
  <c r="G52" i="33"/>
  <c r="H52" i="33"/>
  <c r="D53" i="33"/>
  <c r="E53" i="33"/>
  <c r="F53" i="33"/>
  <c r="G53" i="33"/>
  <c r="H53" i="33"/>
  <c r="D54" i="33"/>
  <c r="E54" i="33"/>
  <c r="F54" i="33"/>
  <c r="G54" i="33"/>
  <c r="H54" i="33"/>
  <c r="D55" i="33"/>
  <c r="E55" i="33"/>
  <c r="F55" i="33"/>
  <c r="G55" i="33"/>
  <c r="H55" i="33"/>
  <c r="D56" i="33"/>
  <c r="E56" i="33"/>
  <c r="F56" i="33"/>
  <c r="G56" i="33"/>
  <c r="H56" i="33"/>
  <c r="D57" i="33"/>
  <c r="E57" i="33"/>
  <c r="F57" i="33"/>
  <c r="G57" i="33"/>
  <c r="H57" i="33"/>
  <c r="D58" i="33"/>
  <c r="E58" i="33"/>
  <c r="F58" i="33"/>
  <c r="G58" i="33"/>
  <c r="H58" i="33"/>
  <c r="D59" i="33"/>
  <c r="E59" i="33"/>
  <c r="F59" i="33"/>
  <c r="G59" i="33"/>
  <c r="H59" i="33"/>
  <c r="D60" i="33"/>
  <c r="E60" i="33"/>
  <c r="F60" i="33"/>
  <c r="G60" i="33"/>
  <c r="H60" i="33"/>
  <c r="D61" i="33"/>
  <c r="E61" i="33"/>
  <c r="F61" i="33"/>
  <c r="G61" i="33"/>
  <c r="H61" i="33"/>
  <c r="D62" i="33"/>
  <c r="E62" i="33"/>
  <c r="F62" i="33"/>
  <c r="G62" i="33"/>
  <c r="H62" i="33"/>
  <c r="D63" i="33"/>
  <c r="E63" i="33"/>
  <c r="F63" i="33"/>
  <c r="G63" i="33"/>
  <c r="H63" i="33"/>
  <c r="D64" i="33"/>
  <c r="E64" i="33"/>
  <c r="F64" i="33"/>
  <c r="G64" i="33"/>
  <c r="H64" i="33"/>
  <c r="D65" i="33"/>
  <c r="E65" i="33"/>
  <c r="F65" i="33"/>
  <c r="G65" i="33"/>
  <c r="H65" i="33"/>
  <c r="D66" i="33"/>
  <c r="E66" i="33"/>
  <c r="F66" i="33"/>
  <c r="G66" i="33"/>
  <c r="H66" i="33"/>
  <c r="D67" i="33"/>
  <c r="E67" i="33"/>
  <c r="F67" i="33"/>
  <c r="G67" i="33"/>
  <c r="H67" i="33"/>
  <c r="D68" i="33"/>
  <c r="E68" i="33"/>
  <c r="F68" i="33"/>
  <c r="G68" i="33"/>
  <c r="H68" i="33"/>
  <c r="D69" i="33"/>
  <c r="E69" i="33"/>
  <c r="F69" i="33"/>
  <c r="G69" i="33"/>
  <c r="H69" i="33"/>
  <c r="D70" i="33"/>
  <c r="E70" i="33"/>
  <c r="F70" i="33"/>
  <c r="G70" i="33"/>
  <c r="H70" i="33"/>
  <c r="D71" i="33"/>
  <c r="E71" i="33"/>
  <c r="F71" i="33"/>
  <c r="G71" i="33"/>
  <c r="H71" i="33"/>
  <c r="D72" i="33"/>
  <c r="E72" i="33"/>
  <c r="F72" i="33"/>
  <c r="G72" i="33"/>
  <c r="H72" i="33"/>
  <c r="D73" i="33"/>
  <c r="E73" i="33"/>
  <c r="F73" i="33"/>
  <c r="G73" i="33"/>
  <c r="H73" i="33"/>
  <c r="D74" i="33"/>
  <c r="E74" i="33"/>
  <c r="F74" i="33"/>
  <c r="G74" i="33"/>
  <c r="H74" i="33"/>
  <c r="D75" i="33"/>
  <c r="E75" i="33"/>
  <c r="F75" i="33"/>
  <c r="G75" i="33"/>
  <c r="H75" i="33"/>
  <c r="D76" i="33"/>
  <c r="E76" i="33"/>
  <c r="F76" i="33"/>
  <c r="G76" i="33"/>
  <c r="H76" i="33"/>
  <c r="D7" i="33"/>
  <c r="E7" i="33"/>
  <c r="F7" i="33"/>
  <c r="G7" i="33"/>
  <c r="H7" i="33"/>
  <c r="D8" i="33"/>
  <c r="E8" i="33"/>
  <c r="F8" i="33"/>
  <c r="G8" i="33"/>
  <c r="H8" i="33"/>
  <c r="D9" i="33"/>
  <c r="E9" i="33"/>
  <c r="F9" i="33"/>
  <c r="G9" i="33"/>
  <c r="H9" i="33"/>
  <c r="D10" i="33"/>
  <c r="E10" i="33"/>
  <c r="F10" i="33"/>
  <c r="G10" i="33"/>
  <c r="H10" i="33"/>
  <c r="D11" i="33"/>
  <c r="E11" i="33"/>
  <c r="F11" i="33"/>
  <c r="G11" i="33"/>
  <c r="H11" i="33"/>
  <c r="D12" i="33"/>
  <c r="E12" i="33"/>
  <c r="F12" i="33"/>
  <c r="G12" i="33"/>
  <c r="H12" i="33"/>
  <c r="D13" i="33"/>
  <c r="E13" i="33"/>
  <c r="F13" i="33"/>
  <c r="G13" i="33"/>
  <c r="H13" i="33"/>
  <c r="D14" i="33"/>
  <c r="E14" i="33"/>
  <c r="F14" i="33"/>
  <c r="G14" i="33"/>
  <c r="H14" i="33"/>
  <c r="D15" i="33"/>
  <c r="E15" i="33"/>
  <c r="F15" i="33"/>
  <c r="G15" i="33"/>
  <c r="H15" i="33"/>
  <c r="D16" i="33"/>
  <c r="E16" i="33"/>
  <c r="F16" i="33"/>
  <c r="G16" i="33"/>
  <c r="H16" i="33"/>
  <c r="D17" i="33"/>
  <c r="E17" i="33"/>
  <c r="F17" i="33"/>
  <c r="G17" i="33"/>
  <c r="H17" i="33"/>
  <c r="D18" i="33"/>
  <c r="E18" i="33"/>
  <c r="F18" i="33"/>
  <c r="G18" i="33"/>
  <c r="H18" i="33"/>
  <c r="D19" i="33"/>
  <c r="E19" i="33"/>
  <c r="F19" i="33"/>
  <c r="G19" i="33"/>
  <c r="H19" i="33"/>
  <c r="D20" i="33"/>
  <c r="E20" i="33"/>
  <c r="F20" i="33"/>
  <c r="G20" i="33"/>
  <c r="H20" i="33"/>
  <c r="D21" i="33"/>
  <c r="E21" i="33"/>
  <c r="F21" i="33"/>
  <c r="G21" i="33"/>
  <c r="H21" i="33"/>
  <c r="D22" i="33"/>
  <c r="E22" i="33"/>
  <c r="F22" i="33"/>
  <c r="G22" i="33"/>
  <c r="H22" i="33"/>
  <c r="D23" i="33"/>
  <c r="E23" i="33"/>
  <c r="F23" i="33"/>
  <c r="G23" i="33"/>
  <c r="H23" i="33"/>
  <c r="D24" i="33"/>
  <c r="E24" i="33"/>
  <c r="F24" i="33"/>
  <c r="G24" i="33"/>
  <c r="H24" i="33"/>
  <c r="D25" i="33"/>
  <c r="E25" i="33"/>
  <c r="F25" i="33"/>
  <c r="G25" i="33"/>
  <c r="H25" i="33"/>
  <c r="D26" i="33"/>
  <c r="E26" i="33"/>
  <c r="F26" i="33"/>
  <c r="G26" i="33"/>
  <c r="H26" i="33"/>
  <c r="D27" i="33"/>
  <c r="E27" i="33"/>
  <c r="F27" i="33"/>
  <c r="G27" i="33"/>
  <c r="H27" i="33"/>
  <c r="D28" i="33"/>
  <c r="E28" i="33"/>
  <c r="F28" i="33"/>
  <c r="G28" i="33"/>
  <c r="H28" i="33"/>
  <c r="D29" i="33"/>
  <c r="E29" i="33"/>
  <c r="F29" i="33"/>
  <c r="G29" i="33"/>
  <c r="H29" i="33"/>
  <c r="D30" i="33"/>
  <c r="E30" i="33"/>
  <c r="F30" i="33"/>
  <c r="G30" i="33"/>
  <c r="H30" i="33"/>
  <c r="D31" i="33"/>
  <c r="E31" i="33"/>
  <c r="F31" i="33"/>
  <c r="G31" i="33"/>
  <c r="H31" i="33"/>
  <c r="D32" i="33"/>
  <c r="E32" i="33"/>
  <c r="F32" i="33"/>
  <c r="G32" i="33"/>
  <c r="H32" i="33"/>
  <c r="D33" i="33"/>
  <c r="E33" i="33"/>
  <c r="F33" i="33"/>
  <c r="G33" i="33"/>
  <c r="H33" i="33"/>
  <c r="D34" i="33"/>
  <c r="E34" i="33"/>
  <c r="F34" i="33"/>
  <c r="G34" i="33"/>
  <c r="H34" i="33"/>
  <c r="E12" i="32"/>
  <c r="G12" i="32" s="1"/>
  <c r="C7" i="33"/>
  <c r="C16" i="46"/>
  <c r="D16" i="46"/>
  <c r="F16" i="46"/>
  <c r="F28" i="46"/>
  <c r="E28" i="46"/>
  <c r="D28" i="46"/>
  <c r="B28" i="46"/>
  <c r="C28" i="46"/>
  <c r="F23" i="46"/>
  <c r="G23" i="46"/>
  <c r="F24" i="46"/>
  <c r="G24" i="46"/>
  <c r="H24" i="46" s="1"/>
  <c r="F25" i="46"/>
  <c r="G25" i="46"/>
  <c r="H25" i="46" s="1"/>
  <c r="F26" i="46"/>
  <c r="G26" i="46"/>
  <c r="F27" i="46"/>
  <c r="G27" i="46"/>
  <c r="G22" i="46"/>
  <c r="F22" i="46"/>
  <c r="E16" i="46"/>
  <c r="F14" i="46"/>
  <c r="G15" i="46"/>
  <c r="F11" i="46"/>
  <c r="G11" i="46"/>
  <c r="F12" i="46"/>
  <c r="G12" i="46"/>
  <c r="F13" i="46"/>
  <c r="G13" i="46"/>
  <c r="G14" i="46"/>
  <c r="F9" i="46"/>
  <c r="G10" i="46"/>
  <c r="F10" i="46"/>
  <c r="G9" i="46"/>
  <c r="F36" i="32"/>
  <c r="G34" i="32"/>
  <c r="G42" i="32"/>
  <c r="G52" i="32"/>
  <c r="H52" i="32" s="1"/>
  <c r="F53" i="32"/>
  <c r="E53" i="32"/>
  <c r="D53" i="32"/>
  <c r="C53" i="32"/>
  <c r="B53" i="32"/>
  <c r="F52" i="32"/>
  <c r="F49" i="32"/>
  <c r="G49" i="32"/>
  <c r="F50" i="32"/>
  <c r="G50" i="32"/>
  <c r="F51" i="32"/>
  <c r="G51" i="32"/>
  <c r="G48" i="32"/>
  <c r="F48" i="32"/>
  <c r="D44" i="32"/>
  <c r="F44" i="32"/>
  <c r="F42" i="32"/>
  <c r="F43" i="32"/>
  <c r="G43" i="32"/>
  <c r="G41" i="32"/>
  <c r="F41" i="32"/>
  <c r="E37" i="32"/>
  <c r="E26" i="32"/>
  <c r="D26" i="32"/>
  <c r="F26" i="32"/>
  <c r="F37" i="32"/>
  <c r="G36" i="32"/>
  <c r="G35" i="32"/>
  <c r="F35" i="32"/>
  <c r="F31" i="32"/>
  <c r="G31" i="32"/>
  <c r="F32" i="32"/>
  <c r="G32" i="32"/>
  <c r="F33" i="32"/>
  <c r="G33" i="32"/>
  <c r="F34" i="32"/>
  <c r="G30" i="32"/>
  <c r="F30" i="32"/>
  <c r="F23" i="32"/>
  <c r="F25" i="32"/>
  <c r="G10" i="32"/>
  <c r="G11" i="32"/>
  <c r="G13" i="32"/>
  <c r="G14" i="32"/>
  <c r="G15" i="32"/>
  <c r="H15" i="32" s="1"/>
  <c r="G16" i="32"/>
  <c r="G17" i="32"/>
  <c r="G18" i="32"/>
  <c r="G19" i="32"/>
  <c r="G20" i="32"/>
  <c r="G21" i="32"/>
  <c r="G22" i="32"/>
  <c r="G23" i="32"/>
  <c r="G24" i="32"/>
  <c r="G25" i="32"/>
  <c r="G9" i="32"/>
  <c r="F10" i="32"/>
  <c r="F11" i="32"/>
  <c r="F12" i="32"/>
  <c r="F13" i="32"/>
  <c r="F14" i="32"/>
  <c r="F15" i="32"/>
  <c r="F16" i="32"/>
  <c r="F17" i="32"/>
  <c r="F18" i="32"/>
  <c r="F19" i="32"/>
  <c r="F20" i="32"/>
  <c r="F9" i="32"/>
  <c r="E44" i="32"/>
  <c r="D37" i="32"/>
  <c r="G9" i="31"/>
  <c r="G16" i="21"/>
  <c r="G15" i="21"/>
  <c r="G14" i="21"/>
  <c r="E17" i="21"/>
  <c r="G11" i="31"/>
  <c r="F11" i="31"/>
  <c r="F10" i="31"/>
  <c r="G17" i="30"/>
  <c r="F17" i="30"/>
  <c r="G12" i="30"/>
  <c r="F12" i="30"/>
  <c r="G10" i="30"/>
  <c r="G9" i="30"/>
  <c r="F9" i="30"/>
  <c r="F9" i="31"/>
  <c r="G10" i="31"/>
  <c r="F12" i="31"/>
  <c r="G12" i="31"/>
  <c r="E13" i="31"/>
  <c r="D13" i="31"/>
  <c r="F27" i="30"/>
  <c r="G10" i="29"/>
  <c r="F10" i="29"/>
  <c r="F11" i="29"/>
  <c r="G11" i="29"/>
  <c r="F9" i="29"/>
  <c r="G9" i="29"/>
  <c r="E12" i="29"/>
  <c r="D12" i="29"/>
  <c r="F25" i="30"/>
  <c r="G26" i="30"/>
  <c r="H26" i="30" s="1"/>
  <c r="F26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H24" i="30" s="1"/>
  <c r="G25" i="30"/>
  <c r="H25" i="30" s="1"/>
  <c r="F10" i="30"/>
  <c r="F11" i="30"/>
  <c r="G11" i="30"/>
  <c r="F13" i="30"/>
  <c r="G13" i="30"/>
  <c r="F14" i="30"/>
  <c r="G14" i="30"/>
  <c r="H14" i="30" s="1"/>
  <c r="F15" i="30"/>
  <c r="G15" i="30"/>
  <c r="F16" i="30"/>
  <c r="G16" i="30"/>
  <c r="E27" i="30"/>
  <c r="D27" i="30"/>
  <c r="F9" i="19"/>
  <c r="F17" i="19"/>
  <c r="G9" i="19"/>
  <c r="F10" i="19"/>
  <c r="G10" i="19"/>
  <c r="F11" i="19"/>
  <c r="G11" i="19"/>
  <c r="F12" i="19"/>
  <c r="G12" i="19"/>
  <c r="F13" i="19"/>
  <c r="G13" i="19"/>
  <c r="F14" i="19"/>
  <c r="G14" i="19"/>
  <c r="H14" i="19" s="1"/>
  <c r="F15" i="19"/>
  <c r="G15" i="19"/>
  <c r="F16" i="19"/>
  <c r="G16" i="19"/>
  <c r="E17" i="19"/>
  <c r="D17" i="19"/>
  <c r="G9" i="47"/>
  <c r="F9" i="47"/>
  <c r="E10" i="47"/>
  <c r="D10" i="47"/>
  <c r="G9" i="44"/>
  <c r="F9" i="44"/>
  <c r="G9" i="45"/>
  <c r="F9" i="45"/>
  <c r="E10" i="44"/>
  <c r="D10" i="44"/>
  <c r="F17" i="45"/>
  <c r="G17" i="45"/>
  <c r="F18" i="45"/>
  <c r="F10" i="45"/>
  <c r="G10" i="45"/>
  <c r="F11" i="45"/>
  <c r="G11" i="45"/>
  <c r="F12" i="45"/>
  <c r="G12" i="45"/>
  <c r="H12" i="45" s="1"/>
  <c r="F13" i="45"/>
  <c r="G13" i="45"/>
  <c r="F14" i="45"/>
  <c r="G14" i="45"/>
  <c r="F15" i="45"/>
  <c r="G15" i="45"/>
  <c r="F16" i="45"/>
  <c r="G16" i="45"/>
  <c r="E18" i="45"/>
  <c r="D18" i="45"/>
  <c r="G9" i="25"/>
  <c r="F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E16" i="25"/>
  <c r="D16" i="25"/>
  <c r="F32" i="14"/>
  <c r="G31" i="14"/>
  <c r="F31" i="14"/>
  <c r="F10" i="14"/>
  <c r="G10" i="14"/>
  <c r="F11" i="14"/>
  <c r="G11" i="14"/>
  <c r="F12" i="14"/>
  <c r="G12" i="14"/>
  <c r="F13" i="14"/>
  <c r="G13" i="14"/>
  <c r="H13" i="14" s="1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H23" i="14" s="1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G9" i="14"/>
  <c r="F9" i="14"/>
  <c r="F10" i="13"/>
  <c r="F9" i="13"/>
  <c r="E32" i="14"/>
  <c r="D32" i="14"/>
  <c r="G9" i="13"/>
  <c r="G9" i="12"/>
  <c r="F9" i="12"/>
  <c r="G19" i="13"/>
  <c r="F19" i="13"/>
  <c r="G32" i="13"/>
  <c r="F32" i="13"/>
  <c r="G10" i="13"/>
  <c r="F11" i="13"/>
  <c r="G11" i="13"/>
  <c r="F12" i="13"/>
  <c r="G12" i="13"/>
  <c r="F13" i="13"/>
  <c r="G13" i="13"/>
  <c r="F14" i="13"/>
  <c r="G14" i="13"/>
  <c r="H14" i="13" s="1"/>
  <c r="F15" i="13"/>
  <c r="G15" i="13"/>
  <c r="H15" i="13" s="1"/>
  <c r="F16" i="13"/>
  <c r="G16" i="13"/>
  <c r="F17" i="13"/>
  <c r="G17" i="13"/>
  <c r="F18" i="13"/>
  <c r="G18" i="13"/>
  <c r="H18" i="13" s="1"/>
  <c r="F20" i="13"/>
  <c r="H20" i="13" s="1"/>
  <c r="G20" i="13"/>
  <c r="F21" i="13"/>
  <c r="G21" i="13"/>
  <c r="F22" i="13"/>
  <c r="G22" i="13"/>
  <c r="F23" i="13"/>
  <c r="G23" i="13"/>
  <c r="H23" i="13" s="1"/>
  <c r="F24" i="13"/>
  <c r="G24" i="13"/>
  <c r="F25" i="13"/>
  <c r="G25" i="13"/>
  <c r="H25" i="13" s="1"/>
  <c r="F26" i="13"/>
  <c r="G26" i="13"/>
  <c r="F27" i="13"/>
  <c r="G27" i="13"/>
  <c r="H27" i="13" s="1"/>
  <c r="F28" i="13"/>
  <c r="G28" i="13"/>
  <c r="F29" i="13"/>
  <c r="G29" i="13"/>
  <c r="H29" i="13" s="1"/>
  <c r="F30" i="13"/>
  <c r="G30" i="13"/>
  <c r="H30" i="13" s="1"/>
  <c r="F31" i="13"/>
  <c r="G31" i="13"/>
  <c r="H31" i="13" s="1"/>
  <c r="E33" i="13"/>
  <c r="D33" i="13"/>
  <c r="D24" i="13"/>
  <c r="G22" i="12"/>
  <c r="G18" i="11"/>
  <c r="F18" i="11"/>
  <c r="F10" i="11"/>
  <c r="G27" i="12"/>
  <c r="F27" i="12"/>
  <c r="F2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H17" i="12" s="1"/>
  <c r="F18" i="12"/>
  <c r="G18" i="12"/>
  <c r="F19" i="12"/>
  <c r="G19" i="12"/>
  <c r="F20" i="12"/>
  <c r="G20" i="12"/>
  <c r="F21" i="12"/>
  <c r="G21" i="12"/>
  <c r="F22" i="12"/>
  <c r="F23" i="12"/>
  <c r="G23" i="12"/>
  <c r="F24" i="12"/>
  <c r="G24" i="12"/>
  <c r="F25" i="12"/>
  <c r="G25" i="12"/>
  <c r="H25" i="12" s="1"/>
  <c r="F26" i="12"/>
  <c r="G26" i="12"/>
  <c r="H27" i="12"/>
  <c r="F28" i="12"/>
  <c r="G28" i="12"/>
  <c r="E29" i="12"/>
  <c r="D29" i="12"/>
  <c r="G11" i="11"/>
  <c r="F11" i="11"/>
  <c r="G13" i="11"/>
  <c r="H13" i="11" s="1"/>
  <c r="F13" i="11"/>
  <c r="G10" i="11"/>
  <c r="F12" i="11"/>
  <c r="G12" i="11"/>
  <c r="F14" i="11"/>
  <c r="F26" i="11" s="1"/>
  <c r="G14" i="11"/>
  <c r="F15" i="11"/>
  <c r="G15" i="11"/>
  <c r="F16" i="11"/>
  <c r="G16" i="11"/>
  <c r="F17" i="11"/>
  <c r="G17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G9" i="11"/>
  <c r="F9" i="11"/>
  <c r="E26" i="11"/>
  <c r="D26" i="11"/>
  <c r="F31" i="10"/>
  <c r="G28" i="10"/>
  <c r="F28" i="10"/>
  <c r="G30" i="10"/>
  <c r="F30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H15" i="10" s="1"/>
  <c r="F16" i="10"/>
  <c r="G16" i="10"/>
  <c r="F17" i="10"/>
  <c r="G17" i="10"/>
  <c r="F18" i="10"/>
  <c r="G18" i="10"/>
  <c r="F19" i="10"/>
  <c r="G19" i="10"/>
  <c r="F20" i="10"/>
  <c r="G20" i="10"/>
  <c r="F21" i="10"/>
  <c r="G21" i="10"/>
  <c r="H21" i="10" s="1"/>
  <c r="F22" i="10"/>
  <c r="G22" i="10"/>
  <c r="F23" i="10"/>
  <c r="G23" i="10"/>
  <c r="F24" i="10"/>
  <c r="G24" i="10"/>
  <c r="F25" i="10"/>
  <c r="G25" i="10"/>
  <c r="F26" i="10"/>
  <c r="G26" i="10"/>
  <c r="H26" i="10" s="1"/>
  <c r="F27" i="10"/>
  <c r="G27" i="10"/>
  <c r="H27" i="10" s="1"/>
  <c r="F29" i="10"/>
  <c r="G29" i="10"/>
  <c r="F9" i="10"/>
  <c r="G9" i="10"/>
  <c r="F9" i="9"/>
  <c r="E31" i="10"/>
  <c r="D31" i="10"/>
  <c r="D13" i="10"/>
  <c r="D12" i="10"/>
  <c r="F27" i="9"/>
  <c r="G28" i="9"/>
  <c r="H28" i="9" s="1"/>
  <c r="F28" i="9"/>
  <c r="F10" i="9"/>
  <c r="G10" i="9"/>
  <c r="F11" i="9"/>
  <c r="G11" i="9"/>
  <c r="F12" i="9"/>
  <c r="G12" i="9"/>
  <c r="F13" i="9"/>
  <c r="G13" i="9"/>
  <c r="F14" i="9"/>
  <c r="G14" i="9"/>
  <c r="F15" i="9"/>
  <c r="H15" i="9" s="1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G27" i="9"/>
  <c r="G9" i="9"/>
  <c r="E29" i="9"/>
  <c r="D29" i="9"/>
  <c r="F15" i="7"/>
  <c r="F33" i="8"/>
  <c r="F32" i="8"/>
  <c r="F10" i="8"/>
  <c r="G10" i="8"/>
  <c r="F11" i="8"/>
  <c r="G11" i="8"/>
  <c r="H11" i="8" s="1"/>
  <c r="F12" i="8"/>
  <c r="G12" i="8"/>
  <c r="F13" i="8"/>
  <c r="G13" i="8"/>
  <c r="F14" i="8"/>
  <c r="G14" i="8"/>
  <c r="F15" i="8"/>
  <c r="G15" i="8"/>
  <c r="F16" i="8"/>
  <c r="G16" i="8"/>
  <c r="F17" i="8"/>
  <c r="G17" i="8"/>
  <c r="H17" i="8" s="1"/>
  <c r="F18" i="8"/>
  <c r="G18" i="8"/>
  <c r="F19" i="8"/>
  <c r="G19" i="8"/>
  <c r="F20" i="8"/>
  <c r="G20" i="8"/>
  <c r="F21" i="8"/>
  <c r="G21" i="8"/>
  <c r="F22" i="8"/>
  <c r="G22" i="8"/>
  <c r="F23" i="8"/>
  <c r="G23" i="8"/>
  <c r="H23" i="8" s="1"/>
  <c r="F24" i="8"/>
  <c r="G24" i="8"/>
  <c r="F25" i="8"/>
  <c r="G25" i="8"/>
  <c r="F26" i="8"/>
  <c r="G26" i="8"/>
  <c r="F27" i="8"/>
  <c r="G27" i="8"/>
  <c r="F28" i="8"/>
  <c r="G28" i="8"/>
  <c r="F29" i="8"/>
  <c r="G29" i="8"/>
  <c r="H29" i="8" s="1"/>
  <c r="F30" i="8"/>
  <c r="G30" i="8"/>
  <c r="F31" i="8"/>
  <c r="G31" i="8"/>
  <c r="H31" i="8" s="1"/>
  <c r="H32" i="8"/>
  <c r="G32" i="8"/>
  <c r="G9" i="8"/>
  <c r="F9" i="8"/>
  <c r="E33" i="8"/>
  <c r="D33" i="8"/>
  <c r="F34" i="7"/>
  <c r="G13" i="7"/>
  <c r="F13" i="7"/>
  <c r="G12" i="5"/>
  <c r="F12" i="5"/>
  <c r="G11" i="5"/>
  <c r="F10" i="5"/>
  <c r="F9" i="5"/>
  <c r="F9" i="7"/>
  <c r="G10" i="7"/>
  <c r="F35" i="7"/>
  <c r="D35" i="7"/>
  <c r="F10" i="7"/>
  <c r="F11" i="7"/>
  <c r="G11" i="7"/>
  <c r="F12" i="7"/>
  <c r="G12" i="7"/>
  <c r="F14" i="7"/>
  <c r="G14" i="7"/>
  <c r="H14" i="7" s="1"/>
  <c r="G15" i="7"/>
  <c r="F16" i="7"/>
  <c r="G16" i="7"/>
  <c r="F17" i="7"/>
  <c r="G17" i="7"/>
  <c r="F18" i="7"/>
  <c r="G18" i="7"/>
  <c r="F19" i="7"/>
  <c r="G19" i="7"/>
  <c r="F20" i="7"/>
  <c r="G20" i="7"/>
  <c r="H20" i="7" s="1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H32" i="7" s="1"/>
  <c r="F33" i="7"/>
  <c r="G33" i="7"/>
  <c r="G34" i="7"/>
  <c r="G9" i="7"/>
  <c r="G9" i="5"/>
  <c r="F9" i="6"/>
  <c r="F31" i="5"/>
  <c r="E68" i="7"/>
  <c r="D68" i="7"/>
  <c r="E52" i="7"/>
  <c r="E35" i="7"/>
  <c r="G30" i="6"/>
  <c r="F30" i="6"/>
  <c r="G31" i="6"/>
  <c r="G10" i="5"/>
  <c r="F11" i="5"/>
  <c r="F13" i="5"/>
  <c r="G13" i="5"/>
  <c r="F14" i="5"/>
  <c r="G14" i="5"/>
  <c r="F15" i="5"/>
  <c r="G15" i="5"/>
  <c r="F16" i="5"/>
  <c r="G16" i="5"/>
  <c r="F17" i="5"/>
  <c r="G17" i="5"/>
  <c r="H17" i="5" s="1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H25" i="5" s="1"/>
  <c r="F26" i="5"/>
  <c r="G26" i="5"/>
  <c r="F27" i="5"/>
  <c r="G27" i="5"/>
  <c r="F28" i="5"/>
  <c r="G28" i="5"/>
  <c r="F29" i="5"/>
  <c r="G29" i="5"/>
  <c r="F30" i="5"/>
  <c r="G30" i="5"/>
  <c r="E31" i="5"/>
  <c r="D15" i="5"/>
  <c r="D12" i="5"/>
  <c r="D31" i="5" s="1"/>
  <c r="G17" i="6"/>
  <c r="F10" i="6"/>
  <c r="G10" i="6"/>
  <c r="F11" i="6"/>
  <c r="G11" i="6"/>
  <c r="H11" i="6" s="1"/>
  <c r="F12" i="6"/>
  <c r="G12" i="6"/>
  <c r="F13" i="6"/>
  <c r="G13" i="6"/>
  <c r="F14" i="6"/>
  <c r="G14" i="6"/>
  <c r="H14" i="6" s="1"/>
  <c r="F15" i="6"/>
  <c r="G15" i="6"/>
  <c r="F16" i="6"/>
  <c r="G16" i="6"/>
  <c r="H16" i="6" s="1"/>
  <c r="F18" i="6"/>
  <c r="G18" i="6"/>
  <c r="F19" i="6"/>
  <c r="G19" i="6"/>
  <c r="F20" i="6"/>
  <c r="G20" i="6"/>
  <c r="F21" i="6"/>
  <c r="H21" i="6" s="1"/>
  <c r="G21" i="6"/>
  <c r="F22" i="6"/>
  <c r="G22" i="6"/>
  <c r="H22" i="6" s="1"/>
  <c r="F23" i="6"/>
  <c r="G23" i="6"/>
  <c r="F24" i="6"/>
  <c r="G24" i="6"/>
  <c r="F25" i="6"/>
  <c r="G25" i="6"/>
  <c r="H25" i="6" s="1"/>
  <c r="F26" i="6"/>
  <c r="G26" i="6"/>
  <c r="F27" i="6"/>
  <c r="G27" i="6"/>
  <c r="F28" i="6"/>
  <c r="G28" i="6"/>
  <c r="F29" i="6"/>
  <c r="G29" i="6"/>
  <c r="H29" i="6" s="1"/>
  <c r="F31" i="6"/>
  <c r="G9" i="6"/>
  <c r="E32" i="6"/>
  <c r="D32" i="6"/>
  <c r="F46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H20" i="4" s="1"/>
  <c r="F21" i="4"/>
  <c r="G21" i="4"/>
  <c r="H21" i="4" s="1"/>
  <c r="F22" i="4"/>
  <c r="G22" i="4"/>
  <c r="F23" i="4"/>
  <c r="G23" i="4"/>
  <c r="F24" i="4"/>
  <c r="G24" i="4"/>
  <c r="H24" i="4" s="1"/>
  <c r="F25" i="4"/>
  <c r="G25" i="4"/>
  <c r="F26" i="4"/>
  <c r="G26" i="4"/>
  <c r="H26" i="4" s="1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H45" i="4" s="1"/>
  <c r="F9" i="4"/>
  <c r="G9" i="4"/>
  <c r="H9" i="4" s="1"/>
  <c r="E46" i="4"/>
  <c r="D32" i="4"/>
  <c r="D29" i="4"/>
  <c r="D28" i="4"/>
  <c r="D13" i="4"/>
  <c r="D11" i="4"/>
  <c r="D46" i="4" s="1"/>
  <c r="F28" i="3"/>
  <c r="G33" i="2"/>
  <c r="F46" i="3"/>
  <c r="F10" i="3"/>
  <c r="G10" i="3"/>
  <c r="F11" i="3"/>
  <c r="G11" i="3"/>
  <c r="F12" i="3"/>
  <c r="G12" i="3"/>
  <c r="F13" i="3"/>
  <c r="G13" i="3"/>
  <c r="H13" i="3" s="1"/>
  <c r="F14" i="3"/>
  <c r="G14" i="3"/>
  <c r="H14" i="3" s="1"/>
  <c r="F15" i="3"/>
  <c r="H15" i="3" s="1"/>
  <c r="G15" i="3"/>
  <c r="F16" i="3"/>
  <c r="G16" i="3"/>
  <c r="F17" i="3"/>
  <c r="G17" i="3"/>
  <c r="F18" i="3"/>
  <c r="G18" i="3"/>
  <c r="F19" i="3"/>
  <c r="G19" i="3"/>
  <c r="F20" i="3"/>
  <c r="G20" i="3"/>
  <c r="H20" i="3" s="1"/>
  <c r="F21" i="3"/>
  <c r="H21" i="3" s="1"/>
  <c r="G21" i="3"/>
  <c r="F22" i="3"/>
  <c r="G22" i="3"/>
  <c r="F23" i="3"/>
  <c r="G23" i="3"/>
  <c r="H23" i="3" s="1"/>
  <c r="F24" i="3"/>
  <c r="G24" i="3"/>
  <c r="H24" i="3" s="1"/>
  <c r="F25" i="3"/>
  <c r="G25" i="3"/>
  <c r="H25" i="3" s="1"/>
  <c r="F26" i="3"/>
  <c r="G26" i="3"/>
  <c r="H26" i="3" s="1"/>
  <c r="F27" i="3"/>
  <c r="G27" i="3"/>
  <c r="H27" i="3" s="1"/>
  <c r="G28" i="3"/>
  <c r="H28" i="3" s="1"/>
  <c r="F29" i="3"/>
  <c r="G29" i="3"/>
  <c r="H29" i="3" s="1"/>
  <c r="F30" i="3"/>
  <c r="G30" i="3"/>
  <c r="H30" i="3" s="1"/>
  <c r="F31" i="3"/>
  <c r="G31" i="3"/>
  <c r="F32" i="3"/>
  <c r="G32" i="3"/>
  <c r="H32" i="3" s="1"/>
  <c r="F33" i="3"/>
  <c r="G33" i="3"/>
  <c r="H33" i="3" s="1"/>
  <c r="F34" i="3"/>
  <c r="G34" i="3"/>
  <c r="H34" i="3" s="1"/>
  <c r="F35" i="3"/>
  <c r="G35" i="3"/>
  <c r="H35" i="3" s="1"/>
  <c r="F36" i="3"/>
  <c r="G36" i="3"/>
  <c r="F37" i="3"/>
  <c r="G37" i="3"/>
  <c r="H37" i="3" s="1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H44" i="3" s="1"/>
  <c r="F45" i="3"/>
  <c r="G45" i="3"/>
  <c r="G9" i="3"/>
  <c r="H9" i="3" s="1"/>
  <c r="F9" i="3"/>
  <c r="F9" i="2"/>
  <c r="E46" i="3"/>
  <c r="D46" i="3"/>
  <c r="D38" i="3"/>
  <c r="F3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9" i="2"/>
  <c r="H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E36" i="2"/>
  <c r="D36" i="2"/>
  <c r="D23" i="2"/>
  <c r="C27" i="30"/>
  <c r="H22" i="46"/>
  <c r="H23" i="46"/>
  <c r="H26" i="46"/>
  <c r="H27" i="46"/>
  <c r="G21" i="46"/>
  <c r="F21" i="46"/>
  <c r="H10" i="46"/>
  <c r="H11" i="46"/>
  <c r="H12" i="46"/>
  <c r="H13" i="46"/>
  <c r="H14" i="46"/>
  <c r="F15" i="46"/>
  <c r="H49" i="32"/>
  <c r="H50" i="32"/>
  <c r="H51" i="32"/>
  <c r="H48" i="32"/>
  <c r="H42" i="32"/>
  <c r="H43" i="32"/>
  <c r="H31" i="32"/>
  <c r="H32" i="32"/>
  <c r="H33" i="32"/>
  <c r="H35" i="32"/>
  <c r="H10" i="32"/>
  <c r="H11" i="32"/>
  <c r="H14" i="32"/>
  <c r="H16" i="32"/>
  <c r="H17" i="32"/>
  <c r="H18" i="32"/>
  <c r="F21" i="32"/>
  <c r="F22" i="32"/>
  <c r="H23" i="32"/>
  <c r="F24" i="32"/>
  <c r="H10" i="31"/>
  <c r="H12" i="31"/>
  <c r="H11" i="29"/>
  <c r="H10" i="30"/>
  <c r="H12" i="30"/>
  <c r="H16" i="30"/>
  <c r="H17" i="30"/>
  <c r="H18" i="30"/>
  <c r="H12" i="19"/>
  <c r="H13" i="19"/>
  <c r="C18" i="45"/>
  <c r="H10" i="45"/>
  <c r="H16" i="45"/>
  <c r="H17" i="45"/>
  <c r="H10" i="25"/>
  <c r="H11" i="25"/>
  <c r="H13" i="25"/>
  <c r="H18" i="14"/>
  <c r="H21" i="14"/>
  <c r="H22" i="14"/>
  <c r="H24" i="14"/>
  <c r="H28" i="14"/>
  <c r="H11" i="13"/>
  <c r="H12" i="13"/>
  <c r="H13" i="13"/>
  <c r="H16" i="13"/>
  <c r="H19" i="13"/>
  <c r="H22" i="13"/>
  <c r="H26" i="13"/>
  <c r="H28" i="13"/>
  <c r="H32" i="13"/>
  <c r="H10" i="12"/>
  <c r="H16" i="12"/>
  <c r="H19" i="12"/>
  <c r="H22" i="12"/>
  <c r="H24" i="12"/>
  <c r="H28" i="12"/>
  <c r="H11" i="11"/>
  <c r="H17" i="11"/>
  <c r="H25" i="11"/>
  <c r="H16" i="10"/>
  <c r="H17" i="10"/>
  <c r="H18" i="10"/>
  <c r="H19" i="10"/>
  <c r="H20" i="10"/>
  <c r="H22" i="10"/>
  <c r="H23" i="10"/>
  <c r="H24" i="10"/>
  <c r="H25" i="10"/>
  <c r="H28" i="10"/>
  <c r="H30" i="10"/>
  <c r="H13" i="9"/>
  <c r="H14" i="9"/>
  <c r="H16" i="9"/>
  <c r="H22" i="9"/>
  <c r="H12" i="8"/>
  <c r="H18" i="8"/>
  <c r="H19" i="8"/>
  <c r="H21" i="8"/>
  <c r="H24" i="8"/>
  <c r="H25" i="8"/>
  <c r="H10" i="7"/>
  <c r="H12" i="7"/>
  <c r="H13" i="7"/>
  <c r="H16" i="7"/>
  <c r="H17" i="7"/>
  <c r="H18" i="7"/>
  <c r="H19" i="7"/>
  <c r="H22" i="7"/>
  <c r="H24" i="7"/>
  <c r="H25" i="7"/>
  <c r="H26" i="7"/>
  <c r="H28" i="7"/>
  <c r="H29" i="7"/>
  <c r="H30" i="7"/>
  <c r="H34" i="7"/>
  <c r="H9" i="7"/>
  <c r="C31" i="5"/>
  <c r="H13" i="5"/>
  <c r="H22" i="5"/>
  <c r="H24" i="5"/>
  <c r="H26" i="5"/>
  <c r="H28" i="5"/>
  <c r="H30" i="5"/>
  <c r="C32" i="6"/>
  <c r="H10" i="6"/>
  <c r="H13" i="6"/>
  <c r="H18" i="6"/>
  <c r="H26" i="6"/>
  <c r="C46" i="4"/>
  <c r="H10" i="4"/>
  <c r="H12" i="4"/>
  <c r="H16" i="4"/>
  <c r="H17" i="4"/>
  <c r="H18" i="4"/>
  <c r="H23" i="4"/>
  <c r="H30" i="4"/>
  <c r="H41" i="4"/>
  <c r="H42" i="4"/>
  <c r="C46" i="3"/>
  <c r="H10" i="3"/>
  <c r="H12" i="3"/>
  <c r="H16" i="3"/>
  <c r="H17" i="3"/>
  <c r="H18" i="3"/>
  <c r="H19" i="3"/>
  <c r="H22" i="3"/>
  <c r="H31" i="3"/>
  <c r="H36" i="3"/>
  <c r="H39" i="3"/>
  <c r="H41" i="3"/>
  <c r="H42" i="3"/>
  <c r="H43" i="3"/>
  <c r="G9" i="21"/>
  <c r="H9" i="12"/>
  <c r="F9" i="21"/>
  <c r="C12" i="32"/>
  <c r="H21" i="30" l="1"/>
  <c r="H22" i="30"/>
  <c r="G27" i="30"/>
  <c r="H27" i="30" s="1"/>
  <c r="H15" i="19"/>
  <c r="G17" i="19"/>
  <c r="G28" i="46"/>
  <c r="H28" i="46" s="1"/>
  <c r="G16" i="46"/>
  <c r="H16" i="46" s="1"/>
  <c r="G37" i="32"/>
  <c r="G46" i="4"/>
  <c r="H45" i="3"/>
  <c r="G46" i="3"/>
  <c r="H15" i="25"/>
  <c r="G36" i="2"/>
  <c r="H26" i="12"/>
  <c r="H23" i="12"/>
  <c r="H20" i="12"/>
  <c r="H15" i="12"/>
  <c r="H14" i="12"/>
  <c r="H11" i="12"/>
  <c r="H15" i="45"/>
  <c r="H20" i="32"/>
  <c r="H12" i="32"/>
  <c r="G26" i="32"/>
  <c r="G53" i="32"/>
  <c r="G26" i="11"/>
  <c r="H14" i="10"/>
  <c r="G31" i="10"/>
  <c r="G29" i="9"/>
  <c r="H33" i="7"/>
  <c r="H21" i="7"/>
  <c r="H20" i="5"/>
  <c r="H14" i="5"/>
  <c r="H27" i="8"/>
  <c r="H15" i="8"/>
  <c r="H34" i="32"/>
  <c r="H19" i="32"/>
  <c r="H30" i="32"/>
  <c r="H25" i="32"/>
  <c r="H13" i="32"/>
  <c r="H36" i="32"/>
  <c r="H41" i="32"/>
  <c r="H11" i="31"/>
  <c r="H15" i="30"/>
  <c r="H20" i="30"/>
  <c r="H23" i="30"/>
  <c r="H19" i="30"/>
  <c r="H11" i="30"/>
  <c r="H11" i="19"/>
  <c r="H10" i="19"/>
  <c r="H11" i="45"/>
  <c r="H13" i="45"/>
  <c r="H14" i="25"/>
  <c r="F16" i="25"/>
  <c r="G16" i="25"/>
  <c r="H12" i="25"/>
  <c r="H14" i="14"/>
  <c r="H25" i="14"/>
  <c r="H29" i="14"/>
  <c r="H16" i="14"/>
  <c r="H31" i="14"/>
  <c r="H26" i="14"/>
  <c r="H15" i="14"/>
  <c r="H10" i="14"/>
  <c r="H30" i="14"/>
  <c r="H20" i="14"/>
  <c r="H12" i="14"/>
  <c r="H17" i="14"/>
  <c r="H10" i="13"/>
  <c r="H17" i="13"/>
  <c r="H21" i="13"/>
  <c r="H13" i="12"/>
  <c r="H18" i="12"/>
  <c r="H12" i="12"/>
  <c r="H21" i="12"/>
  <c r="G29" i="12"/>
  <c r="H14" i="11"/>
  <c r="H21" i="11"/>
  <c r="H10" i="11"/>
  <c r="H19" i="11"/>
  <c r="H23" i="11"/>
  <c r="H10" i="10"/>
  <c r="H29" i="10"/>
  <c r="H24" i="9"/>
  <c r="H19" i="9"/>
  <c r="H22" i="8"/>
  <c r="H16" i="8"/>
  <c r="H26" i="8"/>
  <c r="H10" i="8"/>
  <c r="H30" i="8"/>
  <c r="H20" i="8"/>
  <c r="H14" i="8"/>
  <c r="H28" i="8"/>
  <c r="H13" i="8"/>
  <c r="H11" i="7"/>
  <c r="H15" i="7"/>
  <c r="H23" i="7"/>
  <c r="H27" i="7"/>
  <c r="H31" i="7"/>
  <c r="H18" i="5"/>
  <c r="H29" i="5"/>
  <c r="H16" i="5"/>
  <c r="H10" i="5"/>
  <c r="G31" i="5"/>
  <c r="H21" i="5"/>
  <c r="H19" i="5"/>
  <c r="H28" i="6"/>
  <c r="H12" i="6"/>
  <c r="H9" i="6"/>
  <c r="G32" i="6"/>
  <c r="H20" i="6"/>
  <c r="H30" i="6"/>
  <c r="H24" i="6"/>
  <c r="H31" i="4"/>
  <c r="H19" i="4"/>
  <c r="H14" i="4"/>
  <c r="H25" i="4"/>
  <c r="H43" i="4"/>
  <c r="H37" i="4"/>
  <c r="H36" i="4"/>
  <c r="H38" i="4"/>
  <c r="H22" i="4"/>
  <c r="H40" i="4"/>
  <c r="H34" i="4"/>
  <c r="H33" i="4"/>
  <c r="H40" i="3"/>
  <c r="H11" i="3"/>
  <c r="H13" i="30"/>
  <c r="H44" i="4"/>
  <c r="H10" i="29"/>
  <c r="H16" i="19"/>
  <c r="H14" i="45"/>
  <c r="H19" i="14"/>
  <c r="H27" i="14"/>
  <c r="H11" i="14"/>
  <c r="H24" i="11"/>
  <c r="H18" i="11"/>
  <c r="H12" i="11"/>
  <c r="H22" i="11"/>
  <c r="H16" i="11"/>
  <c r="H15" i="11"/>
  <c r="H20" i="11"/>
  <c r="H11" i="10"/>
  <c r="H18" i="9"/>
  <c r="H17" i="9"/>
  <c r="H27" i="9"/>
  <c r="H21" i="9"/>
  <c r="H25" i="9"/>
  <c r="H23" i="9"/>
  <c r="H12" i="9"/>
  <c r="H26" i="9"/>
  <c r="H10" i="9"/>
  <c r="H20" i="9"/>
  <c r="H11" i="9"/>
  <c r="H23" i="5"/>
  <c r="H11" i="5"/>
  <c r="H9" i="5"/>
  <c r="H27" i="5"/>
  <c r="H27" i="6"/>
  <c r="H31" i="6"/>
  <c r="H19" i="6"/>
  <c r="F32" i="6"/>
  <c r="H23" i="6"/>
  <c r="H15" i="6"/>
  <c r="H35" i="4"/>
  <c r="H39" i="4"/>
  <c r="H15" i="4"/>
  <c r="H27" i="4"/>
  <c r="H32" i="6" l="1"/>
  <c r="H17" i="19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449" i="33" l="1"/>
  <c r="B449" i="33"/>
  <c r="C449" i="33"/>
  <c r="A450" i="33"/>
  <c r="B450" i="33"/>
  <c r="C450" i="33"/>
  <c r="A451" i="33"/>
  <c r="B451" i="33"/>
  <c r="C451" i="33"/>
  <c r="A508" i="33" l="1"/>
  <c r="B508" i="33"/>
  <c r="C508" i="33"/>
  <c r="A509" i="33"/>
  <c r="B509" i="33"/>
  <c r="C509" i="33"/>
  <c r="A178" i="33"/>
  <c r="B178" i="33"/>
  <c r="A179" i="33"/>
  <c r="B12" i="10" l="1"/>
  <c r="H12" i="10" s="1"/>
  <c r="A527" i="33"/>
  <c r="B527" i="33"/>
  <c r="C527" i="33"/>
  <c r="C10" i="47"/>
  <c r="C179" i="33" s="1"/>
  <c r="B10" i="47"/>
  <c r="B179" i="33" s="1"/>
  <c r="F10" i="47"/>
  <c r="G10" i="47" l="1"/>
  <c r="H10" i="47"/>
  <c r="H9" i="47"/>
  <c r="A34" i="33" l="1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B38" i="3"/>
  <c r="H38" i="3" s="1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B549" i="33"/>
  <c r="C549" i="33"/>
  <c r="A550" i="33"/>
  <c r="B550" i="33"/>
  <c r="C550" i="33"/>
  <c r="A551" i="33"/>
  <c r="B551" i="33"/>
  <c r="C551" i="33"/>
  <c r="A55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5" i="33"/>
  <c r="B505" i="33"/>
  <c r="C505" i="33"/>
  <c r="A506" i="33"/>
  <c r="B506" i="33"/>
  <c r="C506" i="33"/>
  <c r="A507" i="33"/>
  <c r="B507" i="33"/>
  <c r="C507" i="33"/>
  <c r="A510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B460" i="33"/>
  <c r="C460" i="33"/>
  <c r="A461" i="33"/>
  <c r="B461" i="33"/>
  <c r="C461" i="33"/>
  <c r="A462" i="33"/>
  <c r="B462" i="33"/>
  <c r="C462" i="33"/>
  <c r="A463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3" i="33"/>
  <c r="B27" i="30"/>
  <c r="B463" i="33" s="1"/>
  <c r="B101" i="33" l="1"/>
  <c r="H29" i="4"/>
  <c r="C32" i="14"/>
  <c r="C427" i="33" s="1"/>
  <c r="B32" i="14"/>
  <c r="B427" i="33" s="1"/>
  <c r="B24" i="13"/>
  <c r="H24" i="13" s="1"/>
  <c r="B32" i="4"/>
  <c r="H32" i="4" s="1"/>
  <c r="B28" i="4"/>
  <c r="C76" i="33"/>
  <c r="B100" i="33" l="1"/>
  <c r="H28" i="4"/>
  <c r="B390" i="33"/>
  <c r="B104" i="33"/>
  <c r="F33" i="13"/>
  <c r="B33" i="13"/>
  <c r="B399" i="33" s="1"/>
  <c r="B33" i="8" l="1"/>
  <c r="B245" i="33" s="1"/>
  <c r="B35" i="7"/>
  <c r="B210" i="33" s="1"/>
  <c r="H9" i="14" l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52" i="33" l="1"/>
  <c r="B552" i="33"/>
  <c r="C33" i="13"/>
  <c r="C399" i="33" s="1"/>
  <c r="A215" i="33" l="1"/>
  <c r="B215" i="33"/>
  <c r="C215" i="33"/>
  <c r="A216" i="33"/>
  <c r="C16" i="25" l="1"/>
  <c r="A256" i="33"/>
  <c r="B256" i="33"/>
  <c r="C256" i="33"/>
  <c r="G44" i="32" l="1"/>
  <c r="A298" i="33" l="1"/>
  <c r="B298" i="33"/>
  <c r="C298" i="33"/>
  <c r="A299" i="33"/>
  <c r="B299" i="33"/>
  <c r="C299" i="33"/>
  <c r="B13" i="4" l="1"/>
  <c r="B11" i="4"/>
  <c r="H11" i="4" s="1"/>
  <c r="B85" i="33" l="1"/>
  <c r="H13" i="4"/>
  <c r="B46" i="4"/>
  <c r="B83" i="33"/>
  <c r="H13" i="2"/>
  <c r="H11" i="2" l="1"/>
  <c r="A533" i="33" l="1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B537" i="33"/>
  <c r="C537" i="33"/>
  <c r="A538" i="33"/>
  <c r="B538" i="33"/>
  <c r="C538" i="33"/>
  <c r="A539" i="33"/>
  <c r="B539" i="33"/>
  <c r="C539" i="33"/>
  <c r="A540" i="33"/>
  <c r="A523" i="33"/>
  <c r="B523" i="33"/>
  <c r="C523" i="33"/>
  <c r="A524" i="33"/>
  <c r="B524" i="33"/>
  <c r="C524" i="33"/>
  <c r="A525" i="33"/>
  <c r="B525" i="33"/>
  <c r="C525" i="33"/>
  <c r="A526" i="33"/>
  <c r="B526" i="33"/>
  <c r="C526" i="33"/>
  <c r="A528" i="33"/>
  <c r="A519" i="33"/>
  <c r="B519" i="33"/>
  <c r="C519" i="33"/>
  <c r="A520" i="33"/>
  <c r="B520" i="33"/>
  <c r="C520" i="33"/>
  <c r="A521" i="33"/>
  <c r="B521" i="33"/>
  <c r="C521" i="33"/>
  <c r="A522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B515" i="33"/>
  <c r="C515" i="33"/>
  <c r="A516" i="33"/>
  <c r="B516" i="33"/>
  <c r="C516" i="33"/>
  <c r="A517" i="33"/>
  <c r="B517" i="33"/>
  <c r="C517" i="33"/>
  <c r="A518" i="33"/>
  <c r="C485" i="33"/>
  <c r="C486" i="33"/>
  <c r="C487" i="33"/>
  <c r="A485" i="33"/>
  <c r="A486" i="33"/>
  <c r="A487" i="33"/>
  <c r="A488" i="33"/>
  <c r="A476" i="33"/>
  <c r="B476" i="33"/>
  <c r="C476" i="33"/>
  <c r="A477" i="33"/>
  <c r="B477" i="33"/>
  <c r="C477" i="33"/>
  <c r="A478" i="33"/>
  <c r="B478" i="33"/>
  <c r="C478" i="33"/>
  <c r="A479" i="33"/>
  <c r="B479" i="33"/>
  <c r="C479" i="33"/>
  <c r="A480" i="33"/>
  <c r="B480" i="33"/>
  <c r="A468" i="33"/>
  <c r="B468" i="33"/>
  <c r="C468" i="33"/>
  <c r="A469" i="33"/>
  <c r="B469" i="33"/>
  <c r="C469" i="33"/>
  <c r="A470" i="33"/>
  <c r="B470" i="33"/>
  <c r="C470" i="33"/>
  <c r="A471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8" i="33" s="1"/>
  <c r="B37" i="32"/>
  <c r="B518" i="33" s="1"/>
  <c r="C26" i="32"/>
  <c r="C510" i="33" s="1"/>
  <c r="B26" i="32"/>
  <c r="B510" i="33" s="1"/>
  <c r="C488" i="33"/>
  <c r="C480" i="33"/>
  <c r="C12" i="29"/>
  <c r="C471" i="33" s="1"/>
  <c r="B471" i="33"/>
  <c r="B356" i="33"/>
  <c r="F13" i="31" l="1"/>
  <c r="C331" i="33"/>
  <c r="B331" i="33"/>
  <c r="C31" i="10"/>
  <c r="C309" i="33" s="1"/>
  <c r="C528" i="33"/>
  <c r="B528" i="33"/>
  <c r="C540" i="33"/>
  <c r="B16" i="46"/>
  <c r="B540" i="33" s="1"/>
  <c r="C29" i="12"/>
  <c r="C356" i="33" s="1"/>
  <c r="B13" i="10"/>
  <c r="H13" i="10" s="1"/>
  <c r="C29" i="9"/>
  <c r="C282" i="33" s="1"/>
  <c r="B29" i="9"/>
  <c r="B282" i="33" s="1"/>
  <c r="C33" i="8"/>
  <c r="C245" i="33" s="1"/>
  <c r="C440" i="33"/>
  <c r="B15" i="5"/>
  <c r="B12" i="5"/>
  <c r="C145" i="33"/>
  <c r="C118" i="33"/>
  <c r="B118" i="33"/>
  <c r="B23" i="2"/>
  <c r="B129" i="33" l="1"/>
  <c r="H15" i="5"/>
  <c r="B31" i="5"/>
  <c r="B21" i="33"/>
  <c r="B291" i="33"/>
  <c r="B126" i="33"/>
  <c r="F29" i="9"/>
  <c r="B36" i="2"/>
  <c r="B34" i="33" s="1"/>
  <c r="B145" i="33"/>
  <c r="H16" i="25"/>
  <c r="H27" i="2"/>
  <c r="H9" i="46"/>
  <c r="H33" i="2"/>
  <c r="B31" i="10"/>
  <c r="B309" i="33" s="1"/>
  <c r="H32" i="2"/>
  <c r="H31" i="2"/>
  <c r="H35" i="2"/>
  <c r="H29" i="2"/>
  <c r="H34" i="2"/>
  <c r="H30" i="2"/>
  <c r="H28" i="2"/>
  <c r="H26" i="2"/>
  <c r="H25" i="2"/>
  <c r="H24" i="2"/>
  <c r="H19" i="2"/>
  <c r="H16" i="2"/>
  <c r="C370" i="33"/>
  <c r="F12" i="29"/>
  <c r="H53" i="32" l="1"/>
  <c r="H12" i="5"/>
  <c r="H31" i="5"/>
  <c r="G18" i="45"/>
  <c r="G33" i="13"/>
  <c r="G33" i="8"/>
  <c r="H20" i="2"/>
  <c r="H18" i="2"/>
  <c r="H17" i="2"/>
  <c r="H26" i="32" l="1"/>
  <c r="H37" i="32"/>
  <c r="H18" i="45"/>
  <c r="H46" i="4"/>
  <c r="H33" i="8"/>
  <c r="H33" i="13"/>
  <c r="C44" i="32"/>
  <c r="C522" i="33" s="1"/>
  <c r="B44" i="32"/>
  <c r="B522" i="33" s="1"/>
  <c r="H9" i="32" l="1"/>
  <c r="H44" i="32" l="1"/>
  <c r="G13" i="31" l="1"/>
  <c r="G12" i="29"/>
  <c r="H12" i="29" s="1"/>
  <c r="G32" i="14" l="1"/>
  <c r="H9" i="19"/>
  <c r="H9" i="30"/>
  <c r="H9" i="45"/>
  <c r="H9" i="29"/>
  <c r="H9" i="21"/>
  <c r="H46" i="3" l="1"/>
  <c r="H32" i="14"/>
  <c r="G17" i="21"/>
  <c r="G35" i="7"/>
  <c r="H13" i="31"/>
  <c r="H15" i="2"/>
  <c r="H14" i="2"/>
  <c r="H9" i="31"/>
  <c r="F10" i="44"/>
  <c r="H9" i="13"/>
  <c r="H9" i="11"/>
  <c r="H9" i="25"/>
  <c r="H9" i="8"/>
  <c r="H23" i="2"/>
  <c r="G10" i="44"/>
  <c r="H10" i="2"/>
  <c r="H9" i="10"/>
  <c r="H22" i="2"/>
  <c r="H21" i="2"/>
  <c r="H12" i="2"/>
  <c r="H9" i="44"/>
  <c r="H9" i="9"/>
  <c r="H36" i="2" l="1"/>
  <c r="H10" i="44"/>
  <c r="H35" i="7"/>
  <c r="H29" i="9"/>
  <c r="H29" i="12"/>
  <c r="H26" i="11"/>
  <c r="H31" i="10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F10" i="21"/>
  <c r="G10" i="21"/>
  <c r="H10" i="21" s="1"/>
  <c r="F11" i="21"/>
  <c r="G11" i="21"/>
  <c r="H11" i="21" s="1"/>
  <c r="F12" i="21"/>
  <c r="G12" i="21"/>
  <c r="H12" i="21" s="1"/>
  <c r="F13" i="21"/>
  <c r="G13" i="21"/>
  <c r="H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98" i="43" l="1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F27" i="41" l="1"/>
  <c r="S12" i="41"/>
  <c r="J10" i="40"/>
  <c r="I6" i="39"/>
  <c r="Q6" i="39"/>
  <c r="J8" i="40"/>
  <c r="M6" i="39"/>
  <c r="O6" i="39"/>
  <c r="D6" i="39"/>
  <c r="G6" i="39"/>
  <c r="H6" i="39" s="1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L6" i="39" l="1"/>
  <c r="F15" i="39"/>
  <c r="S6" i="39"/>
  <c r="J9" i="41"/>
  <c r="J11" i="41" s="1"/>
  <c r="J6" i="41"/>
  <c r="J8" i="41" s="1"/>
  <c r="J164" i="39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142" i="34" l="1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<sst xmlns="http://schemas.openxmlformats.org/spreadsheetml/2006/main" count="5515" uniqueCount="686">
  <si>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</si>
  <si>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</si>
  <si>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</si>
  <si>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</si>
  <si>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</si>
  <si>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</si>
  <si>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</si>
  <si>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</si>
  <si>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</si>
  <si>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</si>
  <si>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</si>
  <si>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</si>
  <si>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</si>
  <si>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</si>
  <si>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</si>
  <si>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</si>
  <si>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</si>
  <si>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</si>
  <si>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</si>
  <si>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</si>
  <si>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</si>
  <si>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</si>
  <si>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</si>
  <si>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</si>
  <si>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</si>
  <si>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</si>
  <si>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</si>
  <si>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</si>
  <si>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</si>
  <si>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</si>
  <si>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</si>
  <si>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</si>
  <si>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</si>
  <si>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</si>
  <si>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</si>
  <si>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</si>
  <si>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</si>
  <si>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</si>
  <si>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</si>
  <si>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</si>
  <si>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</si>
  <si>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</si>
  <si>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</si>
  <si>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</si>
  <si>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</si>
  <si>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</si>
  <si>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</si>
  <si>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</si>
  <si>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</si>
  <si>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</si>
  <si>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</si>
  <si>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</si>
  <si>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</si>
  <si>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</si>
  <si>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</si>
  <si>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</si>
  <si>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</si>
  <si>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</si>
  <si>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</si>
  <si>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</si>
  <si>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</si>
  <si>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</si>
  <si>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</si>
  <si>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</si>
  <si>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</si>
  <si>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</si>
  <si>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</si>
  <si>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</si>
  <si>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</si>
  <si>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</si>
  <si>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</si>
  <si>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</si>
  <si>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</si>
  <si>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</si>
  <si>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</si>
  <si>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</si>
  <si>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</si>
  <si>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</si>
  <si>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</si>
  <si>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</si>
  <si>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</si>
  <si>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</si>
  <si>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</si>
  <si>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</si>
  <si>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</si>
  <si>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</si>
  <si>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</si>
  <si>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</si>
  <si>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</si>
  <si>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</si>
  <si>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</si>
  <si>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</si>
  <si>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</si>
  <si>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</si>
  <si>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</si>
  <si>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</si>
  <si>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</si>
  <si>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</si>
  <si>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</si>
  <si>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</si>
  <si>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</si>
  <si>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</si>
  <si>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</si>
  <si>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</si>
  <si>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</si>
  <si>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</si>
  <si>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</si>
  <si>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</si>
  <si>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</si>
  <si>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</si>
  <si>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</si>
  <si>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</si>
  <si>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</si>
  <si>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</si>
  <si>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</si>
  <si>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</si>
  <si>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</si>
  <si>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</si>
  <si>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</si>
  <si>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</si>
  <si>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</si>
  <si>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</si>
  <si>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</si>
  <si>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</si>
  <si>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</si>
  <si>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</si>
  <si>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</si>
  <si>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</si>
  <si>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</si>
  <si>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</si>
  <si>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</si>
  <si>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</si>
  <si>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</si>
  <si>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</si>
  <si>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</si>
  <si>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</si>
  <si>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</si>
  <si>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</si>
  <si>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</si>
  <si>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</si>
  <si>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</si>
  <si>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</si>
  <si>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</si>
  <si>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</si>
  <si>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</si>
  <si>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</si>
  <si>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</si>
  <si>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</si>
  <si>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</si>
  <si>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</si>
  <si>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</si>
  <si>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</si>
  <si>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</si>
  <si>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</si>
  <si>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</si>
  <si>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</si>
  <si>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</si>
  <si>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</si>
  <si>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</si>
  <si>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</si>
  <si>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</si>
  <si>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</si>
  <si>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</si>
  <si>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</si>
  <si>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</si>
  <si>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</si>
  <si>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</si>
  <si>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</si>
  <si>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</si>
  <si>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</si>
  <si>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</si>
  <si>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</si>
  <si>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</si>
  <si>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</si>
  <si>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</si>
  <si>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</si>
  <si>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</si>
  <si>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</si>
  <si>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</si>
  <si>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</si>
  <si>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</si>
  <si>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</si>
  <si>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</si>
  <si>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</si>
  <si>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</si>
  <si>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</si>
  <si>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</si>
  <si>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</si>
  <si>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</si>
  <si>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</si>
  <si>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</si>
  <si>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</si>
  <si>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</si>
  <si>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</si>
  <si>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</si>
  <si>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</si>
  <si>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</si>
  <si>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</si>
  <si>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</si>
  <si>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</si>
  <si>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</si>
  <si>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</si>
  <si>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</si>
  <si>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</si>
  <si>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</si>
  <si>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</si>
  <si>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</si>
  <si>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</si>
  <si>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</si>
  <si>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</si>
  <si>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</si>
  <si>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</si>
  <si>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</si>
  <si>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</si>
  <si>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</si>
  <si>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</si>
  <si>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</si>
  <si>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</si>
  <si>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</si>
  <si>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</si>
  <si>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</si>
  <si>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</si>
  <si>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</si>
  <si>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</si>
  <si>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</si>
  <si>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</si>
  <si>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</si>
  <si>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</si>
  <si>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</si>
  <si>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</si>
  <si>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</si>
  <si>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</si>
  <si>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</si>
  <si>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</si>
  <si>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</si>
  <si>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</si>
  <si>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</si>
  <si>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</si>
  <si>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</si>
  <si>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</si>
  <si>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</si>
  <si>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</si>
  <si>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</si>
  <si>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</si>
  <si>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</si>
  <si>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</si>
  <si>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</si>
  <si>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</si>
  <si>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</si>
  <si>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</si>
  <si>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</si>
  <si>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</si>
  <si>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</si>
  <si>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</si>
  <si>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</si>
  <si>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</si>
  <si>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</si>
  <si>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</si>
  <si>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</si>
  <si>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</si>
  <si>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</si>
  <si>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</si>
  <si>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</si>
  <si>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</si>
  <si>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</si>
  <si>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</si>
  <si>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</si>
  <si>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</si>
  <si>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</si>
  <si>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</si>
  <si>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</si>
  <si>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</si>
  <si>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</si>
  <si>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</si>
  <si>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</si>
  <si>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</si>
  <si>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</si>
  <si>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</si>
  <si>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</si>
  <si>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</si>
  <si>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</si>
  <si>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</si>
  <si>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</si>
  <si>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</si>
  <si>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</si>
  <si>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</si>
  <si>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</si>
  <si>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</si>
  <si>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</si>
  <si>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</si>
  <si>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</si>
  <si>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</si>
  <si>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</si>
  <si>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</si>
  <si>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</si>
  <si>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</si>
  <si>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</si>
  <si>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</si>
  <si>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</si>
  <si>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</si>
  <si>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</si>
  <si>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</si>
  <si>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</si>
  <si>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</si>
  <si>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</si>
  <si>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</si>
  <si>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</si>
  <si>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</si>
  <si>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</si>
  <si>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</si>
  <si>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</si>
  <si>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</si>
  <si>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</si>
  <si>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</si>
  <si>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</si>
  <si>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</si>
  <si>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</si>
  <si>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</si>
  <si>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</si>
  <si>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</si>
  <si>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</si>
  <si>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</si>
  <si>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</si>
  <si>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</si>
  <si>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</si>
  <si>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</si>
  <si>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</si>
  <si>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</si>
  <si>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</si>
  <si>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</si>
  <si>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</si>
  <si>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</si>
  <si>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</si>
  <si>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</si>
  <si>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</si>
  <si>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</si>
  <si>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</si>
  <si>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</si>
  <si>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</si>
  <si>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</si>
  <si>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</si>
  <si>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</si>
  <si>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</si>
  <si>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</si>
  <si>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</si>
  <si>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</si>
  <si>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</si>
  <si>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</si>
  <si>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</si>
  <si>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</si>
  <si>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</si>
  <si>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</si>
  <si>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</si>
  <si>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</si>
  <si>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</si>
  <si>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</si>
  <si>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</si>
  <si>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</si>
  <si>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</si>
  <si>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</si>
  <si>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</si>
  <si>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</si>
  <si>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</si>
  <si>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</si>
  <si>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</si>
  <si>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</si>
  <si>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</si>
  <si>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</si>
  <si>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</si>
  <si>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</si>
  <si>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</si>
  <si>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</si>
  <si>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</si>
  <si>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</si>
  <si>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</si>
  <si>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</si>
  <si>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</si>
  <si>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</si>
  <si>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</si>
  <si>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</si>
  <si>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</si>
  <si>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</si>
  <si>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</si>
  <si>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</si>
  <si>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</si>
  <si>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</si>
  <si>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</si>
  <si>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</si>
  <si>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</si>
  <si>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</si>
  <si>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</si>
  <si>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</si>
  <si>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</si>
  <si>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</si>
  <si>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</si>
  <si>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</si>
  <si>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</si>
  <si>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</si>
  <si>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</si>
  <si>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</si>
  <si>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</si>
  <si>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</si>
  <si>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</si>
  <si>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</si>
  <si>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</si>
  <si>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</si>
  <si>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</si>
  <si>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</si>
  <si>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</si>
  <si>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</si>
  <si>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</si>
  <si>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</si>
  <si>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</si>
  <si>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</si>
  <si>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</si>
  <si>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</si>
  <si>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</si>
  <si>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</si>
  <si>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</si>
  <si>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</si>
  <si>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</si>
  <si>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</si>
  <si>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</si>
  <si>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</si>
  <si>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</si>
  <si>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</si>
  <si>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</si>
  <si>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</si>
  <si>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</si>
  <si>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</si>
  <si>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</si>
  <si>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</si>
  <si>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</si>
  <si>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</si>
  <si>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</si>
  <si>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</si>
  <si>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</si>
  <si>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</si>
  <si>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</si>
  <si>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</si>
  <si>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</si>
  <si>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</si>
  <si>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</si>
  <si>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</si>
  <si>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</si>
  <si>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</si>
  <si>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</si>
  <si>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</si>
  <si>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</si>
  <si>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</si>
  <si>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</si>
  <si>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</si>
  <si>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</si>
  <si>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</si>
  <si>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</si>
  <si>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</si>
  <si>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</si>
  <si>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</si>
  <si>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</si>
  <si>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</si>
  <si>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</si>
  <si>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</si>
  <si>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</si>
  <si>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</si>
  <si>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</si>
  <si>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</si>
  <si>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</si>
  <si>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</si>
  <si>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</si>
  <si>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</si>
  <si>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</si>
  <si>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</si>
  <si>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</si>
  <si>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</si>
  <si>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</si>
  <si>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</si>
  <si>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</si>
  <si>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</si>
  <si>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</si>
  <si>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</si>
  <si>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</si>
  <si>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</si>
  <si>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</si>
  <si>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</si>
  <si>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</si>
  <si>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</si>
  <si>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</si>
  <si>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</si>
  <si>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</si>
  <si>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</si>
  <si>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</si>
  <si>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</si>
  <si>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</si>
  <si>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</si>
  <si>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</si>
  <si>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</si>
  <si>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</si>
  <si>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</si>
  <si>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</si>
  <si>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</si>
  <si>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</si>
  <si>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</si>
  <si>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</si>
  <si>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</si>
  <si>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</si>
  <si>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</si>
  <si>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</si>
  <si>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</si>
  <si>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</si>
  <si>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</si>
  <si>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</si>
  <si>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</si>
  <si>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</si>
  <si>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</si>
  <si>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</si>
  <si>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</si>
  <si>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</si>
  <si>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</si>
  <si>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</si>
  <si>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</si>
  <si>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</si>
  <si>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</si>
  <si>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</si>
  <si>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</si>
  <si>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</si>
  <si>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</si>
  <si>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</si>
  <si>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</si>
  <si>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</si>
  <si>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</si>
  <si>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</si>
  <si>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</si>
  <si>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</si>
  <si>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</si>
  <si>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</si>
  <si>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</si>
  <si>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</si>
  <si>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</si>
  <si>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</si>
  <si>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</si>
  <si>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</si>
  <si>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</si>
  <si>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</si>
  <si>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</si>
  <si>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</si>
  <si>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</si>
  <si>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</si>
  <si>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</si>
  <si>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</si>
  <si>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</si>
  <si>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</si>
  <si>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</si>
  <si>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</si>
  <si>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</si>
  <si>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</si>
  <si>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</si>
  <si>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</si>
  <si>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</si>
  <si>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</si>
  <si>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</si>
  <si>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</si>
  <si>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</si>
  <si>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</si>
  <si>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</si>
  <si>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</si>
  <si>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</si>
  <si>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</si>
  <si>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</si>
  <si>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</si>
  <si>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</si>
  <si>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</si>
  <si>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</si>
  <si>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</si>
  <si>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</si>
  <si>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</si>
  <si>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</si>
  <si>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</si>
  <si>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</si>
  <si>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</si>
  <si>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</si>
  <si>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</si>
  <si>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</si>
  <si>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</si>
  <si>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</si>
  <si>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</si>
  <si>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</si>
  <si>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</si>
  <si>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</si>
  <si>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</si>
  <si>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</si>
  <si>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</si>
  <si>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</si>
  <si>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</si>
  <si>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</si>
  <si>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</si>
  <si>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</si>
  <si>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</si>
  <si>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</si>
  <si>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</si>
  <si>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</si>
  <si>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</si>
  <si>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</si>
  <si>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</si>
  <si>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</si>
  <si>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</si>
  <si>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</si>
  <si>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</si>
  <si>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</si>
  <si>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</si>
  <si>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</si>
  <si>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</si>
  <si>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</si>
  <si>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</si>
  <si>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</si>
  <si>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</si>
  <si>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</si>
  <si>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</si>
  <si>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</si>
  <si>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</si>
  <si>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</si>
  <si>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</si>
  <si>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</si>
  <si>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</si>
  <si>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</si>
  <si>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Pacientes acompanhados/ mês - Reabilitação Física</t>
  </si>
  <si>
    <t>Pacientes acompanhados/ mês - Reabilitação Intectual</t>
  </si>
  <si>
    <t>Pacientes acompanhados/ mês - Reabilitação Auditiva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</si>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</sst>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4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0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4" xfId="1" applyFont="1" applyBorder="1" applyAlignment="1">
      <alignment horizontal="center" vertical="center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7" fillId="0" borderId="0" xfId="1" applyFont="1"/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0" fontId="30" fillId="0" borderId="167" xfId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horizontal="center" vertical="center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1" fontId="2" fillId="0" borderId="15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64" xfId="1" applyFont="1" applyFill="1" applyBorder="1" applyAlignment="1">
      <alignment horizontal="left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" fillId="5" borderId="123" xfId="1" applyFont="1" applyFill="1" applyBorder="1" applyAlignment="1">
      <alignment horizontal="center" vertical="center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  <xf numFmtId="0" fontId="2" fillId="5" borderId="172" xfId="1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/>
    </xf>
    <xf numFmtId="0" fontId="3" fillId="0" borderId="166" xfId="1" applyFont="1" applyFill="1" applyBorder="1" applyAlignment="1">
      <alignment horizontal="center" vertical="center" wrapText="1"/>
    </xf>
    <xf numFmtId="3" fontId="23" fillId="0" borderId="9" xfId="1" applyNumberFormat="1" applyFont="1" applyFill="1" applyBorder="1" applyAlignment="1">
      <alignment horizontal="center" vertical="center" wrapText="1"/>
    </xf>
    <xf numFmtId="3" fontId="23" fillId="0" borderId="164" xfId="1" applyNumberFormat="1" applyFont="1" applyFill="1" applyBorder="1" applyAlignment="1">
      <alignment horizontal="center" vertical="center" wrapText="1"/>
    </xf>
    <xf numFmtId="3" fontId="23" fillId="0" borderId="150" xfId="1" applyNumberFormat="1" applyFont="1" applyFill="1" applyBorder="1" applyAlignment="1">
      <alignment horizontal="center" vertical="center" wrapText="1"/>
    </xf>
    <xf numFmtId="3" fontId="23" fillId="0" borderId="163" xfId="1" applyNumberFormat="1" applyFont="1" applyFill="1" applyBorder="1" applyAlignment="1">
      <alignment horizontal="center" vertical="center" wrapText="1"/>
    </xf>
    <xf numFmtId="3" fontId="23" fillId="0" borderId="22" xfId="1" applyNumberFormat="1" applyFont="1" applyFill="1" applyBorder="1" applyAlignment="1">
      <alignment horizontal="center" vertical="center" wrapText="1"/>
    </xf>
    <xf numFmtId="3" fontId="23" fillId="0" borderId="149" xfId="1" applyNumberFormat="1" applyFont="1" applyFill="1" applyBorder="1" applyAlignment="1">
      <alignment horizontal="center" vertical="center" wrapText="1"/>
    </xf>
    <xf numFmtId="3" fontId="3" fillId="0" borderId="159" xfId="1" applyNumberFormat="1" applyFont="1" applyFill="1" applyBorder="1" applyAlignment="1">
      <alignment horizontal="center" vertical="center" wrapText="1"/>
    </xf>
    <xf numFmtId="3" fontId="3" fillId="0" borderId="164" xfId="1" applyNumberFormat="1" applyFont="1" applyFill="1" applyBorder="1" applyAlignment="1">
      <alignment horizontal="center" vertical="center" wrapText="1"/>
    </xf>
    <xf numFmtId="3" fontId="30" fillId="0" borderId="172" xfId="1" applyNumberFormat="1" applyFont="1" applyFill="1" applyBorder="1" applyAlignment="1">
      <alignment horizontal="center" vertical="center" wrapText="1"/>
    </xf>
    <xf numFmtId="3" fontId="3" fillId="0" borderId="168" xfId="1" applyNumberFormat="1" applyFont="1" applyFill="1" applyBorder="1" applyAlignment="1">
      <alignment horizontal="center" vertical="center" wrapText="1"/>
    </xf>
    <xf numFmtId="3" fontId="3" fillId="0" borderId="151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" fillId="0" borderId="159" xfId="24" applyNumberFormat="1" applyFont="1" applyBorder="1" applyAlignment="1" applyProtection="1">
      <alignment horizontal="center" vertical="center" wrapText="1"/>
      <protection locked="0"/>
    </xf>
    <xf numFmtId="10" fontId="4" fillId="0" borderId="164" xfId="24" applyNumberFormat="1" applyFont="1" applyBorder="1" applyAlignment="1" applyProtection="1">
      <alignment horizontal="center" vertical="center" wrapText="1"/>
      <protection locked="0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114300</xdr:rowOff>
    </xdr:from>
    <xdr:to>
      <xdr:col>7</xdr:col>
      <xdr:colOff>542927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200026" y="114300"/>
          <a:ext cx="9344026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969348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7</xdr:col>
      <xdr:colOff>542927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00025" y="114300"/>
          <a:ext cx="938212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3776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2857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7</xdr:col>
      <xdr:colOff>514352</xdr:colOff>
      <xdr:row>52</xdr:row>
      <xdr:rowOff>38102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B01F97A-3CE7-4BE7-9BBA-1DFB652DDCC0}"/>
            </a:ext>
          </a:extLst>
        </xdr:cNvPr>
        <xdr:cNvGrpSpPr/>
      </xdr:nvGrpSpPr>
      <xdr:grpSpPr>
        <a:xfrm>
          <a:off x="0" y="11077575"/>
          <a:ext cx="91916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8314695D-5F27-1125-D20F-5D22AEF8BDC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CFA8556-6A18-09AC-BFEE-2531DA38C2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1DC446E6-8B33-6777-C19C-18D9CA31DA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83909D1-44DE-9496-9117-7254F5F854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180975</xdr:colOff>
      <xdr:row>0</xdr:row>
      <xdr:rowOff>85725</xdr:rowOff>
    </xdr:from>
    <xdr:to>
      <xdr:col>7</xdr:col>
      <xdr:colOff>523877</xdr:colOff>
      <xdr:row>3</xdr:row>
      <xdr:rowOff>85727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80975" y="85725"/>
          <a:ext cx="9020177" cy="990602"/>
          <a:chOff x="1159821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821" y="150001"/>
            <a:ext cx="1067093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63645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7</xdr:col>
      <xdr:colOff>495302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52400" y="114300"/>
          <a:ext cx="909637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4439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9017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7</xdr:col>
      <xdr:colOff>504827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14300" y="114300"/>
          <a:ext cx="9420227" cy="990602"/>
          <a:chOff x="1097727" y="74083"/>
          <a:chExt cx="1288285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7727" y="150001"/>
            <a:ext cx="1132911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3751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7</xdr:col>
      <xdr:colOff>504827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161925" y="114300"/>
          <a:ext cx="9372602" cy="990602"/>
          <a:chOff x="1175807" y="74083"/>
          <a:chExt cx="12804776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874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7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133350" y="114300"/>
          <a:ext cx="92487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4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7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85725" y="114300"/>
          <a:ext cx="9534527" cy="990602"/>
          <a:chOff x="1037460" y="74083"/>
          <a:chExt cx="1286626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99853" y="140758"/>
            <a:ext cx="120387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460" y="83041"/>
            <a:ext cx="1067094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594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7</xdr:col>
      <xdr:colOff>485777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42875" y="114300"/>
          <a:ext cx="94297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62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7</xdr:col>
      <xdr:colOff>495302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152400" y="114300"/>
          <a:ext cx="92868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738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7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71450" y="114300"/>
          <a:ext cx="94773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363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7</xdr:col>
      <xdr:colOff>504827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161925" y="104775"/>
          <a:ext cx="94297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00652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821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7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42875" y="114300"/>
          <a:ext cx="94488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7485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7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133350" y="114300"/>
          <a:ext cx="95345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4822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7</xdr:col>
      <xdr:colOff>533402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90500" y="114300"/>
          <a:ext cx="93630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621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7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133350" y="114300"/>
          <a:ext cx="92011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86000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7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123825" y="114300"/>
          <a:ext cx="929640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7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133350" y="114300"/>
          <a:ext cx="957262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7</xdr:col>
      <xdr:colOff>523877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180975" y="114300"/>
          <a:ext cx="95535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7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133350" y="114300"/>
          <a:ext cx="94869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7</xdr:col>
      <xdr:colOff>438152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123825" y="114300"/>
          <a:ext cx="9391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7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152400" y="114300"/>
          <a:ext cx="94297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7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71450" y="114300"/>
          <a:ext cx="95440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7</xdr:col>
      <xdr:colOff>485777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142875" y="114300"/>
          <a:ext cx="94297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25" t="s">
        <v>258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</row>
    <row r="2" spans="1:25" ht="19.5" customHeight="1" thickBot="1" x14ac:dyDescent="0.3">
      <c r="A2" s="931" t="s">
        <v>348</v>
      </c>
      <c r="B2" s="932"/>
      <c r="C2" s="932"/>
      <c r="D2" s="932"/>
      <c r="E2" s="932"/>
      <c r="F2" s="932"/>
      <c r="G2" s="932"/>
      <c r="H2" s="932"/>
      <c r="I2" s="932"/>
      <c r="J2" s="932"/>
      <c r="K2" s="933"/>
      <c r="L2" s="927" t="s">
        <v>349</v>
      </c>
      <c r="M2" s="928"/>
      <c r="N2" s="928"/>
      <c r="O2" s="928"/>
      <c r="P2" s="928"/>
      <c r="Q2" s="928"/>
      <c r="R2" s="928"/>
      <c r="S2" s="928"/>
      <c r="T2" s="928"/>
      <c r="U2" s="928"/>
      <c r="V2" s="928"/>
      <c r="W2" s="928"/>
      <c r="X2" s="928"/>
      <c r="Y2" s="929"/>
    </row>
    <row r="3" spans="1:25" ht="15.75" thickBot="1" x14ac:dyDescent="0.3">
      <c r="A3" s="934" t="s">
        <v>63</v>
      </c>
      <c r="B3" s="930">
        <v>42248</v>
      </c>
      <c r="C3" s="929"/>
      <c r="D3" s="930">
        <v>42278</v>
      </c>
      <c r="E3" s="929"/>
      <c r="F3" s="930">
        <v>42309</v>
      </c>
      <c r="G3" s="929"/>
      <c r="H3" s="930">
        <v>42339</v>
      </c>
      <c r="I3" s="929"/>
      <c r="J3" s="930">
        <v>42370</v>
      </c>
      <c r="K3" s="929"/>
      <c r="L3" s="930">
        <v>42401</v>
      </c>
      <c r="M3" s="929"/>
      <c r="N3" s="930">
        <v>42430</v>
      </c>
      <c r="O3" s="929"/>
      <c r="P3" s="930">
        <v>42461</v>
      </c>
      <c r="Q3" s="929"/>
      <c r="R3" s="930">
        <v>42491</v>
      </c>
      <c r="S3" s="929"/>
      <c r="T3" s="930">
        <v>42522</v>
      </c>
      <c r="U3" s="929"/>
      <c r="V3" s="930">
        <v>42552</v>
      </c>
      <c r="W3" s="929"/>
      <c r="X3" s="930">
        <v>42583</v>
      </c>
      <c r="Y3" s="929"/>
    </row>
    <row r="4" spans="1:25" ht="57.75" customHeight="1" thickBot="1" x14ac:dyDescent="0.3">
      <c r="A4" s="935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247"/>
  <sheetViews>
    <sheetView showGridLines="0" tabSelected="1" zoomScaleNormal="100" zoomScaleSheetLayoutView="9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5" width="11.5703125" customWidth="1"/>
    <col min="6" max="6" width="8.42578125" bestFit="1" customWidth="1"/>
    <col min="7" max="7" width="8" customWidth="1"/>
    <col min="8" max="8" width="8.855468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629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s="645" customFormat="1" ht="18" customHeight="1" x14ac:dyDescent="0.2">
      <c r="A9" s="808" t="s">
        <v>463</v>
      </c>
      <c r="B9" s="865">
        <v>7200</v>
      </c>
      <c r="C9" s="831">
        <v>5015</v>
      </c>
      <c r="D9" s="865">
        <v>7200</v>
      </c>
      <c r="E9" s="831">
        <v>6694</v>
      </c>
      <c r="F9" s="837">
        <f>B9+D9</f>
        <v>14400</v>
      </c>
      <c r="G9" s="837">
        <f>C9+E9</f>
        <v>11709</v>
      </c>
      <c r="H9" s="824">
        <f>IF(F9=0,"-",G9/F9)</f>
        <v>0.81312499999999999</v>
      </c>
    </row>
    <row r="10" spans="1:8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3">
        <v>2106</v>
      </c>
      <c r="F10" s="837">
        <f t="shared" ref="F10:F35" si="0">B10+D10</f>
        <v>4992</v>
      </c>
      <c r="G10" s="837">
        <f t="shared" ref="G10:G35" si="1">C10+E10</f>
        <v>4767</v>
      </c>
      <c r="H10" s="824">
        <f t="shared" ref="H10:H23" si="2">IF(F10=0,"-",G10/F10)</f>
        <v>0.95492788461538458</v>
      </c>
    </row>
    <row r="11" spans="1:8" s="645" customFormat="1" ht="18" customHeight="1" x14ac:dyDescent="0.2">
      <c r="A11" s="808" t="s">
        <v>564</v>
      </c>
      <c r="B11" s="822">
        <v>96</v>
      </c>
      <c r="C11" s="823">
        <v>109</v>
      </c>
      <c r="D11" s="822">
        <v>96</v>
      </c>
      <c r="E11" s="853">
        <v>70</v>
      </c>
      <c r="F11" s="837">
        <f t="shared" si="0"/>
        <v>192</v>
      </c>
      <c r="G11" s="837">
        <f t="shared" si="1"/>
        <v>179</v>
      </c>
      <c r="H11" s="824">
        <f t="shared" ref="H11" si="3">IF(F11=0,"-",G11/F11)</f>
        <v>0.93229166666666663</v>
      </c>
    </row>
    <row r="12" spans="1:8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3">
        <v>916</v>
      </c>
      <c r="F12" s="837">
        <f t="shared" si="0"/>
        <v>2160</v>
      </c>
      <c r="G12" s="837">
        <f t="shared" si="1"/>
        <v>1916</v>
      </c>
      <c r="H12" s="824">
        <f t="shared" si="2"/>
        <v>0.88703703703703707</v>
      </c>
    </row>
    <row r="13" spans="1:8" s="645" customFormat="1" ht="18" customHeight="1" x14ac:dyDescent="0.2">
      <c r="A13" s="808" t="s">
        <v>565</v>
      </c>
      <c r="B13" s="822">
        <v>96</v>
      </c>
      <c r="C13" s="823">
        <v>84</v>
      </c>
      <c r="D13" s="822">
        <v>96</v>
      </c>
      <c r="E13" s="853">
        <v>86</v>
      </c>
      <c r="F13" s="837">
        <f t="shared" si="0"/>
        <v>192</v>
      </c>
      <c r="G13" s="837">
        <f t="shared" si="1"/>
        <v>170</v>
      </c>
      <c r="H13" s="824">
        <f t="shared" ref="H13" si="4">IF(F13=0,"-",G13/F13)</f>
        <v>0.88541666666666663</v>
      </c>
    </row>
    <row r="14" spans="1:8" s="645" customFormat="1" ht="18" customHeight="1" x14ac:dyDescent="0.2">
      <c r="A14" s="808" t="s">
        <v>680</v>
      </c>
      <c r="B14" s="822">
        <v>576</v>
      </c>
      <c r="C14" s="823">
        <v>415</v>
      </c>
      <c r="D14" s="822">
        <v>576</v>
      </c>
      <c r="E14" s="853">
        <v>531</v>
      </c>
      <c r="F14" s="837">
        <f t="shared" si="0"/>
        <v>1152</v>
      </c>
      <c r="G14" s="837">
        <f t="shared" si="1"/>
        <v>946</v>
      </c>
      <c r="H14" s="824">
        <f t="shared" si="2"/>
        <v>0.82118055555555558</v>
      </c>
    </row>
    <row r="15" spans="1:8" s="645" customFormat="1" ht="18" customHeight="1" x14ac:dyDescent="0.2">
      <c r="A15" s="808" t="s">
        <v>679</v>
      </c>
      <c r="B15" s="822">
        <v>87</v>
      </c>
      <c r="C15" s="823">
        <v>121</v>
      </c>
      <c r="D15" s="822">
        <v>87</v>
      </c>
      <c r="E15" s="853">
        <v>154</v>
      </c>
      <c r="F15" s="837">
        <f t="shared" si="0"/>
        <v>174</v>
      </c>
      <c r="G15" s="837">
        <f t="shared" si="1"/>
        <v>275</v>
      </c>
      <c r="H15" s="824">
        <f t="shared" si="2"/>
        <v>1.5804597701149425</v>
      </c>
    </row>
    <row r="16" spans="1:8" s="645" customFormat="1" ht="18" customHeight="1" x14ac:dyDescent="0.2">
      <c r="A16" s="808" t="s">
        <v>505</v>
      </c>
      <c r="B16" s="859">
        <v>24</v>
      </c>
      <c r="C16" s="853">
        <v>16</v>
      </c>
      <c r="D16" s="859">
        <v>24</v>
      </c>
      <c r="E16" s="853">
        <v>18</v>
      </c>
      <c r="F16" s="837">
        <f t="shared" si="0"/>
        <v>48</v>
      </c>
      <c r="G16" s="837">
        <f t="shared" si="1"/>
        <v>34</v>
      </c>
      <c r="H16" s="824">
        <f t="shared" si="2"/>
        <v>0.70833333333333337</v>
      </c>
    </row>
    <row r="17" spans="1:8" s="645" customFormat="1" ht="18" customHeight="1" x14ac:dyDescent="0.2">
      <c r="A17" s="808" t="s">
        <v>677</v>
      </c>
      <c r="B17" s="822">
        <v>261</v>
      </c>
      <c r="C17" s="823">
        <v>278</v>
      </c>
      <c r="D17" s="822">
        <v>261</v>
      </c>
      <c r="E17" s="853">
        <v>162</v>
      </c>
      <c r="F17" s="837">
        <f t="shared" si="0"/>
        <v>522</v>
      </c>
      <c r="G17" s="837">
        <f t="shared" si="1"/>
        <v>440</v>
      </c>
      <c r="H17" s="824">
        <f t="shared" si="2"/>
        <v>0.84291187739463602</v>
      </c>
    </row>
    <row r="18" spans="1:8" s="645" customFormat="1" ht="18" customHeight="1" x14ac:dyDescent="0.2">
      <c r="A18" s="808" t="s">
        <v>586</v>
      </c>
      <c r="B18" s="822">
        <v>39</v>
      </c>
      <c r="C18" s="823">
        <v>84</v>
      </c>
      <c r="D18" s="822">
        <v>39</v>
      </c>
      <c r="E18" s="853">
        <v>46</v>
      </c>
      <c r="F18" s="837">
        <f t="shared" si="0"/>
        <v>78</v>
      </c>
      <c r="G18" s="837">
        <f t="shared" si="1"/>
        <v>130</v>
      </c>
      <c r="H18" s="824">
        <f t="shared" si="2"/>
        <v>1.6666666666666667</v>
      </c>
    </row>
    <row r="19" spans="1:8" s="645" customFormat="1" ht="18" customHeight="1" x14ac:dyDescent="0.2">
      <c r="A19" s="808" t="s">
        <v>504</v>
      </c>
      <c r="B19" s="859">
        <v>12</v>
      </c>
      <c r="C19" s="853">
        <v>7</v>
      </c>
      <c r="D19" s="859">
        <v>12</v>
      </c>
      <c r="E19" s="853">
        <v>8</v>
      </c>
      <c r="F19" s="837">
        <f t="shared" si="0"/>
        <v>24</v>
      </c>
      <c r="G19" s="837">
        <f t="shared" si="1"/>
        <v>15</v>
      </c>
      <c r="H19" s="824">
        <f t="shared" si="2"/>
        <v>0.625</v>
      </c>
    </row>
    <row r="20" spans="1:8" s="645" customFormat="1" ht="18" customHeight="1" x14ac:dyDescent="0.2">
      <c r="A20" s="808" t="s">
        <v>569</v>
      </c>
      <c r="B20" s="822">
        <v>528</v>
      </c>
      <c r="C20" s="823">
        <v>616</v>
      </c>
      <c r="D20" s="822">
        <v>528</v>
      </c>
      <c r="E20" s="853">
        <v>587</v>
      </c>
      <c r="F20" s="837">
        <f t="shared" si="0"/>
        <v>1056</v>
      </c>
      <c r="G20" s="837">
        <f t="shared" si="1"/>
        <v>1203</v>
      </c>
      <c r="H20" s="824">
        <f t="shared" si="2"/>
        <v>1.1392045454545454</v>
      </c>
    </row>
    <row r="21" spans="1:8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3">
        <v>238</v>
      </c>
      <c r="F21" s="837">
        <f t="shared" si="0"/>
        <v>528</v>
      </c>
      <c r="G21" s="837">
        <f t="shared" si="1"/>
        <v>317</v>
      </c>
      <c r="H21" s="824">
        <f t="shared" si="2"/>
        <v>0.60037878787878785</v>
      </c>
    </row>
    <row r="22" spans="1:8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3">
        <v>140</v>
      </c>
      <c r="F22" s="837">
        <f t="shared" si="0"/>
        <v>640</v>
      </c>
      <c r="G22" s="837">
        <f t="shared" si="1"/>
        <v>280</v>
      </c>
      <c r="H22" s="824">
        <f t="shared" si="2"/>
        <v>0.4375</v>
      </c>
    </row>
    <row r="23" spans="1:8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3">
        <v>320</v>
      </c>
      <c r="F23" s="837">
        <f t="shared" si="0"/>
        <v>792</v>
      </c>
      <c r="G23" s="837">
        <f t="shared" si="1"/>
        <v>634</v>
      </c>
      <c r="H23" s="824">
        <f t="shared" si="2"/>
        <v>0.8005050505050505</v>
      </c>
    </row>
    <row r="24" spans="1:8" s="645" customFormat="1" ht="18" customHeight="1" x14ac:dyDescent="0.2">
      <c r="A24" s="858" t="s">
        <v>506</v>
      </c>
      <c r="B24" s="859">
        <v>540</v>
      </c>
      <c r="C24" s="853">
        <v>522</v>
      </c>
      <c r="D24" s="859">
        <v>540</v>
      </c>
      <c r="E24" s="853">
        <v>667</v>
      </c>
      <c r="F24" s="837">
        <f t="shared" si="0"/>
        <v>1080</v>
      </c>
      <c r="G24" s="837">
        <f t="shared" si="1"/>
        <v>1189</v>
      </c>
      <c r="H24" s="824">
        <f t="shared" ref="H24:H35" si="5">IF(F24=0,"-",G24/F24)</f>
        <v>1.1009259259259259</v>
      </c>
    </row>
    <row r="25" spans="1:8" s="645" customFormat="1" ht="18" customHeight="1" x14ac:dyDescent="0.2">
      <c r="A25" s="858" t="s">
        <v>507</v>
      </c>
      <c r="B25" s="859">
        <v>30</v>
      </c>
      <c r="C25" s="853">
        <v>42</v>
      </c>
      <c r="D25" s="859">
        <v>30</v>
      </c>
      <c r="E25" s="853">
        <v>30</v>
      </c>
      <c r="F25" s="837">
        <f t="shared" si="0"/>
        <v>60</v>
      </c>
      <c r="G25" s="837">
        <f t="shared" si="1"/>
        <v>72</v>
      </c>
      <c r="H25" s="824">
        <f t="shared" si="5"/>
        <v>1.2</v>
      </c>
    </row>
    <row r="26" spans="1:8" s="645" customFormat="1" ht="18" customHeight="1" x14ac:dyDescent="0.2">
      <c r="A26" s="858" t="s">
        <v>508</v>
      </c>
      <c r="B26" s="859">
        <v>122</v>
      </c>
      <c r="C26" s="853">
        <v>120</v>
      </c>
      <c r="D26" s="859">
        <v>122</v>
      </c>
      <c r="E26" s="853">
        <v>168</v>
      </c>
      <c r="F26" s="837">
        <f t="shared" si="0"/>
        <v>244</v>
      </c>
      <c r="G26" s="837">
        <f t="shared" si="1"/>
        <v>288</v>
      </c>
      <c r="H26" s="824">
        <f t="shared" si="5"/>
        <v>1.180327868852459</v>
      </c>
    </row>
    <row r="27" spans="1:8" s="645" customFormat="1" ht="18" customHeight="1" x14ac:dyDescent="0.2">
      <c r="A27" s="858" t="s">
        <v>509</v>
      </c>
      <c r="B27" s="859">
        <v>30</v>
      </c>
      <c r="C27" s="853">
        <v>29</v>
      </c>
      <c r="D27" s="859">
        <v>30</v>
      </c>
      <c r="E27" s="853">
        <v>40</v>
      </c>
      <c r="F27" s="837">
        <f t="shared" si="0"/>
        <v>60</v>
      </c>
      <c r="G27" s="837">
        <f t="shared" si="1"/>
        <v>69</v>
      </c>
      <c r="H27" s="824">
        <f t="shared" si="5"/>
        <v>1.1499999999999999</v>
      </c>
    </row>
    <row r="28" spans="1:8" s="645" customFormat="1" ht="18" customHeight="1" x14ac:dyDescent="0.2">
      <c r="A28" s="858" t="s">
        <v>590</v>
      </c>
      <c r="B28" s="859">
        <v>46</v>
      </c>
      <c r="C28" s="853">
        <v>66</v>
      </c>
      <c r="D28" s="859">
        <v>46</v>
      </c>
      <c r="E28" s="853">
        <v>117</v>
      </c>
      <c r="F28" s="837">
        <f t="shared" si="0"/>
        <v>92</v>
      </c>
      <c r="G28" s="837">
        <f t="shared" si="1"/>
        <v>183</v>
      </c>
      <c r="H28" s="824">
        <f t="shared" si="5"/>
        <v>1.9891304347826086</v>
      </c>
    </row>
    <row r="29" spans="1:8" s="645" customFormat="1" ht="18" customHeight="1" x14ac:dyDescent="0.2">
      <c r="A29" s="858" t="s">
        <v>589</v>
      </c>
      <c r="B29" s="859">
        <v>30</v>
      </c>
      <c r="C29" s="853">
        <v>37</v>
      </c>
      <c r="D29" s="859">
        <v>30</v>
      </c>
      <c r="E29" s="853">
        <v>83</v>
      </c>
      <c r="F29" s="837">
        <f t="shared" si="0"/>
        <v>60</v>
      </c>
      <c r="G29" s="837">
        <f t="shared" si="1"/>
        <v>120</v>
      </c>
      <c r="H29" s="824">
        <f t="shared" si="5"/>
        <v>2</v>
      </c>
    </row>
    <row r="30" spans="1:8" s="645" customFormat="1" ht="18" customHeight="1" x14ac:dyDescent="0.2">
      <c r="A30" s="858" t="s">
        <v>517</v>
      </c>
      <c r="B30" s="859">
        <v>96</v>
      </c>
      <c r="C30" s="853">
        <v>32</v>
      </c>
      <c r="D30" s="859">
        <v>96</v>
      </c>
      <c r="E30" s="853">
        <v>92</v>
      </c>
      <c r="F30" s="837">
        <f t="shared" si="0"/>
        <v>192</v>
      </c>
      <c r="G30" s="837">
        <f t="shared" si="1"/>
        <v>124</v>
      </c>
      <c r="H30" s="824">
        <f t="shared" si="5"/>
        <v>0.64583333333333337</v>
      </c>
    </row>
    <row r="31" spans="1:8" s="645" customFormat="1" ht="18" customHeight="1" x14ac:dyDescent="0.2">
      <c r="A31" s="858" t="s">
        <v>510</v>
      </c>
      <c r="B31" s="859">
        <v>16</v>
      </c>
      <c r="C31" s="853">
        <v>16</v>
      </c>
      <c r="D31" s="859">
        <v>16</v>
      </c>
      <c r="E31" s="853">
        <v>19</v>
      </c>
      <c r="F31" s="837">
        <f t="shared" si="0"/>
        <v>32</v>
      </c>
      <c r="G31" s="837">
        <f t="shared" si="1"/>
        <v>35</v>
      </c>
      <c r="H31" s="824">
        <f t="shared" si="5"/>
        <v>1.09375</v>
      </c>
    </row>
    <row r="32" spans="1:8" s="645" customFormat="1" ht="18" customHeight="1" x14ac:dyDescent="0.2">
      <c r="A32" s="858" t="s">
        <v>581</v>
      </c>
      <c r="B32" s="859">
        <v>120</v>
      </c>
      <c r="C32" s="853">
        <v>96</v>
      </c>
      <c r="D32" s="859">
        <v>120</v>
      </c>
      <c r="E32" s="853">
        <v>107</v>
      </c>
      <c r="F32" s="837">
        <f t="shared" si="0"/>
        <v>240</v>
      </c>
      <c r="G32" s="837">
        <f t="shared" si="1"/>
        <v>203</v>
      </c>
      <c r="H32" s="824">
        <f t="shared" si="5"/>
        <v>0.84583333333333333</v>
      </c>
    </row>
    <row r="33" spans="1:8" s="645" customFormat="1" ht="18" customHeight="1" x14ac:dyDescent="0.2">
      <c r="A33" s="858" t="s">
        <v>582</v>
      </c>
      <c r="B33" s="859">
        <v>384</v>
      </c>
      <c r="C33" s="853">
        <v>444</v>
      </c>
      <c r="D33" s="859">
        <v>384</v>
      </c>
      <c r="E33" s="853">
        <v>428</v>
      </c>
      <c r="F33" s="837">
        <f t="shared" si="0"/>
        <v>768</v>
      </c>
      <c r="G33" s="837">
        <f>C33+E33</f>
        <v>872</v>
      </c>
      <c r="H33" s="824">
        <f t="shared" si="5"/>
        <v>1.1354166666666667</v>
      </c>
    </row>
    <row r="34" spans="1:8" s="645" customFormat="1" ht="18" customHeight="1" x14ac:dyDescent="0.2">
      <c r="A34" s="858" t="s">
        <v>585</v>
      </c>
      <c r="B34" s="859">
        <v>40</v>
      </c>
      <c r="C34" s="853">
        <v>27</v>
      </c>
      <c r="D34" s="859">
        <v>40</v>
      </c>
      <c r="E34" s="853">
        <v>38</v>
      </c>
      <c r="F34" s="837">
        <f t="shared" si="0"/>
        <v>80</v>
      </c>
      <c r="G34" s="837">
        <f t="shared" si="1"/>
        <v>65</v>
      </c>
      <c r="H34" s="824">
        <f t="shared" si="5"/>
        <v>0.8125</v>
      </c>
    </row>
    <row r="35" spans="1:8" s="645" customFormat="1" ht="18" customHeight="1" thickBot="1" x14ac:dyDescent="0.25">
      <c r="A35" s="867" t="s">
        <v>511</v>
      </c>
      <c r="B35" s="868">
        <v>60</v>
      </c>
      <c r="C35" s="869">
        <v>67</v>
      </c>
      <c r="D35" s="868">
        <v>60</v>
      </c>
      <c r="E35" s="869">
        <v>110</v>
      </c>
      <c r="F35" s="870">
        <f t="shared" si="0"/>
        <v>120</v>
      </c>
      <c r="G35" s="870">
        <f t="shared" si="1"/>
        <v>177</v>
      </c>
      <c r="H35" s="871">
        <f t="shared" si="5"/>
        <v>1.4750000000000001</v>
      </c>
    </row>
    <row r="36" spans="1:8" s="832" customFormat="1" ht="17.25" customHeight="1" x14ac:dyDescent="0.25">
      <c r="A36" s="864" t="s">
        <v>6</v>
      </c>
      <c r="B36" s="865">
        <f t="shared" ref="B36:F36" si="6">SUM(B9:B35)</f>
        <v>14989</v>
      </c>
      <c r="C36" s="865">
        <f t="shared" si="6"/>
        <v>12437</v>
      </c>
      <c r="D36" s="865">
        <f t="shared" si="6"/>
        <v>14989</v>
      </c>
      <c r="E36" s="865">
        <f t="shared" si="6"/>
        <v>13975</v>
      </c>
      <c r="F36" s="865">
        <f t="shared" si="6"/>
        <v>29978</v>
      </c>
      <c r="G36" s="865">
        <f>SUM(G9:G35)</f>
        <v>26412</v>
      </c>
      <c r="H36" s="866">
        <f>IF(F36=0,"-",G36/F36)</f>
        <v>0.8810461004736807</v>
      </c>
    </row>
    <row r="37" spans="1:8" x14ac:dyDescent="0.25">
      <c r="A37" s="826" t="s">
        <v>682</v>
      </c>
      <c r="F37" s="834"/>
      <c r="G37" s="834"/>
    </row>
    <row r="38" spans="1:8" x14ac:dyDescent="0.25">
      <c r="F38" s="834"/>
      <c r="G38" s="834"/>
    </row>
    <row r="39" spans="1:8" x14ac:dyDescent="0.25">
      <c r="F39" s="834"/>
      <c r="G39" s="834"/>
    </row>
    <row r="40" spans="1:8" x14ac:dyDescent="0.25">
      <c r="F40" s="834"/>
      <c r="G40" s="834"/>
    </row>
    <row r="41" spans="1:8" x14ac:dyDescent="0.25">
      <c r="F41" s="834"/>
      <c r="G41" s="834"/>
    </row>
    <row r="42" spans="1:8" x14ac:dyDescent="0.25">
      <c r="F42" s="834"/>
      <c r="G42" s="834"/>
    </row>
    <row r="43" spans="1:8" x14ac:dyDescent="0.25">
      <c r="F43" s="834"/>
      <c r="G43" s="834"/>
    </row>
    <row r="44" spans="1:8" x14ac:dyDescent="0.25">
      <c r="F44" s="834"/>
      <c r="G44" s="834"/>
    </row>
    <row r="45" spans="1:8" x14ac:dyDescent="0.25">
      <c r="F45" s="834"/>
      <c r="G45" s="834"/>
    </row>
    <row r="46" spans="1:8" x14ac:dyDescent="0.25">
      <c r="F46" s="834"/>
      <c r="G46" s="834"/>
    </row>
    <row r="47" spans="1:8" x14ac:dyDescent="0.25">
      <c r="F47" s="834"/>
      <c r="G47" s="834"/>
    </row>
    <row r="48" spans="1:8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250"/>
  <sheetViews>
    <sheetView showGridLines="0" zoomScaleNormal="100" zoomScaleSheetLayoutView="90" workbookViewId="0">
      <pane xSplit="1" topLeftCell="B1" activePane="topRight" state="frozen"/>
      <selection activeCell="A10" sqref="A1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8.7109375" customWidth="1"/>
    <col min="7" max="7" width="8" customWidth="1"/>
    <col min="8" max="8" width="10.42578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630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463</v>
      </c>
      <c r="B9" s="865">
        <v>6000</v>
      </c>
      <c r="C9" s="831">
        <v>6289</v>
      </c>
      <c r="D9" s="865">
        <v>6000</v>
      </c>
      <c r="E9" s="831">
        <v>6380</v>
      </c>
      <c r="F9" s="837">
        <f>B9+D9</f>
        <v>12000</v>
      </c>
      <c r="G9" s="837">
        <f>C9+E9</f>
        <v>12669</v>
      </c>
      <c r="H9" s="824">
        <f>IF(F9=0,"-",G9/F9)</f>
        <v>1.05575</v>
      </c>
    </row>
    <row r="10" spans="1:8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37">
        <f t="shared" ref="F10:F45" si="0">B10+D10</f>
        <v>4160</v>
      </c>
      <c r="G10" s="837">
        <f t="shared" ref="G10:G45" si="1">C10+E10</f>
        <v>3083</v>
      </c>
      <c r="H10" s="824">
        <f t="shared" ref="H10:H45" si="2">IF(F10=0,"-",G10/F10)</f>
        <v>0.74110576923076921</v>
      </c>
    </row>
    <row r="11" spans="1:8" ht="18" customHeight="1" x14ac:dyDescent="0.25">
      <c r="A11" s="808" t="s">
        <v>566</v>
      </c>
      <c r="B11" s="822">
        <v>80</v>
      </c>
      <c r="C11" s="823">
        <v>44</v>
      </c>
      <c r="D11" s="822">
        <v>80</v>
      </c>
      <c r="E11" s="823">
        <v>46</v>
      </c>
      <c r="F11" s="837">
        <f t="shared" si="0"/>
        <v>160</v>
      </c>
      <c r="G11" s="837">
        <f t="shared" si="1"/>
        <v>90</v>
      </c>
      <c r="H11" s="824">
        <f t="shared" si="2"/>
        <v>0.5625</v>
      </c>
    </row>
    <row r="12" spans="1:8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37">
        <f t="shared" si="0"/>
        <v>1800</v>
      </c>
      <c r="G12" s="837">
        <f t="shared" si="1"/>
        <v>1796</v>
      </c>
      <c r="H12" s="824">
        <f t="shared" si="2"/>
        <v>0.99777777777777776</v>
      </c>
    </row>
    <row r="13" spans="1:8" ht="18" customHeight="1" x14ac:dyDescent="0.25">
      <c r="A13" s="808" t="s">
        <v>565</v>
      </c>
      <c r="B13" s="822">
        <v>80</v>
      </c>
      <c r="C13" s="823">
        <v>90</v>
      </c>
      <c r="D13" s="822">
        <v>80</v>
      </c>
      <c r="E13" s="823">
        <v>90</v>
      </c>
      <c r="F13" s="837">
        <f t="shared" si="0"/>
        <v>160</v>
      </c>
      <c r="G13" s="837">
        <f t="shared" si="1"/>
        <v>180</v>
      </c>
      <c r="H13" s="824">
        <f t="shared" si="2"/>
        <v>1.125</v>
      </c>
    </row>
    <row r="14" spans="1:8" ht="18" customHeight="1" x14ac:dyDescent="0.25">
      <c r="A14" s="808" t="s">
        <v>680</v>
      </c>
      <c r="B14" s="822">
        <v>384</v>
      </c>
      <c r="C14" s="823">
        <v>362</v>
      </c>
      <c r="D14" s="822">
        <v>384</v>
      </c>
      <c r="E14" s="823">
        <v>275</v>
      </c>
      <c r="F14" s="837">
        <f t="shared" si="0"/>
        <v>768</v>
      </c>
      <c r="G14" s="837">
        <f t="shared" si="1"/>
        <v>637</v>
      </c>
      <c r="H14" s="824">
        <f t="shared" si="2"/>
        <v>0.82942708333333337</v>
      </c>
    </row>
    <row r="15" spans="1:8" ht="18" customHeight="1" x14ac:dyDescent="0.25">
      <c r="A15" s="808" t="s">
        <v>679</v>
      </c>
      <c r="B15" s="822">
        <v>58</v>
      </c>
      <c r="C15" s="823">
        <v>153</v>
      </c>
      <c r="D15" s="822">
        <v>58</v>
      </c>
      <c r="E15" s="823">
        <v>74</v>
      </c>
      <c r="F15" s="837">
        <f t="shared" si="0"/>
        <v>116</v>
      </c>
      <c r="G15" s="837">
        <f t="shared" si="1"/>
        <v>227</v>
      </c>
      <c r="H15" s="824">
        <f t="shared" si="2"/>
        <v>1.9568965517241379</v>
      </c>
    </row>
    <row r="16" spans="1:8" ht="18" customHeight="1" x14ac:dyDescent="0.25">
      <c r="A16" s="808" t="s">
        <v>505</v>
      </c>
      <c r="B16" s="859">
        <v>16</v>
      </c>
      <c r="C16" s="853">
        <v>15</v>
      </c>
      <c r="D16" s="859">
        <v>16</v>
      </c>
      <c r="E16" s="853">
        <v>11</v>
      </c>
      <c r="F16" s="837">
        <f t="shared" si="0"/>
        <v>32</v>
      </c>
      <c r="G16" s="837">
        <f t="shared" si="1"/>
        <v>26</v>
      </c>
      <c r="H16" s="824">
        <f t="shared" si="2"/>
        <v>0.8125</v>
      </c>
    </row>
    <row r="17" spans="1:8" ht="18" customHeight="1" x14ac:dyDescent="0.25">
      <c r="A17" s="808" t="s">
        <v>677</v>
      </c>
      <c r="B17" s="822">
        <v>174</v>
      </c>
      <c r="C17" s="823">
        <v>136</v>
      </c>
      <c r="D17" s="822">
        <v>174</v>
      </c>
      <c r="E17" s="823">
        <v>156</v>
      </c>
      <c r="F17" s="837">
        <f t="shared" si="0"/>
        <v>348</v>
      </c>
      <c r="G17" s="837">
        <f t="shared" si="1"/>
        <v>292</v>
      </c>
      <c r="H17" s="824">
        <f t="shared" si="2"/>
        <v>0.83908045977011492</v>
      </c>
    </row>
    <row r="18" spans="1:8" ht="18" customHeight="1" x14ac:dyDescent="0.25">
      <c r="A18" s="808" t="s">
        <v>586</v>
      </c>
      <c r="B18" s="822">
        <v>26</v>
      </c>
      <c r="C18" s="823">
        <v>23</v>
      </c>
      <c r="D18" s="822">
        <v>26</v>
      </c>
      <c r="E18" s="823">
        <v>17</v>
      </c>
      <c r="F18" s="837">
        <f t="shared" si="0"/>
        <v>52</v>
      </c>
      <c r="G18" s="837">
        <f t="shared" si="1"/>
        <v>40</v>
      </c>
      <c r="H18" s="824">
        <f t="shared" si="2"/>
        <v>0.76923076923076927</v>
      </c>
    </row>
    <row r="19" spans="1:8" ht="18" customHeight="1" x14ac:dyDescent="0.25">
      <c r="A19" s="808" t="s">
        <v>504</v>
      </c>
      <c r="B19" s="859">
        <v>8</v>
      </c>
      <c r="C19" s="853">
        <v>2</v>
      </c>
      <c r="D19" s="859">
        <v>8</v>
      </c>
      <c r="E19" s="853">
        <v>3</v>
      </c>
      <c r="F19" s="837">
        <f t="shared" si="0"/>
        <v>16</v>
      </c>
      <c r="G19" s="837">
        <f t="shared" si="1"/>
        <v>5</v>
      </c>
      <c r="H19" s="824">
        <f t="shared" si="2"/>
        <v>0.3125</v>
      </c>
    </row>
    <row r="20" spans="1:8" ht="18" customHeight="1" x14ac:dyDescent="0.25">
      <c r="A20" s="808" t="s">
        <v>569</v>
      </c>
      <c r="B20" s="822">
        <v>528</v>
      </c>
      <c r="C20" s="823">
        <v>380</v>
      </c>
      <c r="D20" s="822">
        <v>528</v>
      </c>
      <c r="E20" s="823">
        <v>437</v>
      </c>
      <c r="F20" s="837">
        <f t="shared" si="0"/>
        <v>1056</v>
      </c>
      <c r="G20" s="837">
        <f t="shared" si="1"/>
        <v>817</v>
      </c>
      <c r="H20" s="824">
        <f t="shared" si="2"/>
        <v>0.77367424242424243</v>
      </c>
    </row>
    <row r="21" spans="1:8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37">
        <f t="shared" si="0"/>
        <v>528</v>
      </c>
      <c r="G21" s="837">
        <f t="shared" si="1"/>
        <v>409</v>
      </c>
      <c r="H21" s="824">
        <f t="shared" si="2"/>
        <v>0.77462121212121215</v>
      </c>
    </row>
    <row r="22" spans="1:8" ht="18" customHeight="1" x14ac:dyDescent="0.25">
      <c r="A22" s="808" t="s">
        <v>494</v>
      </c>
      <c r="B22" s="822">
        <v>160</v>
      </c>
      <c r="C22" s="823">
        <v>0</v>
      </c>
      <c r="D22" s="822">
        <v>160</v>
      </c>
      <c r="E22" s="823">
        <v>0</v>
      </c>
      <c r="F22" s="837">
        <f t="shared" si="0"/>
        <v>320</v>
      </c>
      <c r="G22" s="837">
        <f t="shared" si="1"/>
        <v>0</v>
      </c>
      <c r="H22" s="824">
        <f t="shared" si="2"/>
        <v>0</v>
      </c>
    </row>
    <row r="23" spans="1:8" s="645" customFormat="1" ht="18" customHeight="1" x14ac:dyDescent="0.2">
      <c r="A23" s="808" t="s">
        <v>592</v>
      </c>
      <c r="B23" s="859">
        <v>110</v>
      </c>
      <c r="C23" s="853">
        <v>164</v>
      </c>
      <c r="D23" s="859">
        <v>110</v>
      </c>
      <c r="E23" s="853">
        <v>152</v>
      </c>
      <c r="F23" s="837">
        <f t="shared" si="0"/>
        <v>220</v>
      </c>
      <c r="G23" s="837">
        <f t="shared" si="1"/>
        <v>316</v>
      </c>
      <c r="H23" s="824">
        <f t="shared" si="2"/>
        <v>1.4363636363636363</v>
      </c>
    </row>
    <row r="24" spans="1:8" s="645" customFormat="1" ht="18" customHeight="1" x14ac:dyDescent="0.2">
      <c r="A24" s="808" t="s">
        <v>593</v>
      </c>
      <c r="B24" s="859">
        <v>4</v>
      </c>
      <c r="C24" s="853">
        <v>0</v>
      </c>
      <c r="D24" s="859">
        <v>4</v>
      </c>
      <c r="E24" s="853">
        <v>0</v>
      </c>
      <c r="F24" s="837">
        <f t="shared" si="0"/>
        <v>8</v>
      </c>
      <c r="G24" s="837">
        <f t="shared" si="1"/>
        <v>0</v>
      </c>
      <c r="H24" s="824">
        <f t="shared" si="2"/>
        <v>0</v>
      </c>
    </row>
    <row r="25" spans="1:8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37">
        <f t="shared" si="0"/>
        <v>1056</v>
      </c>
      <c r="G25" s="837">
        <f t="shared" si="1"/>
        <v>854</v>
      </c>
      <c r="H25" s="824">
        <f t="shared" si="2"/>
        <v>0.80871212121212122</v>
      </c>
    </row>
    <row r="26" spans="1:8" s="645" customFormat="1" ht="18" customHeight="1" x14ac:dyDescent="0.2">
      <c r="A26" s="808" t="s">
        <v>594</v>
      </c>
      <c r="B26" s="859">
        <v>120</v>
      </c>
      <c r="C26" s="853">
        <v>139</v>
      </c>
      <c r="D26" s="859">
        <v>120</v>
      </c>
      <c r="E26" s="853">
        <v>129</v>
      </c>
      <c r="F26" s="837">
        <f t="shared" si="0"/>
        <v>240</v>
      </c>
      <c r="G26" s="837">
        <f t="shared" si="1"/>
        <v>268</v>
      </c>
      <c r="H26" s="824">
        <f t="shared" si="2"/>
        <v>1.1166666666666667</v>
      </c>
    </row>
    <row r="27" spans="1:8" s="645" customFormat="1" ht="18" customHeight="1" x14ac:dyDescent="0.2">
      <c r="A27" s="808" t="s">
        <v>595</v>
      </c>
      <c r="B27" s="859">
        <v>4</v>
      </c>
      <c r="C27" s="853">
        <v>7</v>
      </c>
      <c r="D27" s="859">
        <v>4</v>
      </c>
      <c r="E27" s="853">
        <v>8</v>
      </c>
      <c r="F27" s="837">
        <f t="shared" si="0"/>
        <v>8</v>
      </c>
      <c r="G27" s="837">
        <f t="shared" si="1"/>
        <v>15</v>
      </c>
      <c r="H27" s="824">
        <f t="shared" si="2"/>
        <v>1.875</v>
      </c>
    </row>
    <row r="28" spans="1:8" s="645" customFormat="1" ht="18" customHeight="1" x14ac:dyDescent="0.2">
      <c r="A28" s="858" t="s">
        <v>506</v>
      </c>
      <c r="B28" s="859">
        <v>540</v>
      </c>
      <c r="C28" s="853">
        <v>880</v>
      </c>
      <c r="D28" s="859">
        <v>540</v>
      </c>
      <c r="E28" s="853">
        <v>763</v>
      </c>
      <c r="F28" s="837">
        <f>B28+D28</f>
        <v>1080</v>
      </c>
      <c r="G28" s="837">
        <f t="shared" si="1"/>
        <v>1643</v>
      </c>
      <c r="H28" s="824">
        <f t="shared" si="2"/>
        <v>1.5212962962962964</v>
      </c>
    </row>
    <row r="29" spans="1:8" s="645" customFormat="1" ht="18" customHeight="1" x14ac:dyDescent="0.2">
      <c r="A29" s="858" t="s">
        <v>507</v>
      </c>
      <c r="B29" s="859">
        <v>30</v>
      </c>
      <c r="C29" s="853">
        <v>30</v>
      </c>
      <c r="D29" s="859">
        <v>30</v>
      </c>
      <c r="E29" s="853">
        <v>29</v>
      </c>
      <c r="F29" s="837">
        <f t="shared" si="0"/>
        <v>60</v>
      </c>
      <c r="G29" s="837">
        <f t="shared" si="1"/>
        <v>59</v>
      </c>
      <c r="H29" s="824">
        <f t="shared" si="2"/>
        <v>0.98333333333333328</v>
      </c>
    </row>
    <row r="30" spans="1:8" s="645" customFormat="1" ht="18" customHeight="1" x14ac:dyDescent="0.2">
      <c r="A30" s="858" t="s">
        <v>508</v>
      </c>
      <c r="B30" s="859">
        <v>122</v>
      </c>
      <c r="C30" s="853">
        <v>0</v>
      </c>
      <c r="D30" s="859">
        <v>122</v>
      </c>
      <c r="E30" s="853">
        <v>181</v>
      </c>
      <c r="F30" s="837">
        <f t="shared" si="0"/>
        <v>244</v>
      </c>
      <c r="G30" s="837">
        <f t="shared" si="1"/>
        <v>181</v>
      </c>
      <c r="H30" s="824">
        <f t="shared" si="2"/>
        <v>0.74180327868852458</v>
      </c>
    </row>
    <row r="31" spans="1:8" s="645" customFormat="1" ht="18" customHeight="1" x14ac:dyDescent="0.2">
      <c r="A31" s="858" t="s">
        <v>509</v>
      </c>
      <c r="B31" s="859">
        <v>30</v>
      </c>
      <c r="C31" s="853">
        <v>0</v>
      </c>
      <c r="D31" s="859">
        <v>30</v>
      </c>
      <c r="E31" s="853">
        <v>16</v>
      </c>
      <c r="F31" s="837">
        <f t="shared" si="0"/>
        <v>60</v>
      </c>
      <c r="G31" s="837">
        <f t="shared" si="1"/>
        <v>16</v>
      </c>
      <c r="H31" s="824">
        <f t="shared" si="2"/>
        <v>0.26666666666666666</v>
      </c>
    </row>
    <row r="32" spans="1:8" s="645" customFormat="1" ht="18" customHeight="1" x14ac:dyDescent="0.2">
      <c r="A32" s="858" t="s">
        <v>576</v>
      </c>
      <c r="B32" s="859">
        <v>60</v>
      </c>
      <c r="C32" s="853">
        <v>67</v>
      </c>
      <c r="D32" s="859">
        <v>60</v>
      </c>
      <c r="E32" s="853">
        <v>127</v>
      </c>
      <c r="F32" s="837">
        <f t="shared" si="0"/>
        <v>120</v>
      </c>
      <c r="G32" s="837">
        <f t="shared" si="1"/>
        <v>194</v>
      </c>
      <c r="H32" s="824">
        <f t="shared" si="2"/>
        <v>1.6166666666666667</v>
      </c>
    </row>
    <row r="33" spans="1:8" s="645" customFormat="1" ht="18" customHeight="1" x14ac:dyDescent="0.2">
      <c r="A33" s="858" t="s">
        <v>513</v>
      </c>
      <c r="B33" s="859">
        <v>40</v>
      </c>
      <c r="C33" s="853">
        <v>50</v>
      </c>
      <c r="D33" s="859">
        <v>40</v>
      </c>
      <c r="E33" s="853">
        <v>76</v>
      </c>
      <c r="F33" s="837">
        <f t="shared" si="0"/>
        <v>80</v>
      </c>
      <c r="G33" s="837">
        <f t="shared" si="1"/>
        <v>126</v>
      </c>
      <c r="H33" s="824">
        <f t="shared" si="2"/>
        <v>1.575</v>
      </c>
    </row>
    <row r="34" spans="1:8" ht="18" customHeight="1" x14ac:dyDescent="0.25">
      <c r="A34" s="858" t="s">
        <v>536</v>
      </c>
      <c r="B34" s="822">
        <v>46</v>
      </c>
      <c r="C34" s="823">
        <v>51</v>
      </c>
      <c r="D34" s="822">
        <v>46</v>
      </c>
      <c r="E34" s="823">
        <v>39</v>
      </c>
      <c r="F34" s="837">
        <f t="shared" si="0"/>
        <v>92</v>
      </c>
      <c r="G34" s="837">
        <f t="shared" si="1"/>
        <v>90</v>
      </c>
      <c r="H34" s="824">
        <f t="shared" si="2"/>
        <v>0.97826086956521741</v>
      </c>
    </row>
    <row r="35" spans="1:8" ht="18" customHeight="1" x14ac:dyDescent="0.25">
      <c r="A35" s="858" t="s">
        <v>575</v>
      </c>
      <c r="B35" s="822">
        <v>30</v>
      </c>
      <c r="C35" s="823">
        <v>57</v>
      </c>
      <c r="D35" s="822">
        <v>30</v>
      </c>
      <c r="E35" s="823">
        <v>72</v>
      </c>
      <c r="F35" s="837">
        <f t="shared" si="0"/>
        <v>60</v>
      </c>
      <c r="G35" s="837">
        <f t="shared" si="1"/>
        <v>129</v>
      </c>
      <c r="H35" s="824">
        <f t="shared" si="2"/>
        <v>2.15</v>
      </c>
    </row>
    <row r="36" spans="1:8" ht="18" customHeight="1" x14ac:dyDescent="0.25">
      <c r="A36" s="808" t="s">
        <v>574</v>
      </c>
      <c r="B36" s="822">
        <v>60</v>
      </c>
      <c r="C36" s="823">
        <v>112</v>
      </c>
      <c r="D36" s="822">
        <v>60</v>
      </c>
      <c r="E36" s="823">
        <v>196</v>
      </c>
      <c r="F36" s="837">
        <f t="shared" si="0"/>
        <v>120</v>
      </c>
      <c r="G36" s="837">
        <f t="shared" si="1"/>
        <v>308</v>
      </c>
      <c r="H36" s="824">
        <f t="shared" si="2"/>
        <v>2.5666666666666669</v>
      </c>
    </row>
    <row r="37" spans="1:8" ht="18" customHeight="1" x14ac:dyDescent="0.25">
      <c r="A37" s="808" t="s">
        <v>577</v>
      </c>
      <c r="B37" s="822">
        <v>40</v>
      </c>
      <c r="C37" s="823">
        <v>32</v>
      </c>
      <c r="D37" s="822">
        <v>40</v>
      </c>
      <c r="E37" s="823">
        <v>41</v>
      </c>
      <c r="F37" s="837">
        <f t="shared" si="0"/>
        <v>80</v>
      </c>
      <c r="G37" s="837">
        <f t="shared" si="1"/>
        <v>73</v>
      </c>
      <c r="H37" s="824">
        <f t="shared" si="2"/>
        <v>0.91249999999999998</v>
      </c>
    </row>
    <row r="38" spans="1:8" s="645" customFormat="1" ht="18" customHeight="1" x14ac:dyDescent="0.2">
      <c r="A38" s="858" t="s">
        <v>611</v>
      </c>
      <c r="B38" s="859">
        <f>92+60</f>
        <v>152</v>
      </c>
      <c r="C38" s="853">
        <v>160</v>
      </c>
      <c r="D38" s="859">
        <f>92+60</f>
        <v>152</v>
      </c>
      <c r="E38" s="853">
        <v>260</v>
      </c>
      <c r="F38" s="837">
        <f t="shared" si="0"/>
        <v>304</v>
      </c>
      <c r="G38" s="837">
        <f t="shared" si="1"/>
        <v>420</v>
      </c>
      <c r="H38" s="824">
        <f t="shared" si="2"/>
        <v>1.381578947368421</v>
      </c>
    </row>
    <row r="39" spans="1:8" s="645" customFormat="1" ht="18" customHeight="1" x14ac:dyDescent="0.2">
      <c r="A39" s="858" t="s">
        <v>589</v>
      </c>
      <c r="B39" s="859">
        <v>100</v>
      </c>
      <c r="C39" s="853">
        <v>117</v>
      </c>
      <c r="D39" s="859">
        <v>100</v>
      </c>
      <c r="E39" s="853">
        <v>141</v>
      </c>
      <c r="F39" s="837">
        <f t="shared" si="0"/>
        <v>200</v>
      </c>
      <c r="G39" s="837">
        <f t="shared" si="1"/>
        <v>258</v>
      </c>
      <c r="H39" s="824">
        <f t="shared" si="2"/>
        <v>1.29</v>
      </c>
    </row>
    <row r="40" spans="1:8" s="645" customFormat="1" ht="18" customHeight="1" x14ac:dyDescent="0.2">
      <c r="A40" s="858" t="s">
        <v>517</v>
      </c>
      <c r="B40" s="859">
        <v>96</v>
      </c>
      <c r="C40" s="853">
        <v>71</v>
      </c>
      <c r="D40" s="859">
        <v>96</v>
      </c>
      <c r="E40" s="853">
        <v>85</v>
      </c>
      <c r="F40" s="837">
        <f t="shared" si="0"/>
        <v>192</v>
      </c>
      <c r="G40" s="837">
        <f t="shared" si="1"/>
        <v>156</v>
      </c>
      <c r="H40" s="824">
        <f t="shared" si="2"/>
        <v>0.8125</v>
      </c>
    </row>
    <row r="41" spans="1:8" s="645" customFormat="1" ht="18" customHeight="1" x14ac:dyDescent="0.2">
      <c r="A41" s="858" t="s">
        <v>510</v>
      </c>
      <c r="B41" s="859">
        <v>16</v>
      </c>
      <c r="C41" s="853">
        <v>12</v>
      </c>
      <c r="D41" s="859">
        <v>16</v>
      </c>
      <c r="E41" s="853">
        <v>17</v>
      </c>
      <c r="F41" s="837">
        <f t="shared" si="0"/>
        <v>32</v>
      </c>
      <c r="G41" s="837">
        <f t="shared" si="1"/>
        <v>29</v>
      </c>
      <c r="H41" s="824">
        <f t="shared" si="2"/>
        <v>0.90625</v>
      </c>
    </row>
    <row r="42" spans="1:8" s="645" customFormat="1" ht="18" customHeight="1" x14ac:dyDescent="0.2">
      <c r="A42" s="858" t="s">
        <v>591</v>
      </c>
      <c r="B42" s="859">
        <v>120</v>
      </c>
      <c r="C42" s="853">
        <v>131</v>
      </c>
      <c r="D42" s="859">
        <v>120</v>
      </c>
      <c r="E42" s="853">
        <v>110</v>
      </c>
      <c r="F42" s="837">
        <f t="shared" si="0"/>
        <v>240</v>
      </c>
      <c r="G42" s="837">
        <f t="shared" si="1"/>
        <v>241</v>
      </c>
      <c r="H42" s="824">
        <f t="shared" si="2"/>
        <v>1.0041666666666667</v>
      </c>
    </row>
    <row r="43" spans="1:8" s="645" customFormat="1" ht="18" customHeight="1" x14ac:dyDescent="0.2">
      <c r="A43" s="858" t="s">
        <v>582</v>
      </c>
      <c r="B43" s="859">
        <v>320</v>
      </c>
      <c r="C43" s="853">
        <v>357</v>
      </c>
      <c r="D43" s="859">
        <v>320</v>
      </c>
      <c r="E43" s="853">
        <v>333</v>
      </c>
      <c r="F43" s="837">
        <f t="shared" si="0"/>
        <v>640</v>
      </c>
      <c r="G43" s="837">
        <f t="shared" si="1"/>
        <v>690</v>
      </c>
      <c r="H43" s="824">
        <f t="shared" si="2"/>
        <v>1.078125</v>
      </c>
    </row>
    <row r="44" spans="1:8" s="645" customFormat="1" ht="18" customHeight="1" x14ac:dyDescent="0.2">
      <c r="A44" s="858" t="s">
        <v>585</v>
      </c>
      <c r="B44" s="859">
        <v>35</v>
      </c>
      <c r="C44" s="853">
        <v>22</v>
      </c>
      <c r="D44" s="859">
        <v>35</v>
      </c>
      <c r="E44" s="853">
        <v>57</v>
      </c>
      <c r="F44" s="837">
        <f t="shared" si="0"/>
        <v>70</v>
      </c>
      <c r="G44" s="837">
        <f t="shared" si="1"/>
        <v>79</v>
      </c>
      <c r="H44" s="824">
        <f t="shared" si="2"/>
        <v>1.1285714285714286</v>
      </c>
    </row>
    <row r="45" spans="1:8" s="645" customFormat="1" ht="18" customHeight="1" thickBot="1" x14ac:dyDescent="0.25">
      <c r="A45" s="867" t="s">
        <v>511</v>
      </c>
      <c r="B45" s="868">
        <v>50</v>
      </c>
      <c r="C45" s="869">
        <v>31</v>
      </c>
      <c r="D45" s="868">
        <v>50</v>
      </c>
      <c r="E45" s="869">
        <v>35</v>
      </c>
      <c r="F45" s="870">
        <f t="shared" si="0"/>
        <v>100</v>
      </c>
      <c r="G45" s="870">
        <f t="shared" si="1"/>
        <v>66</v>
      </c>
      <c r="H45" s="871">
        <f t="shared" si="2"/>
        <v>0.66</v>
      </c>
    </row>
    <row r="46" spans="1:8" s="832" customFormat="1" ht="17.25" customHeight="1" x14ac:dyDescent="0.25">
      <c r="A46" s="864" t="s">
        <v>6</v>
      </c>
      <c r="B46" s="865">
        <f t="shared" ref="B46" si="3">SUM(B9:B45)</f>
        <v>13411</v>
      </c>
      <c r="C46" s="865">
        <f>SUM(C9:C45)</f>
        <v>13222</v>
      </c>
      <c r="D46" s="865">
        <f t="shared" ref="D46" si="4">SUM(D9:D45)</f>
        <v>13411</v>
      </c>
      <c r="E46" s="865">
        <f>SUM(E9:E45)</f>
        <v>13260</v>
      </c>
      <c r="F46" s="865">
        <f>SUM(F9:F45)</f>
        <v>26822</v>
      </c>
      <c r="G46" s="865">
        <f>SUM(G9:G45)</f>
        <v>26482</v>
      </c>
      <c r="H46" s="866">
        <f>IF(F46=0,"-",G46/F46)</f>
        <v>0.98732383863992246</v>
      </c>
    </row>
    <row r="47" spans="1:8" x14ac:dyDescent="0.25">
      <c r="F47" s="834"/>
      <c r="G47" s="834"/>
    </row>
    <row r="48" spans="1:8" x14ac:dyDescent="0.25">
      <c r="A48" s="826" t="s">
        <v>682</v>
      </c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257"/>
  <sheetViews>
    <sheetView showGridLines="0" zoomScaleNormal="100" zoomScaleSheetLayoutView="100" workbookViewId="0">
      <pane xSplit="1" topLeftCell="B1" activePane="topRight" state="frozen"/>
      <selection activeCell="A10" sqref="A1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9" customWidth="1"/>
    <col min="4" max="4" width="11.85546875" customWidth="1"/>
    <col min="5" max="5" width="9" customWidth="1"/>
    <col min="6" max="6" width="8.42578125" bestFit="1" customWidth="1"/>
    <col min="7" max="7" width="8" customWidth="1"/>
    <col min="8" max="8" width="9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18" customHeight="1" x14ac:dyDescent="0.25">
      <c r="A6" s="937" t="s">
        <v>631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ht="20.25" customHeight="1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463</v>
      </c>
      <c r="B9" s="903">
        <v>7200</v>
      </c>
      <c r="C9" s="831">
        <v>8342</v>
      </c>
      <c r="D9" s="903">
        <v>7200</v>
      </c>
      <c r="E9" s="831">
        <v>8246</v>
      </c>
      <c r="F9" s="837">
        <f>B9+D9</f>
        <v>14400</v>
      </c>
      <c r="G9" s="837">
        <f>C9+E9</f>
        <v>16588</v>
      </c>
      <c r="H9" s="824">
        <f>IF(F9=0,"-",G9/F9)</f>
        <v>1.1519444444444444</v>
      </c>
    </row>
    <row r="10" spans="1:8" ht="18" customHeight="1" x14ac:dyDescent="0.25">
      <c r="A10" s="808" t="s">
        <v>461</v>
      </c>
      <c r="B10" s="828">
        <v>2496</v>
      </c>
      <c r="C10" s="823">
        <v>1939</v>
      </c>
      <c r="D10" s="828">
        <v>2496</v>
      </c>
      <c r="E10" s="823">
        <v>2048</v>
      </c>
      <c r="F10" s="837">
        <f t="shared" ref="F10:F45" si="0">B10+D10</f>
        <v>4992</v>
      </c>
      <c r="G10" s="837">
        <f t="shared" ref="G10:G45" si="1">C10+E10</f>
        <v>3987</v>
      </c>
      <c r="H10" s="824">
        <f t="shared" ref="H10:H45" si="2">IF(F10=0,"-",G10/F10)</f>
        <v>0.79867788461538458</v>
      </c>
    </row>
    <row r="11" spans="1:8" ht="18" customHeight="1" x14ac:dyDescent="0.25">
      <c r="A11" s="808" t="s">
        <v>566</v>
      </c>
      <c r="B11" s="828">
        <f>6*16</f>
        <v>96</v>
      </c>
      <c r="C11" s="829">
        <v>87</v>
      </c>
      <c r="D11" s="828">
        <f>6*16</f>
        <v>96</v>
      </c>
      <c r="E11" s="829">
        <v>96</v>
      </c>
      <c r="F11" s="837">
        <f t="shared" si="0"/>
        <v>192</v>
      </c>
      <c r="G11" s="837">
        <f t="shared" si="1"/>
        <v>183</v>
      </c>
      <c r="H11" s="824">
        <f t="shared" si="2"/>
        <v>0.953125</v>
      </c>
    </row>
    <row r="12" spans="1:8" ht="18" customHeight="1" x14ac:dyDescent="0.25">
      <c r="A12" s="808" t="s">
        <v>464</v>
      </c>
      <c r="B12" s="828">
        <v>1080</v>
      </c>
      <c r="C12" s="823">
        <v>1116</v>
      </c>
      <c r="D12" s="828">
        <v>1080</v>
      </c>
      <c r="E12" s="823">
        <v>870</v>
      </c>
      <c r="F12" s="837">
        <f t="shared" si="0"/>
        <v>2160</v>
      </c>
      <c r="G12" s="837">
        <f t="shared" si="1"/>
        <v>1986</v>
      </c>
      <c r="H12" s="824">
        <f t="shared" si="2"/>
        <v>0.9194444444444444</v>
      </c>
    </row>
    <row r="13" spans="1:8" ht="18" customHeight="1" x14ac:dyDescent="0.25">
      <c r="A13" s="808" t="s">
        <v>565</v>
      </c>
      <c r="B13" s="828">
        <f>6*16</f>
        <v>96</v>
      </c>
      <c r="C13" s="829">
        <v>89</v>
      </c>
      <c r="D13" s="828">
        <f>6*16</f>
        <v>96</v>
      </c>
      <c r="E13" s="829">
        <v>89</v>
      </c>
      <c r="F13" s="837">
        <f t="shared" si="0"/>
        <v>192</v>
      </c>
      <c r="G13" s="837">
        <f t="shared" si="1"/>
        <v>178</v>
      </c>
      <c r="H13" s="824">
        <f t="shared" si="2"/>
        <v>0.92708333333333337</v>
      </c>
    </row>
    <row r="14" spans="1:8" ht="18" customHeight="1" x14ac:dyDescent="0.25">
      <c r="A14" s="808" t="s">
        <v>680</v>
      </c>
      <c r="B14" s="828">
        <v>384</v>
      </c>
      <c r="C14" s="829">
        <v>338</v>
      </c>
      <c r="D14" s="828">
        <v>384</v>
      </c>
      <c r="E14" s="829">
        <v>438</v>
      </c>
      <c r="F14" s="837">
        <f t="shared" si="0"/>
        <v>768</v>
      </c>
      <c r="G14" s="837">
        <f t="shared" si="1"/>
        <v>776</v>
      </c>
      <c r="H14" s="824">
        <f t="shared" si="2"/>
        <v>1.0104166666666667</v>
      </c>
    </row>
    <row r="15" spans="1:8" ht="18" customHeight="1" x14ac:dyDescent="0.25">
      <c r="A15" s="808" t="s">
        <v>679</v>
      </c>
      <c r="B15" s="828">
        <v>58</v>
      </c>
      <c r="C15" s="829">
        <v>36</v>
      </c>
      <c r="D15" s="828">
        <v>58</v>
      </c>
      <c r="E15" s="829">
        <v>63</v>
      </c>
      <c r="F15" s="837">
        <f t="shared" si="0"/>
        <v>116</v>
      </c>
      <c r="G15" s="837">
        <f t="shared" si="1"/>
        <v>99</v>
      </c>
      <c r="H15" s="824">
        <f t="shared" si="2"/>
        <v>0.85344827586206895</v>
      </c>
    </row>
    <row r="16" spans="1:8" ht="18" customHeight="1" x14ac:dyDescent="0.25">
      <c r="A16" s="808" t="s">
        <v>505</v>
      </c>
      <c r="B16" s="862">
        <v>16</v>
      </c>
      <c r="C16" s="863">
        <v>11</v>
      </c>
      <c r="D16" s="862">
        <v>16</v>
      </c>
      <c r="E16" s="863">
        <v>16</v>
      </c>
      <c r="F16" s="837">
        <f t="shared" si="0"/>
        <v>32</v>
      </c>
      <c r="G16" s="837">
        <f t="shared" si="1"/>
        <v>27</v>
      </c>
      <c r="H16" s="824">
        <f t="shared" si="2"/>
        <v>0.84375</v>
      </c>
    </row>
    <row r="17" spans="1:8" ht="18" customHeight="1" x14ac:dyDescent="0.25">
      <c r="A17" s="808" t="s">
        <v>677</v>
      </c>
      <c r="B17" s="822">
        <v>435</v>
      </c>
      <c r="C17" s="823">
        <v>532</v>
      </c>
      <c r="D17" s="822">
        <v>435</v>
      </c>
      <c r="E17" s="823">
        <v>334</v>
      </c>
      <c r="F17" s="837">
        <f t="shared" si="0"/>
        <v>870</v>
      </c>
      <c r="G17" s="837">
        <f t="shared" si="1"/>
        <v>866</v>
      </c>
      <c r="H17" s="824">
        <f t="shared" si="2"/>
        <v>0.99540229885057474</v>
      </c>
    </row>
    <row r="18" spans="1:8" ht="18" customHeight="1" x14ac:dyDescent="0.25">
      <c r="A18" s="808" t="s">
        <v>586</v>
      </c>
      <c r="B18" s="822">
        <v>65</v>
      </c>
      <c r="C18" s="823">
        <v>106</v>
      </c>
      <c r="D18" s="822">
        <v>65</v>
      </c>
      <c r="E18" s="823">
        <v>60</v>
      </c>
      <c r="F18" s="837">
        <f t="shared" si="0"/>
        <v>130</v>
      </c>
      <c r="G18" s="837">
        <f t="shared" si="1"/>
        <v>166</v>
      </c>
      <c r="H18" s="824">
        <f t="shared" si="2"/>
        <v>1.2769230769230768</v>
      </c>
    </row>
    <row r="19" spans="1:8" ht="18" customHeight="1" x14ac:dyDescent="0.25">
      <c r="A19" s="808" t="s">
        <v>504</v>
      </c>
      <c r="B19" s="859">
        <v>20</v>
      </c>
      <c r="C19" s="853">
        <v>17</v>
      </c>
      <c r="D19" s="859">
        <v>20</v>
      </c>
      <c r="E19" s="853">
        <v>10</v>
      </c>
      <c r="F19" s="837">
        <f t="shared" si="0"/>
        <v>40</v>
      </c>
      <c r="G19" s="837">
        <f t="shared" si="1"/>
        <v>27</v>
      </c>
      <c r="H19" s="824">
        <f t="shared" si="2"/>
        <v>0.67500000000000004</v>
      </c>
    </row>
    <row r="20" spans="1:8" ht="18" customHeight="1" x14ac:dyDescent="0.25">
      <c r="A20" s="808" t="s">
        <v>569</v>
      </c>
      <c r="B20" s="830">
        <v>792</v>
      </c>
      <c r="C20" s="823">
        <v>763</v>
      </c>
      <c r="D20" s="830">
        <v>792</v>
      </c>
      <c r="E20" s="823">
        <v>513</v>
      </c>
      <c r="F20" s="837">
        <f t="shared" si="0"/>
        <v>1584</v>
      </c>
      <c r="G20" s="837">
        <f t="shared" si="1"/>
        <v>1276</v>
      </c>
      <c r="H20" s="824">
        <f t="shared" si="2"/>
        <v>0.80555555555555558</v>
      </c>
    </row>
    <row r="21" spans="1:8" ht="18" customHeight="1" x14ac:dyDescent="0.25">
      <c r="A21" s="808" t="s">
        <v>477</v>
      </c>
      <c r="B21" s="830">
        <v>528</v>
      </c>
      <c r="C21" s="823">
        <v>356</v>
      </c>
      <c r="D21" s="830">
        <v>528</v>
      </c>
      <c r="E21" s="823">
        <v>342</v>
      </c>
      <c r="F21" s="837">
        <f t="shared" si="0"/>
        <v>1056</v>
      </c>
      <c r="G21" s="837">
        <f t="shared" si="1"/>
        <v>698</v>
      </c>
      <c r="H21" s="824">
        <f t="shared" si="2"/>
        <v>0.66098484848484851</v>
      </c>
    </row>
    <row r="22" spans="1:8" ht="18" customHeight="1" x14ac:dyDescent="0.25">
      <c r="A22" s="808" t="s">
        <v>478</v>
      </c>
      <c r="B22" s="830">
        <v>160</v>
      </c>
      <c r="C22" s="823">
        <v>178</v>
      </c>
      <c r="D22" s="830">
        <v>160</v>
      </c>
      <c r="E22" s="823">
        <v>174</v>
      </c>
      <c r="F22" s="837">
        <f t="shared" si="0"/>
        <v>320</v>
      </c>
      <c r="G22" s="837">
        <f t="shared" si="1"/>
        <v>352</v>
      </c>
      <c r="H22" s="824">
        <f t="shared" si="2"/>
        <v>1.1000000000000001</v>
      </c>
    </row>
    <row r="23" spans="1:8" s="645" customFormat="1" ht="18" customHeight="1" x14ac:dyDescent="0.2">
      <c r="A23" s="808" t="s">
        <v>592</v>
      </c>
      <c r="B23" s="859">
        <v>110</v>
      </c>
      <c r="C23" s="853">
        <v>131</v>
      </c>
      <c r="D23" s="859">
        <v>110</v>
      </c>
      <c r="E23" s="853">
        <v>126</v>
      </c>
      <c r="F23" s="837">
        <f t="shared" si="0"/>
        <v>220</v>
      </c>
      <c r="G23" s="837">
        <f t="shared" si="1"/>
        <v>257</v>
      </c>
      <c r="H23" s="824">
        <f t="shared" si="2"/>
        <v>1.1681818181818182</v>
      </c>
    </row>
    <row r="24" spans="1:8" s="645" customFormat="1" ht="18" customHeight="1" x14ac:dyDescent="0.2">
      <c r="A24" s="808" t="s">
        <v>596</v>
      </c>
      <c r="B24" s="859">
        <v>4</v>
      </c>
      <c r="C24" s="853">
        <v>8</v>
      </c>
      <c r="D24" s="859">
        <v>4</v>
      </c>
      <c r="E24" s="853">
        <v>6</v>
      </c>
      <c r="F24" s="837">
        <f t="shared" si="0"/>
        <v>8</v>
      </c>
      <c r="G24" s="837">
        <f t="shared" si="1"/>
        <v>14</v>
      </c>
      <c r="H24" s="824">
        <f t="shared" si="2"/>
        <v>1.75</v>
      </c>
    </row>
    <row r="25" spans="1:8" ht="18" customHeight="1" x14ac:dyDescent="0.25">
      <c r="A25" s="808" t="s">
        <v>479</v>
      </c>
      <c r="B25" s="830">
        <v>792</v>
      </c>
      <c r="C25" s="823">
        <v>390</v>
      </c>
      <c r="D25" s="830">
        <v>792</v>
      </c>
      <c r="E25" s="823">
        <v>202</v>
      </c>
      <c r="F25" s="837">
        <f t="shared" si="0"/>
        <v>1584</v>
      </c>
      <c r="G25" s="837">
        <f t="shared" si="1"/>
        <v>592</v>
      </c>
      <c r="H25" s="824">
        <f t="shared" si="2"/>
        <v>0.37373737373737376</v>
      </c>
    </row>
    <row r="26" spans="1:8" s="645" customFormat="1" ht="18" customHeight="1" x14ac:dyDescent="0.2">
      <c r="A26" s="858" t="s">
        <v>506</v>
      </c>
      <c r="B26" s="859">
        <v>432</v>
      </c>
      <c r="C26" s="853">
        <v>316</v>
      </c>
      <c r="D26" s="859">
        <v>432</v>
      </c>
      <c r="E26" s="853">
        <v>279</v>
      </c>
      <c r="F26" s="837">
        <f t="shared" si="0"/>
        <v>864</v>
      </c>
      <c r="G26" s="837">
        <f t="shared" si="1"/>
        <v>595</v>
      </c>
      <c r="H26" s="824">
        <f t="shared" si="2"/>
        <v>0.68865740740740744</v>
      </c>
    </row>
    <row r="27" spans="1:8" s="645" customFormat="1" ht="18" customHeight="1" x14ac:dyDescent="0.2">
      <c r="A27" s="858" t="s">
        <v>507</v>
      </c>
      <c r="B27" s="859">
        <v>24</v>
      </c>
      <c r="C27" s="853">
        <v>53</v>
      </c>
      <c r="D27" s="859">
        <v>24</v>
      </c>
      <c r="E27" s="853">
        <v>25</v>
      </c>
      <c r="F27" s="837">
        <f t="shared" si="0"/>
        <v>48</v>
      </c>
      <c r="G27" s="837">
        <f t="shared" si="1"/>
        <v>78</v>
      </c>
      <c r="H27" s="824">
        <f t="shared" si="2"/>
        <v>1.625</v>
      </c>
    </row>
    <row r="28" spans="1:8" s="645" customFormat="1" ht="18" customHeight="1" x14ac:dyDescent="0.2">
      <c r="A28" s="858" t="s">
        <v>508</v>
      </c>
      <c r="B28" s="859">
        <f>122+61</f>
        <v>183</v>
      </c>
      <c r="C28" s="853">
        <v>141</v>
      </c>
      <c r="D28" s="859">
        <f>122+61</f>
        <v>183</v>
      </c>
      <c r="E28" s="853">
        <v>236</v>
      </c>
      <c r="F28" s="837">
        <f t="shared" si="0"/>
        <v>366</v>
      </c>
      <c r="G28" s="837">
        <f t="shared" si="1"/>
        <v>377</v>
      </c>
      <c r="H28" s="824">
        <f t="shared" si="2"/>
        <v>1.0300546448087431</v>
      </c>
    </row>
    <row r="29" spans="1:8" s="645" customFormat="1" ht="18" customHeight="1" x14ac:dyDescent="0.2">
      <c r="A29" s="858" t="s">
        <v>509</v>
      </c>
      <c r="B29" s="859">
        <f>30+15</f>
        <v>45</v>
      </c>
      <c r="C29" s="853">
        <v>19</v>
      </c>
      <c r="D29" s="859">
        <f>30+15</f>
        <v>45</v>
      </c>
      <c r="E29" s="853">
        <v>68</v>
      </c>
      <c r="F29" s="837">
        <f t="shared" si="0"/>
        <v>90</v>
      </c>
      <c r="G29" s="837">
        <f t="shared" si="1"/>
        <v>87</v>
      </c>
      <c r="H29" s="824">
        <f t="shared" si="2"/>
        <v>0.96666666666666667</v>
      </c>
    </row>
    <row r="30" spans="1:8" ht="18" customHeight="1" x14ac:dyDescent="0.25">
      <c r="A30" s="858" t="s">
        <v>578</v>
      </c>
      <c r="B30" s="822">
        <v>15</v>
      </c>
      <c r="C30" s="823">
        <v>32</v>
      </c>
      <c r="D30" s="822">
        <v>15</v>
      </c>
      <c r="E30" s="823">
        <v>50</v>
      </c>
      <c r="F30" s="837">
        <f t="shared" si="0"/>
        <v>30</v>
      </c>
      <c r="G30" s="837">
        <f t="shared" si="1"/>
        <v>82</v>
      </c>
      <c r="H30" s="824">
        <f t="shared" si="2"/>
        <v>2.7333333333333334</v>
      </c>
    </row>
    <row r="31" spans="1:8" ht="18" customHeight="1" x14ac:dyDescent="0.25">
      <c r="A31" s="858" t="s">
        <v>514</v>
      </c>
      <c r="B31" s="822">
        <v>61</v>
      </c>
      <c r="C31" s="823">
        <v>58</v>
      </c>
      <c r="D31" s="822">
        <v>61</v>
      </c>
      <c r="E31" s="823">
        <v>95</v>
      </c>
      <c r="F31" s="837">
        <f t="shared" si="0"/>
        <v>122</v>
      </c>
      <c r="G31" s="837">
        <f t="shared" si="1"/>
        <v>153</v>
      </c>
      <c r="H31" s="824">
        <f t="shared" si="2"/>
        <v>1.2540983606557377</v>
      </c>
    </row>
    <row r="32" spans="1:8" s="645" customFormat="1" ht="18" customHeight="1" x14ac:dyDescent="0.2">
      <c r="A32" s="858" t="s">
        <v>588</v>
      </c>
      <c r="B32" s="859">
        <f>92+92</f>
        <v>184</v>
      </c>
      <c r="C32" s="853">
        <v>218</v>
      </c>
      <c r="D32" s="859">
        <f>92+92</f>
        <v>184</v>
      </c>
      <c r="E32" s="853">
        <v>200</v>
      </c>
      <c r="F32" s="837">
        <f t="shared" si="0"/>
        <v>368</v>
      </c>
      <c r="G32" s="837">
        <f t="shared" si="1"/>
        <v>418</v>
      </c>
      <c r="H32" s="824">
        <f t="shared" si="2"/>
        <v>1.1358695652173914</v>
      </c>
    </row>
    <row r="33" spans="1:8" s="645" customFormat="1" ht="18" customHeight="1" x14ac:dyDescent="0.2">
      <c r="A33" s="858" t="s">
        <v>589</v>
      </c>
      <c r="B33" s="859">
        <v>120</v>
      </c>
      <c r="C33" s="853">
        <v>159</v>
      </c>
      <c r="D33" s="859">
        <v>120</v>
      </c>
      <c r="E33" s="853">
        <v>173</v>
      </c>
      <c r="F33" s="837">
        <f t="shared" si="0"/>
        <v>240</v>
      </c>
      <c r="G33" s="837">
        <f t="shared" si="1"/>
        <v>332</v>
      </c>
      <c r="H33" s="824">
        <f t="shared" si="2"/>
        <v>1.3833333333333333</v>
      </c>
    </row>
    <row r="34" spans="1:8" s="645" customFormat="1" ht="18" customHeight="1" x14ac:dyDescent="0.2">
      <c r="A34" s="858" t="s">
        <v>518</v>
      </c>
      <c r="B34" s="859">
        <v>106</v>
      </c>
      <c r="C34" s="853">
        <v>107</v>
      </c>
      <c r="D34" s="859">
        <v>106</v>
      </c>
      <c r="E34" s="853">
        <v>105</v>
      </c>
      <c r="F34" s="837">
        <f t="shared" si="0"/>
        <v>212</v>
      </c>
      <c r="G34" s="837">
        <f t="shared" si="1"/>
        <v>212</v>
      </c>
      <c r="H34" s="824">
        <f t="shared" si="2"/>
        <v>1</v>
      </c>
    </row>
    <row r="35" spans="1:8" s="645" customFormat="1" ht="18" customHeight="1" x14ac:dyDescent="0.2">
      <c r="A35" s="858" t="s">
        <v>510</v>
      </c>
      <c r="B35" s="859">
        <v>18</v>
      </c>
      <c r="C35" s="853">
        <v>20</v>
      </c>
      <c r="D35" s="859">
        <v>18</v>
      </c>
      <c r="E35" s="853">
        <v>20</v>
      </c>
      <c r="F35" s="837">
        <f t="shared" si="0"/>
        <v>36</v>
      </c>
      <c r="G35" s="837">
        <f t="shared" si="1"/>
        <v>40</v>
      </c>
      <c r="H35" s="824">
        <f t="shared" si="2"/>
        <v>1.1111111111111112</v>
      </c>
    </row>
    <row r="36" spans="1:8" s="645" customFormat="1" ht="18" customHeight="1" x14ac:dyDescent="0.2">
      <c r="A36" s="858" t="s">
        <v>536</v>
      </c>
      <c r="B36" s="822">
        <v>46</v>
      </c>
      <c r="C36" s="853">
        <v>95</v>
      </c>
      <c r="D36" s="822">
        <v>46</v>
      </c>
      <c r="E36" s="853">
        <v>142</v>
      </c>
      <c r="F36" s="837">
        <f t="shared" si="0"/>
        <v>92</v>
      </c>
      <c r="G36" s="837">
        <f t="shared" si="1"/>
        <v>237</v>
      </c>
      <c r="H36" s="824">
        <f t="shared" si="2"/>
        <v>2.5760869565217392</v>
      </c>
    </row>
    <row r="37" spans="1:8" s="645" customFormat="1" ht="18" customHeight="1" x14ac:dyDescent="0.2">
      <c r="A37" s="858" t="s">
        <v>575</v>
      </c>
      <c r="B37" s="822">
        <v>30</v>
      </c>
      <c r="C37" s="853">
        <v>45</v>
      </c>
      <c r="D37" s="822">
        <v>30</v>
      </c>
      <c r="E37" s="853">
        <v>51</v>
      </c>
      <c r="F37" s="837">
        <f t="shared" si="0"/>
        <v>60</v>
      </c>
      <c r="G37" s="837">
        <f t="shared" si="1"/>
        <v>96</v>
      </c>
      <c r="H37" s="824">
        <f t="shared" si="2"/>
        <v>1.6</v>
      </c>
    </row>
    <row r="38" spans="1:8" s="645" customFormat="1" ht="18" customHeight="1" x14ac:dyDescent="0.2">
      <c r="A38" s="858" t="s">
        <v>512</v>
      </c>
      <c r="B38" s="859">
        <v>32</v>
      </c>
      <c r="C38" s="853">
        <v>59</v>
      </c>
      <c r="D38" s="859">
        <v>32</v>
      </c>
      <c r="E38" s="853">
        <v>0</v>
      </c>
      <c r="F38" s="837">
        <f t="shared" si="0"/>
        <v>64</v>
      </c>
      <c r="G38" s="837">
        <f t="shared" si="1"/>
        <v>59</v>
      </c>
      <c r="H38" s="824">
        <f t="shared" si="2"/>
        <v>0.921875</v>
      </c>
    </row>
    <row r="39" spans="1:8" s="645" customFormat="1" ht="18" customHeight="1" x14ac:dyDescent="0.2">
      <c r="A39" s="858" t="s">
        <v>513</v>
      </c>
      <c r="B39" s="859">
        <v>20</v>
      </c>
      <c r="C39" s="853">
        <v>30</v>
      </c>
      <c r="D39" s="859">
        <v>20</v>
      </c>
      <c r="E39" s="853">
        <v>0</v>
      </c>
      <c r="F39" s="837">
        <f t="shared" si="0"/>
        <v>40</v>
      </c>
      <c r="G39" s="837">
        <f t="shared" si="1"/>
        <v>30</v>
      </c>
      <c r="H39" s="824">
        <f t="shared" si="2"/>
        <v>0.75</v>
      </c>
    </row>
    <row r="40" spans="1:8" ht="18" customHeight="1" x14ac:dyDescent="0.25">
      <c r="A40" s="808" t="s">
        <v>574</v>
      </c>
      <c r="B40" s="822">
        <v>60</v>
      </c>
      <c r="C40" s="823">
        <v>58</v>
      </c>
      <c r="D40" s="822">
        <v>60</v>
      </c>
      <c r="E40" s="823">
        <v>72</v>
      </c>
      <c r="F40" s="837">
        <f t="shared" si="0"/>
        <v>120</v>
      </c>
      <c r="G40" s="837">
        <f t="shared" si="1"/>
        <v>130</v>
      </c>
      <c r="H40" s="824">
        <f t="shared" si="2"/>
        <v>1.0833333333333333</v>
      </c>
    </row>
    <row r="41" spans="1:8" ht="18" customHeight="1" x14ac:dyDescent="0.25">
      <c r="A41" s="808" t="s">
        <v>515</v>
      </c>
      <c r="B41" s="822">
        <v>40</v>
      </c>
      <c r="C41" s="823">
        <v>49</v>
      </c>
      <c r="D41" s="822">
        <v>40</v>
      </c>
      <c r="E41" s="823">
        <v>64</v>
      </c>
      <c r="F41" s="837">
        <f t="shared" si="0"/>
        <v>80</v>
      </c>
      <c r="G41" s="837">
        <f t="shared" si="1"/>
        <v>113</v>
      </c>
      <c r="H41" s="824">
        <f t="shared" si="2"/>
        <v>1.4125000000000001</v>
      </c>
    </row>
    <row r="42" spans="1:8" s="645" customFormat="1" ht="18" customHeight="1" x14ac:dyDescent="0.2">
      <c r="A42" s="858" t="s">
        <v>591</v>
      </c>
      <c r="B42" s="859">
        <v>60</v>
      </c>
      <c r="C42" s="853">
        <v>31</v>
      </c>
      <c r="D42" s="859">
        <v>60</v>
      </c>
      <c r="E42" s="853">
        <v>35</v>
      </c>
      <c r="F42" s="837">
        <f t="shared" si="0"/>
        <v>120</v>
      </c>
      <c r="G42" s="837">
        <f t="shared" si="1"/>
        <v>66</v>
      </c>
      <c r="H42" s="824">
        <f t="shared" si="2"/>
        <v>0.55000000000000004</v>
      </c>
    </row>
    <row r="43" spans="1:8" s="645" customFormat="1" ht="18" customHeight="1" x14ac:dyDescent="0.2">
      <c r="A43" s="858" t="s">
        <v>582</v>
      </c>
      <c r="B43" s="859">
        <v>384</v>
      </c>
      <c r="C43" s="853">
        <v>462</v>
      </c>
      <c r="D43" s="859">
        <v>384</v>
      </c>
      <c r="E43" s="853">
        <v>429</v>
      </c>
      <c r="F43" s="837">
        <f t="shared" si="0"/>
        <v>768</v>
      </c>
      <c r="G43" s="837">
        <f t="shared" si="1"/>
        <v>891</v>
      </c>
      <c r="H43" s="824">
        <f t="shared" si="2"/>
        <v>1.16015625</v>
      </c>
    </row>
    <row r="44" spans="1:8" s="645" customFormat="1" ht="18" customHeight="1" x14ac:dyDescent="0.2">
      <c r="A44" s="858" t="s">
        <v>585</v>
      </c>
      <c r="B44" s="859">
        <v>40</v>
      </c>
      <c r="C44" s="853">
        <v>71</v>
      </c>
      <c r="D44" s="859">
        <v>40</v>
      </c>
      <c r="E44" s="853">
        <v>107</v>
      </c>
      <c r="F44" s="837">
        <f t="shared" si="0"/>
        <v>80</v>
      </c>
      <c r="G44" s="837">
        <f t="shared" si="1"/>
        <v>178</v>
      </c>
      <c r="H44" s="861">
        <f t="shared" si="2"/>
        <v>2.2250000000000001</v>
      </c>
    </row>
    <row r="45" spans="1:8" s="645" customFormat="1" ht="18" customHeight="1" thickBot="1" x14ac:dyDescent="0.25">
      <c r="A45" s="867" t="s">
        <v>511</v>
      </c>
      <c r="B45" s="868">
        <v>60</v>
      </c>
      <c r="C45" s="869">
        <v>51</v>
      </c>
      <c r="D45" s="868">
        <v>60</v>
      </c>
      <c r="E45" s="869">
        <v>83</v>
      </c>
      <c r="F45" s="870">
        <f t="shared" si="0"/>
        <v>120</v>
      </c>
      <c r="G45" s="870">
        <f t="shared" si="1"/>
        <v>134</v>
      </c>
      <c r="H45" s="871">
        <f t="shared" si="2"/>
        <v>1.1166666666666667</v>
      </c>
    </row>
    <row r="46" spans="1:8" s="832" customFormat="1" ht="17.25" customHeight="1" x14ac:dyDescent="0.25">
      <c r="A46" s="864" t="s">
        <v>6</v>
      </c>
      <c r="B46" s="865">
        <f t="shared" ref="B46:G46" si="3">SUM(B9:B45)</f>
        <v>16292</v>
      </c>
      <c r="C46" s="865">
        <f t="shared" si="3"/>
        <v>16513</v>
      </c>
      <c r="D46" s="865">
        <f t="shared" si="3"/>
        <v>16292</v>
      </c>
      <c r="E46" s="865">
        <f t="shared" si="3"/>
        <v>15867</v>
      </c>
      <c r="F46" s="865">
        <f t="shared" si="3"/>
        <v>32584</v>
      </c>
      <c r="G46" s="865">
        <f t="shared" si="3"/>
        <v>32380</v>
      </c>
      <c r="H46" s="866">
        <f>IF(F46=0,"-",G46/F46)</f>
        <v>0.99373925853179479</v>
      </c>
    </row>
    <row r="47" spans="1:8" s="832" customFormat="1" ht="17.25" customHeight="1" x14ac:dyDescent="0.25">
      <c r="A47" s="900"/>
      <c r="B47" s="876"/>
      <c r="C47" s="876"/>
      <c r="D47" s="876"/>
      <c r="E47" s="876"/>
      <c r="F47" s="876"/>
      <c r="G47" s="876"/>
      <c r="H47" s="877"/>
    </row>
    <row r="48" spans="1:8" x14ac:dyDescent="0.25">
      <c r="A48" s="826" t="s">
        <v>682</v>
      </c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247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9.5703125" customWidth="1"/>
    <col min="4" max="4" width="11.85546875" customWidth="1"/>
    <col min="5" max="5" width="9.5703125" customWidth="1"/>
    <col min="6" max="6" width="8.42578125" bestFit="1" customWidth="1"/>
    <col min="7" max="7" width="8" customWidth="1"/>
    <col min="8" max="8" width="8.285156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632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677</v>
      </c>
      <c r="B9" s="865">
        <v>522</v>
      </c>
      <c r="C9" s="831">
        <v>522</v>
      </c>
      <c r="D9" s="865">
        <v>522</v>
      </c>
      <c r="E9" s="831">
        <v>420</v>
      </c>
      <c r="F9" s="837">
        <f>B9+D9</f>
        <v>1044</v>
      </c>
      <c r="G9" s="837">
        <f>C9+E9</f>
        <v>942</v>
      </c>
      <c r="H9" s="824">
        <f>IF(F9=0,"-",G9/F9)</f>
        <v>0.9022988505747126</v>
      </c>
    </row>
    <row r="10" spans="1:8" ht="18" customHeight="1" x14ac:dyDescent="0.25">
      <c r="A10" s="808" t="s">
        <v>586</v>
      </c>
      <c r="B10" s="822">
        <v>78</v>
      </c>
      <c r="C10" s="823">
        <v>89</v>
      </c>
      <c r="D10" s="822">
        <v>78</v>
      </c>
      <c r="E10" s="823">
        <v>79</v>
      </c>
      <c r="F10" s="837">
        <f t="shared" ref="F10:F31" si="0">B10+D10</f>
        <v>156</v>
      </c>
      <c r="G10" s="837">
        <f t="shared" ref="G10:G29" si="1">C10+E10</f>
        <v>168</v>
      </c>
      <c r="H10" s="824">
        <f t="shared" ref="H10:H31" si="2">IF(F10=0,"-",G10/F10)</f>
        <v>1.0769230769230769</v>
      </c>
    </row>
    <row r="11" spans="1:8" ht="18" customHeight="1" x14ac:dyDescent="0.25">
      <c r="A11" s="808" t="s">
        <v>504</v>
      </c>
      <c r="B11" s="859">
        <v>24</v>
      </c>
      <c r="C11" s="853">
        <v>22</v>
      </c>
      <c r="D11" s="859">
        <v>24</v>
      </c>
      <c r="E11" s="853">
        <v>13</v>
      </c>
      <c r="F11" s="837">
        <f t="shared" si="0"/>
        <v>48</v>
      </c>
      <c r="G11" s="837">
        <f t="shared" si="1"/>
        <v>35</v>
      </c>
      <c r="H11" s="824">
        <f t="shared" si="2"/>
        <v>0.72916666666666663</v>
      </c>
    </row>
    <row r="12" spans="1:8" ht="18" customHeight="1" x14ac:dyDescent="0.25">
      <c r="A12" s="821" t="s">
        <v>569</v>
      </c>
      <c r="B12" s="830">
        <v>1320</v>
      </c>
      <c r="C12" s="823">
        <v>910</v>
      </c>
      <c r="D12" s="830">
        <v>1320</v>
      </c>
      <c r="E12" s="823">
        <v>892</v>
      </c>
      <c r="F12" s="837">
        <f t="shared" si="0"/>
        <v>2640</v>
      </c>
      <c r="G12" s="837">
        <f t="shared" si="1"/>
        <v>1802</v>
      </c>
      <c r="H12" s="824">
        <f t="shared" si="2"/>
        <v>0.68257575757575761</v>
      </c>
    </row>
    <row r="13" spans="1:8" ht="18" customHeight="1" x14ac:dyDescent="0.25">
      <c r="A13" s="821" t="s">
        <v>477</v>
      </c>
      <c r="B13" s="830">
        <v>264</v>
      </c>
      <c r="C13" s="823">
        <v>0</v>
      </c>
      <c r="D13" s="830">
        <v>264</v>
      </c>
      <c r="E13" s="823">
        <v>237</v>
      </c>
      <c r="F13" s="837">
        <f t="shared" si="0"/>
        <v>528</v>
      </c>
      <c r="G13" s="837">
        <f t="shared" si="1"/>
        <v>237</v>
      </c>
      <c r="H13" s="824">
        <f t="shared" si="2"/>
        <v>0.44886363636363635</v>
      </c>
    </row>
    <row r="14" spans="1:8" ht="18" customHeight="1" x14ac:dyDescent="0.25">
      <c r="A14" s="821" t="s">
        <v>478</v>
      </c>
      <c r="B14" s="830">
        <v>320</v>
      </c>
      <c r="C14" s="823">
        <v>268</v>
      </c>
      <c r="D14" s="830">
        <v>320</v>
      </c>
      <c r="E14" s="823">
        <v>229</v>
      </c>
      <c r="F14" s="837">
        <f t="shared" si="0"/>
        <v>640</v>
      </c>
      <c r="G14" s="837">
        <f t="shared" si="1"/>
        <v>497</v>
      </c>
      <c r="H14" s="824">
        <f t="shared" si="2"/>
        <v>0.77656250000000004</v>
      </c>
    </row>
    <row r="15" spans="1:8" ht="18" customHeight="1" x14ac:dyDescent="0.25">
      <c r="A15" s="808" t="s">
        <v>678</v>
      </c>
      <c r="B15" s="852">
        <v>64</v>
      </c>
      <c r="C15" s="853">
        <v>50</v>
      </c>
      <c r="D15" s="852">
        <v>64</v>
      </c>
      <c r="E15" s="853">
        <v>38</v>
      </c>
      <c r="F15" s="837">
        <f t="shared" si="0"/>
        <v>128</v>
      </c>
      <c r="G15" s="837">
        <f t="shared" si="1"/>
        <v>88</v>
      </c>
      <c r="H15" s="824">
        <f t="shared" si="2"/>
        <v>0.6875</v>
      </c>
    </row>
    <row r="16" spans="1:8" ht="18" customHeight="1" x14ac:dyDescent="0.25">
      <c r="A16" s="821" t="s">
        <v>619</v>
      </c>
      <c r="B16" s="822">
        <v>64</v>
      </c>
      <c r="C16" s="823">
        <v>36</v>
      </c>
      <c r="D16" s="822">
        <v>64</v>
      </c>
      <c r="E16" s="823">
        <v>141</v>
      </c>
      <c r="F16" s="837">
        <f t="shared" si="0"/>
        <v>128</v>
      </c>
      <c r="G16" s="837">
        <f t="shared" si="1"/>
        <v>177</v>
      </c>
      <c r="H16" s="824">
        <f>IF(F16=0,"-",G16/F16)</f>
        <v>1.3828125</v>
      </c>
    </row>
    <row r="17" spans="1:8" ht="18" customHeight="1" x14ac:dyDescent="0.25">
      <c r="A17" s="821" t="s">
        <v>495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37">
        <f>C17+E17</f>
        <v>219</v>
      </c>
      <c r="H17" s="824" t="s">
        <v>186</v>
      </c>
    </row>
    <row r="18" spans="1:8" ht="18" customHeight="1" x14ac:dyDescent="0.25">
      <c r="A18" s="821" t="s">
        <v>479</v>
      </c>
      <c r="B18" s="830">
        <v>792</v>
      </c>
      <c r="C18" s="823">
        <v>419</v>
      </c>
      <c r="D18" s="830">
        <v>792</v>
      </c>
      <c r="E18" s="823">
        <v>425</v>
      </c>
      <c r="F18" s="837">
        <f t="shared" si="0"/>
        <v>1584</v>
      </c>
      <c r="G18" s="837">
        <f t="shared" si="1"/>
        <v>844</v>
      </c>
      <c r="H18" s="824">
        <f t="shared" si="2"/>
        <v>0.53282828282828287</v>
      </c>
    </row>
    <row r="19" spans="1:8" s="645" customFormat="1" ht="18" customHeight="1" x14ac:dyDescent="0.2">
      <c r="A19" s="858" t="s">
        <v>506</v>
      </c>
      <c r="B19" s="859">
        <v>216</v>
      </c>
      <c r="C19" s="853">
        <v>202</v>
      </c>
      <c r="D19" s="859">
        <v>216</v>
      </c>
      <c r="E19" s="853">
        <v>242</v>
      </c>
      <c r="F19" s="837">
        <f t="shared" si="0"/>
        <v>432</v>
      </c>
      <c r="G19" s="837">
        <f t="shared" si="1"/>
        <v>444</v>
      </c>
      <c r="H19" s="824">
        <f t="shared" si="2"/>
        <v>1.0277777777777777</v>
      </c>
    </row>
    <row r="20" spans="1:8" s="645" customFormat="1" ht="18" customHeight="1" x14ac:dyDescent="0.2">
      <c r="A20" s="858" t="s">
        <v>507</v>
      </c>
      <c r="B20" s="859">
        <v>12</v>
      </c>
      <c r="C20" s="853">
        <v>19</v>
      </c>
      <c r="D20" s="859">
        <v>12</v>
      </c>
      <c r="E20" s="853">
        <v>26</v>
      </c>
      <c r="F20" s="837">
        <f t="shared" si="0"/>
        <v>24</v>
      </c>
      <c r="G20" s="837">
        <f t="shared" si="1"/>
        <v>45</v>
      </c>
      <c r="H20" s="824">
        <f t="shared" si="2"/>
        <v>1.875</v>
      </c>
    </row>
    <row r="21" spans="1:8" s="645" customFormat="1" ht="18" customHeight="1" x14ac:dyDescent="0.2">
      <c r="A21" s="858" t="s">
        <v>508</v>
      </c>
      <c r="B21" s="859">
        <v>122</v>
      </c>
      <c r="C21" s="853">
        <v>38</v>
      </c>
      <c r="D21" s="859">
        <v>122</v>
      </c>
      <c r="E21" s="853">
        <v>83</v>
      </c>
      <c r="F21" s="837">
        <f t="shared" si="0"/>
        <v>244</v>
      </c>
      <c r="G21" s="837">
        <f t="shared" si="1"/>
        <v>121</v>
      </c>
      <c r="H21" s="824">
        <f t="shared" si="2"/>
        <v>0.49590163934426229</v>
      </c>
    </row>
    <row r="22" spans="1:8" s="645" customFormat="1" ht="18" customHeight="1" x14ac:dyDescent="0.2">
      <c r="A22" s="858" t="s">
        <v>509</v>
      </c>
      <c r="B22" s="859">
        <v>30</v>
      </c>
      <c r="C22" s="853">
        <v>20</v>
      </c>
      <c r="D22" s="859">
        <v>30</v>
      </c>
      <c r="E22" s="853">
        <v>28</v>
      </c>
      <c r="F22" s="837">
        <f t="shared" si="0"/>
        <v>60</v>
      </c>
      <c r="G22" s="837">
        <f t="shared" si="1"/>
        <v>48</v>
      </c>
      <c r="H22" s="824">
        <f t="shared" si="2"/>
        <v>0.8</v>
      </c>
    </row>
    <row r="23" spans="1:8" s="645" customFormat="1" ht="18" customHeight="1" x14ac:dyDescent="0.2">
      <c r="A23" s="858" t="s">
        <v>516</v>
      </c>
      <c r="B23" s="859">
        <v>60</v>
      </c>
      <c r="C23" s="853">
        <v>50</v>
      </c>
      <c r="D23" s="859">
        <v>60</v>
      </c>
      <c r="E23" s="853">
        <v>75</v>
      </c>
      <c r="F23" s="837">
        <f t="shared" si="0"/>
        <v>120</v>
      </c>
      <c r="G23" s="837">
        <f t="shared" si="1"/>
        <v>125</v>
      </c>
      <c r="H23" s="824">
        <f t="shared" si="2"/>
        <v>1.0416666666666667</v>
      </c>
    </row>
    <row r="24" spans="1:8" s="645" customFormat="1" ht="18" customHeight="1" x14ac:dyDescent="0.2">
      <c r="A24" s="858" t="s">
        <v>515</v>
      </c>
      <c r="B24" s="859">
        <v>40</v>
      </c>
      <c r="C24" s="853">
        <v>18</v>
      </c>
      <c r="D24" s="859">
        <v>40</v>
      </c>
      <c r="E24" s="853">
        <v>34</v>
      </c>
      <c r="F24" s="837">
        <f t="shared" si="0"/>
        <v>80</v>
      </c>
      <c r="G24" s="837">
        <f t="shared" si="1"/>
        <v>52</v>
      </c>
      <c r="H24" s="824">
        <f t="shared" si="2"/>
        <v>0.65</v>
      </c>
    </row>
    <row r="25" spans="1:8" s="645" customFormat="1" ht="18" customHeight="1" x14ac:dyDescent="0.2">
      <c r="A25" s="858" t="s">
        <v>588</v>
      </c>
      <c r="B25" s="859">
        <v>92</v>
      </c>
      <c r="C25" s="853">
        <v>107</v>
      </c>
      <c r="D25" s="859">
        <v>92</v>
      </c>
      <c r="E25" s="853">
        <v>125</v>
      </c>
      <c r="F25" s="837">
        <f t="shared" si="0"/>
        <v>184</v>
      </c>
      <c r="G25" s="837">
        <f t="shared" si="1"/>
        <v>232</v>
      </c>
      <c r="H25" s="824">
        <f t="shared" si="2"/>
        <v>1.2608695652173914</v>
      </c>
    </row>
    <row r="26" spans="1:8" s="645" customFormat="1" ht="18" customHeight="1" x14ac:dyDescent="0.2">
      <c r="A26" s="858" t="s">
        <v>589</v>
      </c>
      <c r="B26" s="859">
        <v>60</v>
      </c>
      <c r="C26" s="853">
        <v>67</v>
      </c>
      <c r="D26" s="859">
        <v>60</v>
      </c>
      <c r="E26" s="853">
        <v>54</v>
      </c>
      <c r="F26" s="837">
        <f t="shared" si="0"/>
        <v>120</v>
      </c>
      <c r="G26" s="837">
        <f t="shared" si="1"/>
        <v>121</v>
      </c>
      <c r="H26" s="824">
        <f t="shared" si="2"/>
        <v>1.0083333333333333</v>
      </c>
    </row>
    <row r="27" spans="1:8" s="645" customFormat="1" ht="18" customHeight="1" x14ac:dyDescent="0.2">
      <c r="A27" s="858" t="s">
        <v>518</v>
      </c>
      <c r="B27" s="859">
        <v>106</v>
      </c>
      <c r="C27" s="853">
        <v>24</v>
      </c>
      <c r="D27" s="859">
        <v>106</v>
      </c>
      <c r="E27" s="853">
        <v>62</v>
      </c>
      <c r="F27" s="837">
        <f t="shared" si="0"/>
        <v>212</v>
      </c>
      <c r="G27" s="837">
        <f t="shared" si="1"/>
        <v>86</v>
      </c>
      <c r="H27" s="824">
        <f t="shared" si="2"/>
        <v>0.40566037735849059</v>
      </c>
    </row>
    <row r="28" spans="1:8" s="645" customFormat="1" ht="18" customHeight="1" x14ac:dyDescent="0.2">
      <c r="A28" s="858" t="s">
        <v>510</v>
      </c>
      <c r="B28" s="859">
        <v>18</v>
      </c>
      <c r="C28" s="853">
        <v>0</v>
      </c>
      <c r="D28" s="859">
        <v>18</v>
      </c>
      <c r="E28" s="853">
        <v>6</v>
      </c>
      <c r="F28" s="837">
        <f t="shared" si="0"/>
        <v>36</v>
      </c>
      <c r="G28" s="837">
        <f t="shared" si="1"/>
        <v>6</v>
      </c>
      <c r="H28" s="824">
        <f t="shared" si="2"/>
        <v>0.16666666666666666</v>
      </c>
    </row>
    <row r="29" spans="1:8" s="645" customFormat="1" ht="18" customHeight="1" x14ac:dyDescent="0.2">
      <c r="A29" s="858" t="s">
        <v>583</v>
      </c>
      <c r="B29" s="859">
        <v>50</v>
      </c>
      <c r="C29" s="853">
        <v>51</v>
      </c>
      <c r="D29" s="859">
        <v>50</v>
      </c>
      <c r="E29" s="853">
        <v>84</v>
      </c>
      <c r="F29" s="837">
        <f t="shared" si="0"/>
        <v>100</v>
      </c>
      <c r="G29" s="837">
        <f t="shared" si="1"/>
        <v>135</v>
      </c>
      <c r="H29" s="824">
        <f t="shared" si="2"/>
        <v>1.35</v>
      </c>
    </row>
    <row r="30" spans="1:8" s="645" customFormat="1" ht="18" customHeight="1" x14ac:dyDescent="0.2">
      <c r="A30" s="858" t="s">
        <v>585</v>
      </c>
      <c r="B30" s="859">
        <v>7</v>
      </c>
      <c r="C30" s="853">
        <v>20</v>
      </c>
      <c r="D30" s="859">
        <v>7</v>
      </c>
      <c r="E30" s="853">
        <v>21</v>
      </c>
      <c r="F30" s="837">
        <f>B30+D30</f>
        <v>14</v>
      </c>
      <c r="G30" s="837">
        <f>C30+E30</f>
        <v>41</v>
      </c>
      <c r="H30" s="824">
        <f t="shared" si="2"/>
        <v>2.9285714285714284</v>
      </c>
    </row>
    <row r="31" spans="1:8" s="645" customFormat="1" ht="18" customHeight="1" thickBot="1" x14ac:dyDescent="0.25">
      <c r="A31" s="867" t="s">
        <v>511</v>
      </c>
      <c r="B31" s="868">
        <v>10</v>
      </c>
      <c r="C31" s="869">
        <v>12</v>
      </c>
      <c r="D31" s="868">
        <v>10</v>
      </c>
      <c r="E31" s="869">
        <v>13</v>
      </c>
      <c r="F31" s="870">
        <f t="shared" si="0"/>
        <v>20</v>
      </c>
      <c r="G31" s="870">
        <f>C31+E31</f>
        <v>25</v>
      </c>
      <c r="H31" s="871">
        <f t="shared" si="2"/>
        <v>1.25</v>
      </c>
    </row>
    <row r="32" spans="1:8" s="832" customFormat="1" ht="17.25" customHeight="1" x14ac:dyDescent="0.25">
      <c r="A32" s="864" t="s">
        <v>6</v>
      </c>
      <c r="B32" s="865">
        <f t="shared" ref="B32:D32" si="3">SUM(B9:B31)</f>
        <v>4271</v>
      </c>
      <c r="C32" s="865">
        <f>SUM(C9:C31)</f>
        <v>3045</v>
      </c>
      <c r="D32" s="865">
        <f t="shared" si="3"/>
        <v>4271</v>
      </c>
      <c r="E32" s="865">
        <f>SUM(E9:E31)</f>
        <v>3445</v>
      </c>
      <c r="F32" s="865">
        <f>SUM(F9:F31)</f>
        <v>8542</v>
      </c>
      <c r="G32" s="865">
        <f>SUM(G9:G31)</f>
        <v>6490</v>
      </c>
      <c r="H32" s="866">
        <f>IF(F32=0,"-",G32/F32)</f>
        <v>0.75977522828377431</v>
      </c>
    </row>
    <row r="33" spans="1:7" x14ac:dyDescent="0.25">
      <c r="A33" s="826" t="s">
        <v>682</v>
      </c>
      <c r="F33" s="834"/>
      <c r="G33" s="834"/>
    </row>
    <row r="34" spans="1:7" x14ac:dyDescent="0.25">
      <c r="F34" s="834"/>
      <c r="G34" s="834"/>
    </row>
    <row r="35" spans="1:7" x14ac:dyDescent="0.25">
      <c r="F35" s="834"/>
      <c r="G35" s="834"/>
    </row>
    <row r="36" spans="1:7" x14ac:dyDescent="0.25">
      <c r="F36" s="834"/>
      <c r="G36" s="834"/>
    </row>
    <row r="37" spans="1:7" x14ac:dyDescent="0.25">
      <c r="F37" s="834"/>
      <c r="G37" s="834"/>
    </row>
    <row r="38" spans="1:7" x14ac:dyDescent="0.25">
      <c r="F38" s="834"/>
      <c r="G38" s="834"/>
    </row>
    <row r="39" spans="1:7" x14ac:dyDescent="0.25">
      <c r="F39" s="834"/>
      <c r="G39" s="834"/>
    </row>
    <row r="40" spans="1:7" x14ac:dyDescent="0.25">
      <c r="F40" s="834"/>
      <c r="G40" s="834"/>
    </row>
    <row r="41" spans="1:7" x14ac:dyDescent="0.25">
      <c r="F41" s="834"/>
      <c r="G41" s="834"/>
    </row>
    <row r="42" spans="1:7" x14ac:dyDescent="0.25">
      <c r="F42" s="834"/>
      <c r="G42" s="834"/>
    </row>
    <row r="43" spans="1:7" x14ac:dyDescent="0.25">
      <c r="F43" s="834"/>
      <c r="G43" s="834"/>
    </row>
    <row r="44" spans="1:7" x14ac:dyDescent="0.25">
      <c r="F44" s="834"/>
      <c r="G44" s="834"/>
    </row>
    <row r="45" spans="1:7" x14ac:dyDescent="0.25">
      <c r="F45" s="834"/>
      <c r="G45" s="834"/>
    </row>
    <row r="46" spans="1:7" x14ac:dyDescent="0.25">
      <c r="F46" s="834"/>
      <c r="G46" s="834"/>
    </row>
    <row r="47" spans="1:7" x14ac:dyDescent="0.25">
      <c r="F47" s="834"/>
      <c r="G47" s="834"/>
    </row>
    <row r="48" spans="1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246"/>
  <sheetViews>
    <sheetView showGridLines="0" zoomScaleNormal="100" zoomScaleSheetLayoutView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8.5703125" bestFit="1" customWidth="1"/>
    <col min="7" max="7" width="8" customWidth="1"/>
    <col min="8" max="8" width="8.42578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634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627</v>
      </c>
      <c r="B9" s="865">
        <v>540</v>
      </c>
      <c r="C9" s="831">
        <v>296</v>
      </c>
      <c r="D9" s="865">
        <v>540</v>
      </c>
      <c r="E9" s="831">
        <v>539</v>
      </c>
      <c r="F9" s="837">
        <f>B9+D9</f>
        <v>1080</v>
      </c>
      <c r="G9" s="837">
        <f>C9+E9</f>
        <v>835</v>
      </c>
      <c r="H9" s="824">
        <f>IF(F9=0,"-",G9/F9)</f>
        <v>0.77314814814814814</v>
      </c>
    </row>
    <row r="10" spans="1:8" ht="18" customHeight="1" x14ac:dyDescent="0.25">
      <c r="A10" s="808" t="s">
        <v>586</v>
      </c>
      <c r="B10" s="822">
        <v>81</v>
      </c>
      <c r="C10" s="823">
        <v>117</v>
      </c>
      <c r="D10" s="822">
        <v>81</v>
      </c>
      <c r="E10" s="823">
        <v>216</v>
      </c>
      <c r="F10" s="837">
        <f>B10+D10</f>
        <v>162</v>
      </c>
      <c r="G10" s="837">
        <f t="shared" ref="G10:G30" si="0">C10+E10</f>
        <v>333</v>
      </c>
      <c r="H10" s="824">
        <f t="shared" ref="H10:H30" si="1">IF(F10=0,"-",G10/F10)</f>
        <v>2.0555555555555554</v>
      </c>
    </row>
    <row r="11" spans="1:8" ht="18" customHeight="1" x14ac:dyDescent="0.25">
      <c r="A11" s="808" t="s">
        <v>504</v>
      </c>
      <c r="B11" s="859">
        <v>24</v>
      </c>
      <c r="C11" s="823">
        <v>7</v>
      </c>
      <c r="D11" s="859">
        <v>24</v>
      </c>
      <c r="E11" s="823">
        <v>30</v>
      </c>
      <c r="F11" s="837">
        <f t="shared" ref="F11:F30" si="2">B11+D11</f>
        <v>48</v>
      </c>
      <c r="G11" s="837">
        <f>C11+E11</f>
        <v>37</v>
      </c>
      <c r="H11" s="824">
        <f t="shared" si="1"/>
        <v>0.77083333333333337</v>
      </c>
    </row>
    <row r="12" spans="1:8" ht="18" customHeight="1" x14ac:dyDescent="0.25">
      <c r="A12" s="808" t="s">
        <v>569</v>
      </c>
      <c r="B12" s="830">
        <f>528+132</f>
        <v>660</v>
      </c>
      <c r="C12" s="823">
        <v>680</v>
      </c>
      <c r="D12" s="830">
        <f>528+132</f>
        <v>660</v>
      </c>
      <c r="E12" s="823">
        <v>604</v>
      </c>
      <c r="F12" s="837">
        <f>B12+D12</f>
        <v>1320</v>
      </c>
      <c r="G12" s="837">
        <f>C12+E12</f>
        <v>1284</v>
      </c>
      <c r="H12" s="824">
        <f t="shared" si="1"/>
        <v>0.97272727272727277</v>
      </c>
    </row>
    <row r="13" spans="1:8" ht="18" customHeight="1" x14ac:dyDescent="0.25">
      <c r="A13" s="808" t="s">
        <v>477</v>
      </c>
      <c r="B13" s="830">
        <v>528</v>
      </c>
      <c r="C13" s="823">
        <v>471</v>
      </c>
      <c r="D13" s="830">
        <v>528</v>
      </c>
      <c r="E13" s="823">
        <v>439</v>
      </c>
      <c r="F13" s="837">
        <f t="shared" si="2"/>
        <v>1056</v>
      </c>
      <c r="G13" s="837">
        <f t="shared" si="0"/>
        <v>910</v>
      </c>
      <c r="H13" s="824">
        <f t="shared" si="1"/>
        <v>0.8617424242424242</v>
      </c>
    </row>
    <row r="14" spans="1:8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7">
        <f t="shared" si="2"/>
        <v>320</v>
      </c>
      <c r="G14" s="837">
        <f t="shared" si="0"/>
        <v>0</v>
      </c>
      <c r="H14" s="824">
        <f t="shared" si="1"/>
        <v>0</v>
      </c>
    </row>
    <row r="15" spans="1:8" ht="18" customHeight="1" x14ac:dyDescent="0.25">
      <c r="A15" s="808" t="s">
        <v>479</v>
      </c>
      <c r="B15" s="830">
        <f>264+132+158</f>
        <v>554</v>
      </c>
      <c r="C15" s="823">
        <v>239</v>
      </c>
      <c r="D15" s="830">
        <f>264+132+158</f>
        <v>554</v>
      </c>
      <c r="E15" s="823">
        <v>458</v>
      </c>
      <c r="F15" s="837">
        <f t="shared" si="2"/>
        <v>1108</v>
      </c>
      <c r="G15" s="837">
        <f t="shared" si="0"/>
        <v>697</v>
      </c>
      <c r="H15" s="824">
        <f t="shared" si="1"/>
        <v>0.62906137184115518</v>
      </c>
    </row>
    <row r="16" spans="1:8" s="645" customFormat="1" ht="18" customHeight="1" x14ac:dyDescent="0.2">
      <c r="A16" s="858" t="s">
        <v>506</v>
      </c>
      <c r="B16" s="859">
        <v>648</v>
      </c>
      <c r="C16" s="853">
        <v>508</v>
      </c>
      <c r="D16" s="859">
        <v>648</v>
      </c>
      <c r="E16" s="853">
        <v>504</v>
      </c>
      <c r="F16" s="837">
        <f t="shared" si="2"/>
        <v>1296</v>
      </c>
      <c r="G16" s="837">
        <f t="shared" si="0"/>
        <v>1012</v>
      </c>
      <c r="H16" s="824">
        <f t="shared" si="1"/>
        <v>0.78086419753086422</v>
      </c>
    </row>
    <row r="17" spans="1:8" s="645" customFormat="1" ht="18" customHeight="1" x14ac:dyDescent="0.2">
      <c r="A17" s="858" t="s">
        <v>507</v>
      </c>
      <c r="B17" s="859">
        <v>36</v>
      </c>
      <c r="C17" s="853">
        <v>23</v>
      </c>
      <c r="D17" s="859">
        <v>36</v>
      </c>
      <c r="E17" s="853">
        <v>26</v>
      </c>
      <c r="F17" s="837">
        <f t="shared" si="2"/>
        <v>72</v>
      </c>
      <c r="G17" s="837">
        <f t="shared" si="0"/>
        <v>49</v>
      </c>
      <c r="H17" s="824">
        <f t="shared" si="1"/>
        <v>0.68055555555555558</v>
      </c>
    </row>
    <row r="18" spans="1:8" s="645" customFormat="1" ht="18" customHeight="1" x14ac:dyDescent="0.2">
      <c r="A18" s="858" t="s">
        <v>508</v>
      </c>
      <c r="B18" s="859">
        <v>122</v>
      </c>
      <c r="C18" s="853">
        <v>222</v>
      </c>
      <c r="D18" s="859">
        <v>122</v>
      </c>
      <c r="E18" s="853">
        <v>142</v>
      </c>
      <c r="F18" s="837">
        <f t="shared" si="2"/>
        <v>244</v>
      </c>
      <c r="G18" s="837">
        <f t="shared" si="0"/>
        <v>364</v>
      </c>
      <c r="H18" s="824">
        <f t="shared" si="1"/>
        <v>1.4918032786885247</v>
      </c>
    </row>
    <row r="19" spans="1:8" s="645" customFormat="1" ht="18" customHeight="1" x14ac:dyDescent="0.2">
      <c r="A19" s="858" t="s">
        <v>509</v>
      </c>
      <c r="B19" s="859">
        <v>30</v>
      </c>
      <c r="C19" s="853">
        <v>28</v>
      </c>
      <c r="D19" s="859">
        <v>30</v>
      </c>
      <c r="E19" s="853">
        <v>25</v>
      </c>
      <c r="F19" s="837">
        <f t="shared" si="2"/>
        <v>60</v>
      </c>
      <c r="G19" s="837">
        <f t="shared" si="0"/>
        <v>53</v>
      </c>
      <c r="H19" s="824">
        <f t="shared" si="1"/>
        <v>0.8833333333333333</v>
      </c>
    </row>
    <row r="20" spans="1:8" s="645" customFormat="1" ht="18" customHeight="1" x14ac:dyDescent="0.2">
      <c r="A20" s="858" t="s">
        <v>517</v>
      </c>
      <c r="B20" s="859">
        <v>96</v>
      </c>
      <c r="C20" s="853">
        <v>81</v>
      </c>
      <c r="D20" s="859">
        <v>96</v>
      </c>
      <c r="E20" s="853">
        <v>91</v>
      </c>
      <c r="F20" s="837">
        <f t="shared" si="2"/>
        <v>192</v>
      </c>
      <c r="G20" s="837">
        <f t="shared" si="0"/>
        <v>172</v>
      </c>
      <c r="H20" s="824">
        <f t="shared" si="1"/>
        <v>0.89583333333333337</v>
      </c>
    </row>
    <row r="21" spans="1:8" s="645" customFormat="1" ht="18" customHeight="1" x14ac:dyDescent="0.2">
      <c r="A21" s="858" t="s">
        <v>510</v>
      </c>
      <c r="B21" s="859">
        <v>16</v>
      </c>
      <c r="C21" s="853">
        <v>11</v>
      </c>
      <c r="D21" s="859">
        <v>16</v>
      </c>
      <c r="E21" s="853">
        <v>18</v>
      </c>
      <c r="F21" s="837">
        <f t="shared" si="2"/>
        <v>32</v>
      </c>
      <c r="G21" s="837">
        <f t="shared" si="0"/>
        <v>29</v>
      </c>
      <c r="H21" s="824">
        <f t="shared" si="1"/>
        <v>0.90625</v>
      </c>
    </row>
    <row r="22" spans="1:8" s="645" customFormat="1" ht="18" customHeight="1" x14ac:dyDescent="0.2">
      <c r="A22" s="858" t="s">
        <v>516</v>
      </c>
      <c r="B22" s="859">
        <v>60</v>
      </c>
      <c r="C22" s="853">
        <v>0</v>
      </c>
      <c r="D22" s="859">
        <v>60</v>
      </c>
      <c r="E22" s="853">
        <v>1</v>
      </c>
      <c r="F22" s="837">
        <f t="shared" si="2"/>
        <v>120</v>
      </c>
      <c r="G22" s="837">
        <f t="shared" si="0"/>
        <v>1</v>
      </c>
      <c r="H22" s="824">
        <f t="shared" si="1"/>
        <v>8.3333333333333332E-3</v>
      </c>
    </row>
    <row r="23" spans="1:8" s="645" customFormat="1" ht="18" customHeight="1" x14ac:dyDescent="0.2">
      <c r="A23" s="858" t="s">
        <v>515</v>
      </c>
      <c r="B23" s="859">
        <v>40</v>
      </c>
      <c r="C23" s="853">
        <v>0</v>
      </c>
      <c r="D23" s="859">
        <v>40</v>
      </c>
      <c r="E23" s="853">
        <v>0</v>
      </c>
      <c r="F23" s="837">
        <f t="shared" si="2"/>
        <v>80</v>
      </c>
      <c r="G23" s="837">
        <f t="shared" si="0"/>
        <v>0</v>
      </c>
      <c r="H23" s="824">
        <f t="shared" si="1"/>
        <v>0</v>
      </c>
    </row>
    <row r="24" spans="1:8" s="645" customFormat="1" ht="18" customHeight="1" x14ac:dyDescent="0.2">
      <c r="A24" s="858" t="s">
        <v>568</v>
      </c>
      <c r="B24" s="859">
        <v>12</v>
      </c>
      <c r="C24" s="853">
        <v>3</v>
      </c>
      <c r="D24" s="859">
        <v>12</v>
      </c>
      <c r="E24" s="853">
        <v>14</v>
      </c>
      <c r="F24" s="837">
        <f t="shared" si="2"/>
        <v>24</v>
      </c>
      <c r="G24" s="837">
        <f t="shared" si="0"/>
        <v>17</v>
      </c>
      <c r="H24" s="824">
        <f t="shared" si="1"/>
        <v>0.70833333333333337</v>
      </c>
    </row>
    <row r="25" spans="1:8" s="645" customFormat="1" ht="18" customHeight="1" x14ac:dyDescent="0.2">
      <c r="A25" s="858" t="s">
        <v>513</v>
      </c>
      <c r="B25" s="859">
        <v>8</v>
      </c>
      <c r="C25" s="853">
        <v>0</v>
      </c>
      <c r="D25" s="859">
        <v>8</v>
      </c>
      <c r="E25" s="853">
        <v>13</v>
      </c>
      <c r="F25" s="837">
        <f t="shared" si="2"/>
        <v>16</v>
      </c>
      <c r="G25" s="837">
        <f t="shared" si="0"/>
        <v>13</v>
      </c>
      <c r="H25" s="824">
        <f t="shared" si="1"/>
        <v>0.8125</v>
      </c>
    </row>
    <row r="26" spans="1:8" s="645" customFormat="1" ht="18" customHeight="1" x14ac:dyDescent="0.2">
      <c r="A26" s="858" t="s">
        <v>588</v>
      </c>
      <c r="B26" s="859">
        <v>92</v>
      </c>
      <c r="C26" s="853">
        <v>77</v>
      </c>
      <c r="D26" s="859">
        <v>92</v>
      </c>
      <c r="E26" s="853">
        <v>126</v>
      </c>
      <c r="F26" s="837">
        <f t="shared" si="2"/>
        <v>184</v>
      </c>
      <c r="G26" s="837">
        <f t="shared" si="0"/>
        <v>203</v>
      </c>
      <c r="H26" s="824">
        <f t="shared" si="1"/>
        <v>1.1032608695652173</v>
      </c>
    </row>
    <row r="27" spans="1:8" s="645" customFormat="1" ht="18" customHeight="1" x14ac:dyDescent="0.2">
      <c r="A27" s="858" t="s">
        <v>589</v>
      </c>
      <c r="B27" s="859">
        <v>60</v>
      </c>
      <c r="C27" s="853">
        <v>35</v>
      </c>
      <c r="D27" s="859">
        <v>60</v>
      </c>
      <c r="E27" s="853">
        <v>71</v>
      </c>
      <c r="F27" s="837">
        <f t="shared" si="2"/>
        <v>120</v>
      </c>
      <c r="G27" s="837">
        <f t="shared" si="0"/>
        <v>106</v>
      </c>
      <c r="H27" s="824">
        <f t="shared" si="1"/>
        <v>0.8833333333333333</v>
      </c>
    </row>
    <row r="28" spans="1:8" s="645" customFormat="1" ht="18" customHeight="1" x14ac:dyDescent="0.2">
      <c r="A28" s="858" t="s">
        <v>581</v>
      </c>
      <c r="B28" s="859">
        <v>120</v>
      </c>
      <c r="C28" s="853">
        <v>93</v>
      </c>
      <c r="D28" s="859">
        <v>120</v>
      </c>
      <c r="E28" s="853">
        <v>110</v>
      </c>
      <c r="F28" s="837">
        <f t="shared" si="2"/>
        <v>240</v>
      </c>
      <c r="G28" s="837">
        <f t="shared" si="0"/>
        <v>203</v>
      </c>
      <c r="H28" s="824">
        <f t="shared" si="1"/>
        <v>0.84583333333333333</v>
      </c>
    </row>
    <row r="29" spans="1:8" s="645" customFormat="1" ht="18" customHeight="1" x14ac:dyDescent="0.2">
      <c r="A29" s="858" t="s">
        <v>585</v>
      </c>
      <c r="B29" s="859">
        <v>7</v>
      </c>
      <c r="C29" s="853">
        <v>21</v>
      </c>
      <c r="D29" s="859">
        <v>7</v>
      </c>
      <c r="E29" s="853">
        <v>36</v>
      </c>
      <c r="F29" s="837">
        <f t="shared" si="2"/>
        <v>14</v>
      </c>
      <c r="G29" s="837">
        <f t="shared" si="0"/>
        <v>57</v>
      </c>
      <c r="H29" s="824">
        <f t="shared" si="1"/>
        <v>4.0714285714285712</v>
      </c>
    </row>
    <row r="30" spans="1:8" s="645" customFormat="1" ht="18" customHeight="1" thickBot="1" x14ac:dyDescent="0.25">
      <c r="A30" s="867" t="s">
        <v>511</v>
      </c>
      <c r="B30" s="868">
        <v>10</v>
      </c>
      <c r="C30" s="869">
        <v>3</v>
      </c>
      <c r="D30" s="868">
        <v>10</v>
      </c>
      <c r="E30" s="869">
        <v>33</v>
      </c>
      <c r="F30" s="870">
        <f t="shared" si="2"/>
        <v>20</v>
      </c>
      <c r="G30" s="870">
        <f t="shared" si="0"/>
        <v>36</v>
      </c>
      <c r="H30" s="871">
        <f t="shared" si="1"/>
        <v>1.8</v>
      </c>
    </row>
    <row r="31" spans="1:8" s="832" customFormat="1" ht="17.25" customHeight="1" x14ac:dyDescent="0.25">
      <c r="A31" s="864" t="s">
        <v>6</v>
      </c>
      <c r="B31" s="822">
        <f t="shared" ref="B31:G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65">
        <f t="shared" si="3"/>
        <v>7808</v>
      </c>
      <c r="G31" s="865">
        <f t="shared" si="3"/>
        <v>6411</v>
      </c>
      <c r="H31" s="866">
        <f>IF(F31=0,"-",G31/F31)</f>
        <v>0.82108094262295084</v>
      </c>
    </row>
    <row r="32" spans="1:8" x14ac:dyDescent="0.25">
      <c r="F32" s="834"/>
      <c r="G32" s="834"/>
    </row>
    <row r="33" spans="1:7" x14ac:dyDescent="0.25">
      <c r="A33" s="826" t="s">
        <v>682</v>
      </c>
      <c r="F33" s="834"/>
      <c r="G33" s="834"/>
    </row>
    <row r="34" spans="1:7" x14ac:dyDescent="0.25">
      <c r="F34" s="834"/>
      <c r="G34" s="834"/>
    </row>
    <row r="35" spans="1:7" x14ac:dyDescent="0.25">
      <c r="F35" s="834"/>
      <c r="G35" s="834"/>
    </row>
    <row r="36" spans="1:7" x14ac:dyDescent="0.25">
      <c r="F36" s="834"/>
      <c r="G36" s="834"/>
    </row>
    <row r="37" spans="1:7" x14ac:dyDescent="0.25">
      <c r="F37" s="834"/>
      <c r="G37" s="834"/>
    </row>
    <row r="38" spans="1:7" x14ac:dyDescent="0.25">
      <c r="F38" s="834"/>
      <c r="G38" s="834"/>
    </row>
    <row r="39" spans="1:7" x14ac:dyDescent="0.25">
      <c r="F39" s="834"/>
      <c r="G39" s="834"/>
    </row>
    <row r="40" spans="1:7" x14ac:dyDescent="0.25">
      <c r="F40" s="834"/>
      <c r="G40" s="834"/>
    </row>
    <row r="41" spans="1:7" x14ac:dyDescent="0.25">
      <c r="F41" s="834"/>
      <c r="G41" s="834"/>
    </row>
    <row r="42" spans="1:7" x14ac:dyDescent="0.25">
      <c r="F42" s="834"/>
      <c r="G42" s="834"/>
    </row>
    <row r="43" spans="1:7" x14ac:dyDescent="0.25">
      <c r="F43" s="834"/>
      <c r="G43" s="834"/>
    </row>
    <row r="44" spans="1:7" x14ac:dyDescent="0.25">
      <c r="F44" s="834"/>
      <c r="G44" s="834"/>
    </row>
    <row r="45" spans="1:7" x14ac:dyDescent="0.25">
      <c r="F45" s="834"/>
      <c r="G45" s="834"/>
    </row>
    <row r="46" spans="1:7" x14ac:dyDescent="0.25">
      <c r="F46" s="834"/>
      <c r="G46" s="834"/>
    </row>
    <row r="47" spans="1:7" x14ac:dyDescent="0.25">
      <c r="F47" s="834"/>
      <c r="G47" s="834"/>
    </row>
    <row r="48" spans="1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9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H273"/>
  <sheetViews>
    <sheetView showGridLines="0" zoomScaleNormal="100" zoomScaleSheetLayoutView="9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style="798" customWidth="1"/>
    <col min="4" max="4" width="11.85546875" customWidth="1"/>
    <col min="5" max="5" width="11.5703125" style="798" customWidth="1"/>
    <col min="6" max="6" width="8.5703125" bestFit="1" customWidth="1"/>
    <col min="7" max="7" width="8" customWidth="1"/>
    <col min="8" max="8" width="8.5703125" customWidth="1"/>
  </cols>
  <sheetData>
    <row r="1" spans="1:8" ht="42" customHeight="1" x14ac:dyDescent="0.25">
      <c r="C1"/>
      <c r="E1"/>
    </row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4" spans="1:8" x14ac:dyDescent="0.25">
      <c r="C4"/>
      <c r="E4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633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783</v>
      </c>
      <c r="C9" s="831">
        <v>867</v>
      </c>
      <c r="D9" s="865">
        <v>783</v>
      </c>
      <c r="E9" s="831">
        <v>755</v>
      </c>
      <c r="F9" s="837">
        <f>B9+D9</f>
        <v>1566</v>
      </c>
      <c r="G9" s="837">
        <f>C9+E9</f>
        <v>1622</v>
      </c>
      <c r="H9" s="824">
        <f>IF(F9=0,"-",G9/F9)</f>
        <v>1.0357598978288634</v>
      </c>
    </row>
    <row r="10" spans="1:8" ht="18" customHeight="1" x14ac:dyDescent="0.25">
      <c r="A10" s="808" t="s">
        <v>586</v>
      </c>
      <c r="B10" s="822">
        <v>117</v>
      </c>
      <c r="C10" s="823">
        <v>179</v>
      </c>
      <c r="D10" s="822">
        <v>117</v>
      </c>
      <c r="E10" s="823">
        <v>122</v>
      </c>
      <c r="F10" s="837">
        <f t="shared" ref="F10:F33" si="0">B10+D10</f>
        <v>234</v>
      </c>
      <c r="G10" s="837">
        <f>C10+E10</f>
        <v>301</v>
      </c>
      <c r="H10" s="824">
        <f t="shared" ref="H10:H34" si="1">IF(F10=0,"-",G10/F10)</f>
        <v>1.2863247863247864</v>
      </c>
    </row>
    <row r="11" spans="1:8" ht="18" customHeight="1" x14ac:dyDescent="0.25">
      <c r="A11" s="808" t="s">
        <v>504</v>
      </c>
      <c r="B11" s="859">
        <v>36</v>
      </c>
      <c r="C11" s="853">
        <v>30</v>
      </c>
      <c r="D11" s="859">
        <v>36</v>
      </c>
      <c r="E11" s="853">
        <v>37</v>
      </c>
      <c r="F11" s="837">
        <f t="shared" si="0"/>
        <v>72</v>
      </c>
      <c r="G11" s="837">
        <f t="shared" ref="G11:G34" si="2">C11+E11</f>
        <v>67</v>
      </c>
      <c r="H11" s="824">
        <f t="shared" si="1"/>
        <v>0.93055555555555558</v>
      </c>
    </row>
    <row r="12" spans="1:8" ht="18" customHeight="1" x14ac:dyDescent="0.25">
      <c r="A12" s="808" t="s">
        <v>569</v>
      </c>
      <c r="B12" s="822">
        <v>1056</v>
      </c>
      <c r="C12" s="823">
        <v>697</v>
      </c>
      <c r="D12" s="822">
        <v>1056</v>
      </c>
      <c r="E12" s="823">
        <v>1102</v>
      </c>
      <c r="F12" s="837">
        <f t="shared" si="0"/>
        <v>2112</v>
      </c>
      <c r="G12" s="837">
        <f t="shared" si="2"/>
        <v>1799</v>
      </c>
      <c r="H12" s="824">
        <f t="shared" si="1"/>
        <v>0.85179924242424243</v>
      </c>
    </row>
    <row r="13" spans="1:8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37">
        <f>B13+D13</f>
        <v>1056</v>
      </c>
      <c r="G13" s="837">
        <f>C13+E13</f>
        <v>845</v>
      </c>
      <c r="H13" s="824">
        <f t="shared" si="1"/>
        <v>0.80018939393939392</v>
      </c>
    </row>
    <row r="14" spans="1:8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37">
        <f t="shared" si="0"/>
        <v>250</v>
      </c>
      <c r="G14" s="837">
        <f t="shared" si="2"/>
        <v>175</v>
      </c>
      <c r="H14" s="824">
        <f t="shared" si="1"/>
        <v>0.7</v>
      </c>
    </row>
    <row r="15" spans="1:8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37">
        <f>B15+D15</f>
        <v>1324</v>
      </c>
      <c r="G15" s="837">
        <f t="shared" si="2"/>
        <v>745</v>
      </c>
      <c r="H15" s="824">
        <f t="shared" si="1"/>
        <v>0.56268882175226587</v>
      </c>
    </row>
    <row r="16" spans="1:8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37">
        <f t="shared" si="0"/>
        <v>320</v>
      </c>
      <c r="G16" s="837">
        <f t="shared" si="2"/>
        <v>0</v>
      </c>
      <c r="H16" s="824">
        <f t="shared" si="1"/>
        <v>0</v>
      </c>
    </row>
    <row r="17" spans="1:8" ht="18" customHeight="1" x14ac:dyDescent="0.25">
      <c r="A17" s="808" t="s">
        <v>621</v>
      </c>
      <c r="B17" s="822">
        <v>66</v>
      </c>
      <c r="C17" s="823">
        <v>51</v>
      </c>
      <c r="D17" s="822">
        <v>66</v>
      </c>
      <c r="E17" s="823">
        <v>53</v>
      </c>
      <c r="F17" s="837">
        <f t="shared" si="0"/>
        <v>132</v>
      </c>
      <c r="G17" s="837">
        <f t="shared" si="2"/>
        <v>104</v>
      </c>
      <c r="H17" s="824">
        <f t="shared" si="1"/>
        <v>0.78787878787878785</v>
      </c>
    </row>
    <row r="18" spans="1:8" ht="18" customHeight="1" x14ac:dyDescent="0.25">
      <c r="A18" s="854" t="s">
        <v>491</v>
      </c>
      <c r="B18" s="892">
        <v>120</v>
      </c>
      <c r="C18" s="841">
        <v>85</v>
      </c>
      <c r="D18" s="892">
        <v>120</v>
      </c>
      <c r="E18" s="841">
        <v>154</v>
      </c>
      <c r="F18" s="837">
        <f t="shared" si="0"/>
        <v>240</v>
      </c>
      <c r="G18" s="837">
        <f t="shared" si="2"/>
        <v>239</v>
      </c>
      <c r="H18" s="824">
        <f t="shared" si="1"/>
        <v>0.99583333333333335</v>
      </c>
    </row>
    <row r="19" spans="1:8" ht="18" customHeight="1" x14ac:dyDescent="0.25">
      <c r="A19" s="808" t="s">
        <v>493</v>
      </c>
      <c r="B19" s="822">
        <v>528</v>
      </c>
      <c r="C19" s="823">
        <v>103</v>
      </c>
      <c r="D19" s="822">
        <v>528</v>
      </c>
      <c r="E19" s="823">
        <v>0</v>
      </c>
      <c r="F19" s="837">
        <f t="shared" si="0"/>
        <v>1056</v>
      </c>
      <c r="G19" s="837">
        <f t="shared" si="2"/>
        <v>103</v>
      </c>
      <c r="H19" s="824">
        <f t="shared" si="1"/>
        <v>9.7537878787878785E-2</v>
      </c>
    </row>
    <row r="20" spans="1:8" s="645" customFormat="1" ht="18" customHeight="1" x14ac:dyDescent="0.2">
      <c r="A20" s="858" t="s">
        <v>506</v>
      </c>
      <c r="B20" s="859">
        <v>648</v>
      </c>
      <c r="C20" s="853">
        <v>706</v>
      </c>
      <c r="D20" s="859">
        <v>648</v>
      </c>
      <c r="E20" s="853">
        <v>816</v>
      </c>
      <c r="F20" s="837">
        <f t="shared" si="0"/>
        <v>1296</v>
      </c>
      <c r="G20" s="837">
        <f t="shared" si="2"/>
        <v>1522</v>
      </c>
      <c r="H20" s="824">
        <f t="shared" si="1"/>
        <v>1.1743827160493827</v>
      </c>
    </row>
    <row r="21" spans="1:8" s="645" customFormat="1" ht="18" customHeight="1" x14ac:dyDescent="0.2">
      <c r="A21" s="858" t="s">
        <v>507</v>
      </c>
      <c r="B21" s="859">
        <v>36</v>
      </c>
      <c r="C21" s="853">
        <v>39</v>
      </c>
      <c r="D21" s="859">
        <v>36</v>
      </c>
      <c r="E21" s="853">
        <v>34</v>
      </c>
      <c r="F21" s="837">
        <f t="shared" si="0"/>
        <v>72</v>
      </c>
      <c r="G21" s="837">
        <f t="shared" si="2"/>
        <v>73</v>
      </c>
      <c r="H21" s="824">
        <f t="shared" si="1"/>
        <v>1.0138888888888888</v>
      </c>
    </row>
    <row r="22" spans="1:8" s="645" customFormat="1" ht="18" customHeight="1" x14ac:dyDescent="0.2">
      <c r="A22" s="858" t="s">
        <v>508</v>
      </c>
      <c r="B22" s="859">
        <v>122</v>
      </c>
      <c r="C22" s="853">
        <v>212</v>
      </c>
      <c r="D22" s="859">
        <v>122</v>
      </c>
      <c r="E22" s="853">
        <v>151</v>
      </c>
      <c r="F22" s="837">
        <f t="shared" si="0"/>
        <v>244</v>
      </c>
      <c r="G22" s="837">
        <f t="shared" si="2"/>
        <v>363</v>
      </c>
      <c r="H22" s="824">
        <f t="shared" si="1"/>
        <v>1.4877049180327868</v>
      </c>
    </row>
    <row r="23" spans="1:8" s="645" customFormat="1" ht="18" customHeight="1" x14ac:dyDescent="0.2">
      <c r="A23" s="858" t="s">
        <v>509</v>
      </c>
      <c r="B23" s="859">
        <v>30</v>
      </c>
      <c r="C23" s="853">
        <v>35</v>
      </c>
      <c r="D23" s="859">
        <v>30</v>
      </c>
      <c r="E23" s="853">
        <v>32</v>
      </c>
      <c r="F23" s="837">
        <f t="shared" si="0"/>
        <v>60</v>
      </c>
      <c r="G23" s="837">
        <f t="shared" si="2"/>
        <v>67</v>
      </c>
      <c r="H23" s="824">
        <f t="shared" si="1"/>
        <v>1.1166666666666667</v>
      </c>
    </row>
    <row r="24" spans="1:8" s="645" customFormat="1" ht="18" customHeight="1" x14ac:dyDescent="0.2">
      <c r="A24" s="858" t="s">
        <v>571</v>
      </c>
      <c r="B24" s="859">
        <v>36</v>
      </c>
      <c r="C24" s="853">
        <v>6</v>
      </c>
      <c r="D24" s="859">
        <v>36</v>
      </c>
      <c r="E24" s="853">
        <v>46</v>
      </c>
      <c r="F24" s="837">
        <f t="shared" si="0"/>
        <v>72</v>
      </c>
      <c r="G24" s="837">
        <f t="shared" si="2"/>
        <v>52</v>
      </c>
      <c r="H24" s="824">
        <f t="shared" si="1"/>
        <v>0.72222222222222221</v>
      </c>
    </row>
    <row r="25" spans="1:8" s="645" customFormat="1" ht="18" customHeight="1" x14ac:dyDescent="0.2">
      <c r="A25" s="858" t="s">
        <v>513</v>
      </c>
      <c r="B25" s="859">
        <v>24</v>
      </c>
      <c r="C25" s="853">
        <v>1</v>
      </c>
      <c r="D25" s="859">
        <v>24</v>
      </c>
      <c r="E25" s="853">
        <v>25</v>
      </c>
      <c r="F25" s="837">
        <f t="shared" si="0"/>
        <v>48</v>
      </c>
      <c r="G25" s="837">
        <f t="shared" si="2"/>
        <v>26</v>
      </c>
      <c r="H25" s="824">
        <f t="shared" si="1"/>
        <v>0.54166666666666663</v>
      </c>
    </row>
    <row r="26" spans="1:8" s="645" customFormat="1" ht="18" customHeight="1" x14ac:dyDescent="0.2">
      <c r="A26" s="858" t="s">
        <v>588</v>
      </c>
      <c r="B26" s="859">
        <v>92</v>
      </c>
      <c r="C26" s="853">
        <v>138</v>
      </c>
      <c r="D26" s="859">
        <v>92</v>
      </c>
      <c r="E26" s="853">
        <v>134</v>
      </c>
      <c r="F26" s="837">
        <f t="shared" si="0"/>
        <v>184</v>
      </c>
      <c r="G26" s="837">
        <f t="shared" si="2"/>
        <v>272</v>
      </c>
      <c r="H26" s="824">
        <f t="shared" si="1"/>
        <v>1.4782608695652173</v>
      </c>
    </row>
    <row r="27" spans="1:8" s="645" customFormat="1" ht="18" customHeight="1" x14ac:dyDescent="0.2">
      <c r="A27" s="858" t="s">
        <v>589</v>
      </c>
      <c r="B27" s="859">
        <v>60</v>
      </c>
      <c r="C27" s="853">
        <v>58</v>
      </c>
      <c r="D27" s="859">
        <v>60</v>
      </c>
      <c r="E27" s="853">
        <v>65</v>
      </c>
      <c r="F27" s="837">
        <f t="shared" si="0"/>
        <v>120</v>
      </c>
      <c r="G27" s="837">
        <f t="shared" si="2"/>
        <v>123</v>
      </c>
      <c r="H27" s="824">
        <f t="shared" si="1"/>
        <v>1.0249999999999999</v>
      </c>
    </row>
    <row r="28" spans="1:8" s="645" customFormat="1" ht="18" customHeight="1" x14ac:dyDescent="0.2">
      <c r="A28" s="858" t="s">
        <v>517</v>
      </c>
      <c r="B28" s="859">
        <v>96</v>
      </c>
      <c r="C28" s="853">
        <v>101</v>
      </c>
      <c r="D28" s="859">
        <v>96</v>
      </c>
      <c r="E28" s="853">
        <v>62</v>
      </c>
      <c r="F28" s="837">
        <f t="shared" si="0"/>
        <v>192</v>
      </c>
      <c r="G28" s="837">
        <f t="shared" si="2"/>
        <v>163</v>
      </c>
      <c r="H28" s="824">
        <f t="shared" si="1"/>
        <v>0.84895833333333337</v>
      </c>
    </row>
    <row r="29" spans="1:8" s="645" customFormat="1" ht="18" customHeight="1" x14ac:dyDescent="0.2">
      <c r="A29" s="858" t="s">
        <v>510</v>
      </c>
      <c r="B29" s="859">
        <v>16</v>
      </c>
      <c r="C29" s="853">
        <v>16</v>
      </c>
      <c r="D29" s="859">
        <v>16</v>
      </c>
      <c r="E29" s="853">
        <v>9</v>
      </c>
      <c r="F29" s="837">
        <f t="shared" si="0"/>
        <v>32</v>
      </c>
      <c r="G29" s="837">
        <f t="shared" si="2"/>
        <v>25</v>
      </c>
      <c r="H29" s="824">
        <f t="shared" si="1"/>
        <v>0.78125</v>
      </c>
    </row>
    <row r="30" spans="1:8" s="645" customFormat="1" ht="18" customHeight="1" x14ac:dyDescent="0.2">
      <c r="A30" s="858" t="s">
        <v>516</v>
      </c>
      <c r="B30" s="859">
        <v>60</v>
      </c>
      <c r="C30" s="853">
        <v>86</v>
      </c>
      <c r="D30" s="859">
        <v>60</v>
      </c>
      <c r="E30" s="853">
        <v>66</v>
      </c>
      <c r="F30" s="837">
        <f t="shared" si="0"/>
        <v>120</v>
      </c>
      <c r="G30" s="837">
        <f t="shared" si="2"/>
        <v>152</v>
      </c>
      <c r="H30" s="824">
        <f t="shared" si="1"/>
        <v>1.2666666666666666</v>
      </c>
    </row>
    <row r="31" spans="1:8" s="645" customFormat="1" ht="18" customHeight="1" x14ac:dyDescent="0.2">
      <c r="A31" s="858" t="s">
        <v>515</v>
      </c>
      <c r="B31" s="859">
        <v>40</v>
      </c>
      <c r="C31" s="853">
        <v>43</v>
      </c>
      <c r="D31" s="859">
        <v>40</v>
      </c>
      <c r="E31" s="853">
        <v>46</v>
      </c>
      <c r="F31" s="837">
        <f t="shared" si="0"/>
        <v>80</v>
      </c>
      <c r="G31" s="837">
        <f t="shared" si="2"/>
        <v>89</v>
      </c>
      <c r="H31" s="824">
        <f t="shared" si="1"/>
        <v>1.1125</v>
      </c>
    </row>
    <row r="32" spans="1:8" s="645" customFormat="1" ht="18" customHeight="1" x14ac:dyDescent="0.2">
      <c r="A32" s="858" t="s">
        <v>581</v>
      </c>
      <c r="B32" s="859">
        <v>150</v>
      </c>
      <c r="C32" s="853">
        <v>146</v>
      </c>
      <c r="D32" s="859">
        <v>150</v>
      </c>
      <c r="E32" s="853">
        <v>194</v>
      </c>
      <c r="F32" s="837">
        <f t="shared" si="0"/>
        <v>300</v>
      </c>
      <c r="G32" s="837">
        <f t="shared" si="2"/>
        <v>340</v>
      </c>
      <c r="H32" s="824">
        <f t="shared" si="1"/>
        <v>1.1333333333333333</v>
      </c>
    </row>
    <row r="33" spans="1:8" s="645" customFormat="1" ht="18" customHeight="1" x14ac:dyDescent="0.2">
      <c r="A33" s="858" t="s">
        <v>585</v>
      </c>
      <c r="B33" s="859">
        <v>7</v>
      </c>
      <c r="C33" s="853">
        <v>17</v>
      </c>
      <c r="D33" s="859">
        <v>7</v>
      </c>
      <c r="E33" s="853">
        <v>18</v>
      </c>
      <c r="F33" s="837">
        <f t="shared" si="0"/>
        <v>14</v>
      </c>
      <c r="G33" s="837">
        <f t="shared" si="2"/>
        <v>35</v>
      </c>
      <c r="H33" s="824">
        <f t="shared" si="1"/>
        <v>2.5</v>
      </c>
    </row>
    <row r="34" spans="1:8" s="645" customFormat="1" ht="18" customHeight="1" thickBot="1" x14ac:dyDescent="0.25">
      <c r="A34" s="867" t="s">
        <v>511</v>
      </c>
      <c r="B34" s="868">
        <v>10</v>
      </c>
      <c r="C34" s="869">
        <v>114</v>
      </c>
      <c r="D34" s="868">
        <v>10</v>
      </c>
      <c r="E34" s="869">
        <v>76</v>
      </c>
      <c r="F34" s="870">
        <f>B34+D34</f>
        <v>20</v>
      </c>
      <c r="G34" s="870">
        <f t="shared" si="2"/>
        <v>190</v>
      </c>
      <c r="H34" s="871">
        <f t="shared" si="1"/>
        <v>9.5</v>
      </c>
    </row>
    <row r="35" spans="1:8" s="832" customFormat="1" ht="17.25" customHeight="1" x14ac:dyDescent="0.25">
      <c r="A35" s="864" t="s">
        <v>6</v>
      </c>
      <c r="B35" s="822">
        <f t="shared" ref="B35:G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4887</v>
      </c>
      <c r="F35" s="865">
        <f t="shared" si="3"/>
        <v>11216</v>
      </c>
      <c r="G35" s="865">
        <f t="shared" si="3"/>
        <v>9492</v>
      </c>
      <c r="H35" s="866">
        <f t="shared" ref="H35" si="4">IF(F35=0,"-",G35/F35)</f>
        <v>0.8462910128388017</v>
      </c>
    </row>
    <row r="36" spans="1:8" s="832" customFormat="1" ht="12.75" x14ac:dyDescent="0.25">
      <c r="A36" s="900"/>
      <c r="B36" s="876"/>
      <c r="C36" s="876"/>
      <c r="D36" s="876"/>
      <c r="E36" s="876"/>
      <c r="F36" s="876"/>
      <c r="G36" s="876"/>
      <c r="H36" s="877"/>
    </row>
    <row r="37" spans="1:8" x14ac:dyDescent="0.25">
      <c r="A37" s="826" t="s">
        <v>682</v>
      </c>
      <c r="F37" s="834"/>
      <c r="G37" s="834"/>
    </row>
    <row r="38" spans="1:8" x14ac:dyDescent="0.25">
      <c r="A38" s="826"/>
      <c r="F38" s="834"/>
      <c r="G38" s="834"/>
    </row>
    <row r="51" spans="1:7" ht="15.75" hidden="1" x14ac:dyDescent="0.25">
      <c r="A51" s="945" t="s">
        <v>396</v>
      </c>
      <c r="B51" s="946"/>
      <c r="C51" s="946"/>
      <c r="D51" s="560"/>
      <c r="E51" s="560"/>
      <c r="F51" s="834"/>
      <c r="G51" s="834"/>
    </row>
    <row r="52" spans="1:7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34"/>
      <c r="G52" s="834"/>
    </row>
    <row r="53" spans="1:7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834"/>
      <c r="G53" s="834"/>
    </row>
    <row r="54" spans="1:7" hidden="1" x14ac:dyDescent="0.25">
      <c r="A54" s="2" t="s">
        <v>166</v>
      </c>
      <c r="B54" s="818">
        <v>2</v>
      </c>
      <c r="C54" s="10"/>
      <c r="D54" s="818">
        <v>2</v>
      </c>
      <c r="E54" s="10"/>
      <c r="F54" s="834"/>
      <c r="G54" s="834"/>
    </row>
    <row r="55" spans="1:7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834"/>
      <c r="G55" s="834"/>
    </row>
    <row r="56" spans="1:7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834"/>
      <c r="G56" s="834"/>
    </row>
    <row r="57" spans="1:7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834"/>
      <c r="G57" s="834"/>
    </row>
    <row r="58" spans="1:7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834"/>
      <c r="G58" s="834"/>
    </row>
    <row r="59" spans="1:7" hidden="1" x14ac:dyDescent="0.25">
      <c r="A59" s="2" t="s">
        <v>22</v>
      </c>
      <c r="B59" s="820">
        <v>2</v>
      </c>
      <c r="C59" s="10"/>
      <c r="D59" s="820">
        <v>2</v>
      </c>
      <c r="E59" s="10"/>
      <c r="F59" s="834"/>
      <c r="G59" s="834"/>
    </row>
    <row r="60" spans="1:7" hidden="1" x14ac:dyDescent="0.25">
      <c r="A60" s="77" t="s">
        <v>170</v>
      </c>
      <c r="B60" s="820">
        <v>1</v>
      </c>
      <c r="C60" s="10"/>
      <c r="D60" s="820">
        <v>1</v>
      </c>
      <c r="E60" s="10"/>
      <c r="F60" s="834"/>
      <c r="G60" s="834"/>
    </row>
    <row r="61" spans="1:7" hidden="1" x14ac:dyDescent="0.25">
      <c r="A61" s="77" t="s">
        <v>171</v>
      </c>
      <c r="B61" s="820">
        <v>7</v>
      </c>
      <c r="C61" s="10"/>
      <c r="D61" s="820">
        <v>7</v>
      </c>
      <c r="E61" s="10"/>
      <c r="F61" s="834"/>
      <c r="G61" s="834"/>
    </row>
    <row r="62" spans="1:7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834"/>
      <c r="G62" s="834"/>
    </row>
    <row r="63" spans="1:7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34"/>
      <c r="G63" s="834"/>
    </row>
    <row r="64" spans="1:7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34"/>
      <c r="G64" s="834"/>
    </row>
    <row r="65" spans="1:7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834"/>
      <c r="G65" s="834"/>
    </row>
    <row r="66" spans="1:7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34"/>
      <c r="G66" s="834"/>
    </row>
    <row r="67" spans="1:7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834"/>
      <c r="G67" s="834"/>
    </row>
    <row r="68" spans="1:7" ht="15.75" hidden="1" thickBot="1" x14ac:dyDescent="0.3">
      <c r="A68" s="5" t="s">
        <v>7</v>
      </c>
      <c r="B68" s="22">
        <f>SUM(B53:B67)</f>
        <v>39</v>
      </c>
      <c r="C68" s="7">
        <f>SUM(C53:C67)</f>
        <v>27</v>
      </c>
      <c r="D68" s="22">
        <f>SUM(D53:D67)</f>
        <v>39</v>
      </c>
      <c r="E68" s="7">
        <f>SUM(E53:E67)</f>
        <v>27</v>
      </c>
      <c r="F68" s="834"/>
      <c r="G68" s="834"/>
    </row>
    <row r="69" spans="1:7" x14ac:dyDescent="0.25">
      <c r="F69" s="834"/>
      <c r="G69" s="834"/>
    </row>
    <row r="70" spans="1:7" x14ac:dyDescent="0.25">
      <c r="F70" s="834"/>
      <c r="G70" s="834"/>
    </row>
    <row r="71" spans="1:7" x14ac:dyDescent="0.25">
      <c r="F71" s="834"/>
      <c r="G71" s="834"/>
    </row>
    <row r="72" spans="1:7" x14ac:dyDescent="0.25">
      <c r="F72" s="834"/>
      <c r="G72" s="834"/>
    </row>
    <row r="73" spans="1:7" x14ac:dyDescent="0.25">
      <c r="F73" s="834"/>
      <c r="G73" s="834"/>
    </row>
    <row r="74" spans="1:7" x14ac:dyDescent="0.25">
      <c r="F74" s="834"/>
      <c r="G74" s="834"/>
    </row>
    <row r="75" spans="1:7" x14ac:dyDescent="0.25">
      <c r="F75" s="834"/>
      <c r="G75" s="834"/>
    </row>
    <row r="76" spans="1:7" x14ac:dyDescent="0.25">
      <c r="F76" s="834"/>
      <c r="G76" s="834"/>
    </row>
    <row r="77" spans="1:7" x14ac:dyDescent="0.25">
      <c r="F77" s="834"/>
      <c r="G77" s="834"/>
    </row>
    <row r="78" spans="1:7" x14ac:dyDescent="0.25">
      <c r="F78" s="834"/>
      <c r="G78" s="834"/>
    </row>
    <row r="79" spans="1:7" x14ac:dyDescent="0.25">
      <c r="F79" s="834"/>
      <c r="G79" s="834"/>
    </row>
    <row r="80" spans="1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  <row r="258" spans="6:7" x14ac:dyDescent="0.25">
      <c r="F258" s="834"/>
      <c r="G258" s="834"/>
    </row>
    <row r="259" spans="6:7" x14ac:dyDescent="0.25">
      <c r="F259" s="834"/>
      <c r="G259" s="834"/>
    </row>
    <row r="260" spans="6:7" x14ac:dyDescent="0.25">
      <c r="F260" s="834"/>
      <c r="G260" s="834"/>
    </row>
    <row r="261" spans="6:7" x14ac:dyDescent="0.25">
      <c r="F261" s="834"/>
      <c r="G261" s="834"/>
    </row>
    <row r="262" spans="6:7" x14ac:dyDescent="0.25">
      <c r="F262" s="834"/>
      <c r="G262" s="834"/>
    </row>
    <row r="263" spans="6:7" x14ac:dyDescent="0.25">
      <c r="F263" s="834"/>
      <c r="G263" s="834"/>
    </row>
    <row r="264" spans="6:7" x14ac:dyDescent="0.25">
      <c r="F264" s="834"/>
      <c r="G264" s="834"/>
    </row>
    <row r="265" spans="6:7" x14ac:dyDescent="0.25">
      <c r="F265" s="834"/>
      <c r="G265" s="834"/>
    </row>
    <row r="266" spans="6:7" x14ac:dyDescent="0.25">
      <c r="F266" s="834"/>
      <c r="G266" s="834"/>
    </row>
    <row r="267" spans="6:7" x14ac:dyDescent="0.25">
      <c r="F267" s="834"/>
      <c r="G267" s="834"/>
    </row>
    <row r="268" spans="6:7" x14ac:dyDescent="0.25">
      <c r="F268" s="834"/>
      <c r="G268" s="834"/>
    </row>
    <row r="269" spans="6:7" x14ac:dyDescent="0.25">
      <c r="F269" s="834"/>
      <c r="G269" s="834"/>
    </row>
    <row r="270" spans="6:7" x14ac:dyDescent="0.25">
      <c r="F270" s="834"/>
      <c r="G270" s="834"/>
    </row>
    <row r="271" spans="6:7" x14ac:dyDescent="0.25">
      <c r="F271" s="834"/>
      <c r="G271" s="834"/>
    </row>
    <row r="272" spans="6:7" x14ac:dyDescent="0.25">
      <c r="F272" s="834"/>
      <c r="G272" s="834"/>
    </row>
    <row r="273" spans="6:7" x14ac:dyDescent="0.25">
      <c r="F273" s="834"/>
      <c r="G273" s="834"/>
    </row>
  </sheetData>
  <mergeCells count="9">
    <mergeCell ref="A2:C2"/>
    <mergeCell ref="A3:C3"/>
    <mergeCell ref="A6:H6"/>
    <mergeCell ref="A51:C51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255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42578125" customWidth="1"/>
    <col min="3" max="3" width="11.140625" customWidth="1"/>
    <col min="4" max="4" width="11.42578125" customWidth="1"/>
    <col min="5" max="5" width="11.140625" customWidth="1"/>
    <col min="6" max="6" width="8.85546875" customWidth="1"/>
    <col min="7" max="7" width="8" customWidth="1"/>
    <col min="8" max="8" width="7.71093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635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522</v>
      </c>
      <c r="C9" s="831">
        <v>618</v>
      </c>
      <c r="D9" s="865">
        <v>522</v>
      </c>
      <c r="E9" s="831">
        <v>449</v>
      </c>
      <c r="F9" s="837">
        <f>B9+D9</f>
        <v>1044</v>
      </c>
      <c r="G9" s="837">
        <f>C9+E9</f>
        <v>1067</v>
      </c>
      <c r="H9" s="824">
        <f>IF(F9=0,"-",G9/F9)</f>
        <v>1.0220306513409962</v>
      </c>
    </row>
    <row r="10" spans="1:8" ht="18" customHeight="1" x14ac:dyDescent="0.25">
      <c r="A10" s="808" t="s">
        <v>586</v>
      </c>
      <c r="B10" s="822">
        <v>78</v>
      </c>
      <c r="C10" s="823">
        <v>119</v>
      </c>
      <c r="D10" s="822">
        <v>78</v>
      </c>
      <c r="E10" s="823">
        <v>67</v>
      </c>
      <c r="F10" s="837">
        <f t="shared" ref="F10:F31" si="0">B10+D10</f>
        <v>156</v>
      </c>
      <c r="G10" s="837">
        <f t="shared" ref="G10:G32" si="1">C10+E10</f>
        <v>186</v>
      </c>
      <c r="H10" s="824">
        <f t="shared" ref="H10:H32" si="2">IF(F10=0,"-",G10/F10)</f>
        <v>1.1923076923076923</v>
      </c>
    </row>
    <row r="11" spans="1:8" ht="18" customHeight="1" x14ac:dyDescent="0.25">
      <c r="A11" s="808" t="s">
        <v>504</v>
      </c>
      <c r="B11" s="859">
        <v>24</v>
      </c>
      <c r="C11" s="853">
        <v>16</v>
      </c>
      <c r="D11" s="859">
        <v>24</v>
      </c>
      <c r="E11" s="853">
        <v>15</v>
      </c>
      <c r="F11" s="837">
        <f t="shared" si="0"/>
        <v>48</v>
      </c>
      <c r="G11" s="837">
        <f t="shared" si="1"/>
        <v>31</v>
      </c>
      <c r="H11" s="824">
        <f t="shared" si="2"/>
        <v>0.64583333333333337</v>
      </c>
    </row>
    <row r="12" spans="1:8" s="855" customFormat="1" ht="18" customHeight="1" x14ac:dyDescent="0.25">
      <c r="A12" s="808" t="s">
        <v>587</v>
      </c>
      <c r="B12" s="822">
        <v>1056</v>
      </c>
      <c r="C12" s="823">
        <v>1059</v>
      </c>
      <c r="D12" s="822">
        <v>1056</v>
      </c>
      <c r="E12" s="823">
        <v>964</v>
      </c>
      <c r="F12" s="837">
        <f t="shared" si="0"/>
        <v>2112</v>
      </c>
      <c r="G12" s="837">
        <f t="shared" si="1"/>
        <v>2023</v>
      </c>
      <c r="H12" s="824">
        <f t="shared" si="2"/>
        <v>0.95785984848484851</v>
      </c>
    </row>
    <row r="13" spans="1:8" s="855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37">
        <f t="shared" si="0"/>
        <v>1056</v>
      </c>
      <c r="G13" s="837">
        <f t="shared" si="1"/>
        <v>842</v>
      </c>
      <c r="H13" s="824">
        <f t="shared" si="2"/>
        <v>0.79734848484848486</v>
      </c>
    </row>
    <row r="14" spans="1:8" s="855" customFormat="1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7">
        <f t="shared" si="0"/>
        <v>320</v>
      </c>
      <c r="G14" s="837">
        <f t="shared" si="1"/>
        <v>0</v>
      </c>
      <c r="H14" s="824">
        <f t="shared" si="2"/>
        <v>0</v>
      </c>
    </row>
    <row r="15" spans="1:8" s="855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37">
        <f t="shared" si="0"/>
        <v>1584</v>
      </c>
      <c r="G15" s="837">
        <f t="shared" si="1"/>
        <v>1360</v>
      </c>
      <c r="H15" s="824">
        <f t="shared" si="2"/>
        <v>0.85858585858585856</v>
      </c>
    </row>
    <row r="16" spans="1:8" s="645" customFormat="1" ht="18" customHeight="1" x14ac:dyDescent="0.2">
      <c r="A16" s="858" t="s">
        <v>506</v>
      </c>
      <c r="B16" s="859">
        <v>648</v>
      </c>
      <c r="C16" s="853">
        <v>664</v>
      </c>
      <c r="D16" s="859">
        <v>648</v>
      </c>
      <c r="E16" s="853">
        <v>618</v>
      </c>
      <c r="F16" s="837">
        <f t="shared" si="0"/>
        <v>1296</v>
      </c>
      <c r="G16" s="837">
        <f t="shared" si="1"/>
        <v>1282</v>
      </c>
      <c r="H16" s="824">
        <f t="shared" si="2"/>
        <v>0.98919753086419748</v>
      </c>
    </row>
    <row r="17" spans="1:8" s="645" customFormat="1" ht="18" customHeight="1" x14ac:dyDescent="0.2">
      <c r="A17" s="858" t="s">
        <v>507</v>
      </c>
      <c r="B17" s="859">
        <v>36</v>
      </c>
      <c r="C17" s="853">
        <v>43</v>
      </c>
      <c r="D17" s="859">
        <v>36</v>
      </c>
      <c r="E17" s="853">
        <v>34</v>
      </c>
      <c r="F17" s="837">
        <f t="shared" si="0"/>
        <v>72</v>
      </c>
      <c r="G17" s="837">
        <f t="shared" si="1"/>
        <v>77</v>
      </c>
      <c r="H17" s="824">
        <f t="shared" si="2"/>
        <v>1.0694444444444444</v>
      </c>
    </row>
    <row r="18" spans="1:8" s="645" customFormat="1" ht="18" customHeight="1" x14ac:dyDescent="0.2">
      <c r="A18" s="858" t="s">
        <v>508</v>
      </c>
      <c r="B18" s="859">
        <v>122</v>
      </c>
      <c r="C18" s="853">
        <v>220</v>
      </c>
      <c r="D18" s="859">
        <v>122</v>
      </c>
      <c r="E18" s="853">
        <v>194</v>
      </c>
      <c r="F18" s="837">
        <f t="shared" si="0"/>
        <v>244</v>
      </c>
      <c r="G18" s="837">
        <f t="shared" si="1"/>
        <v>414</v>
      </c>
      <c r="H18" s="824">
        <f t="shared" si="2"/>
        <v>1.6967213114754098</v>
      </c>
    </row>
    <row r="19" spans="1:8" s="645" customFormat="1" ht="18" customHeight="1" x14ac:dyDescent="0.2">
      <c r="A19" s="858" t="s">
        <v>509</v>
      </c>
      <c r="B19" s="859">
        <v>30</v>
      </c>
      <c r="C19" s="853">
        <v>61</v>
      </c>
      <c r="D19" s="859">
        <v>30</v>
      </c>
      <c r="E19" s="853">
        <v>73</v>
      </c>
      <c r="F19" s="837">
        <f t="shared" si="0"/>
        <v>60</v>
      </c>
      <c r="G19" s="837">
        <f t="shared" si="1"/>
        <v>134</v>
      </c>
      <c r="H19" s="824">
        <f t="shared" si="2"/>
        <v>2.2333333333333334</v>
      </c>
    </row>
    <row r="20" spans="1:8" ht="18" customHeight="1" x14ac:dyDescent="0.25">
      <c r="A20" s="858" t="s">
        <v>613</v>
      </c>
      <c r="B20" s="822">
        <v>15</v>
      </c>
      <c r="C20" s="853">
        <v>19</v>
      </c>
      <c r="D20" s="822">
        <v>15</v>
      </c>
      <c r="E20" s="853">
        <v>19</v>
      </c>
      <c r="F20" s="837">
        <f t="shared" si="0"/>
        <v>30</v>
      </c>
      <c r="G20" s="837">
        <f t="shared" si="1"/>
        <v>38</v>
      </c>
      <c r="H20" s="824">
        <f t="shared" si="2"/>
        <v>1.2666666666666666</v>
      </c>
    </row>
    <row r="21" spans="1:8" ht="18" customHeight="1" x14ac:dyDescent="0.25">
      <c r="A21" s="858" t="s">
        <v>514</v>
      </c>
      <c r="B21" s="822">
        <v>61</v>
      </c>
      <c r="C21" s="853">
        <v>80</v>
      </c>
      <c r="D21" s="822">
        <v>61</v>
      </c>
      <c r="E21" s="853">
        <v>83</v>
      </c>
      <c r="F21" s="837">
        <f t="shared" si="0"/>
        <v>122</v>
      </c>
      <c r="G21" s="837">
        <f t="shared" si="1"/>
        <v>163</v>
      </c>
      <c r="H21" s="824">
        <f t="shared" si="2"/>
        <v>1.3360655737704918</v>
      </c>
    </row>
    <row r="22" spans="1:8" s="645" customFormat="1" ht="18" customHeight="1" x14ac:dyDescent="0.2">
      <c r="A22" s="858" t="s">
        <v>580</v>
      </c>
      <c r="B22" s="859">
        <v>28</v>
      </c>
      <c r="C22" s="853">
        <v>0</v>
      </c>
      <c r="D22" s="859">
        <v>28</v>
      </c>
      <c r="E22" s="853">
        <v>0</v>
      </c>
      <c r="F22" s="837">
        <f t="shared" si="0"/>
        <v>56</v>
      </c>
      <c r="G22" s="837">
        <f t="shared" si="1"/>
        <v>0</v>
      </c>
      <c r="H22" s="824">
        <f t="shared" si="2"/>
        <v>0</v>
      </c>
    </row>
    <row r="23" spans="1:8" s="645" customFormat="1" ht="18" customHeight="1" x14ac:dyDescent="0.2">
      <c r="A23" s="858" t="s">
        <v>513</v>
      </c>
      <c r="B23" s="859">
        <v>18</v>
      </c>
      <c r="C23" s="853">
        <v>0</v>
      </c>
      <c r="D23" s="859">
        <v>18</v>
      </c>
      <c r="E23" s="853">
        <v>0</v>
      </c>
      <c r="F23" s="837">
        <f t="shared" si="0"/>
        <v>36</v>
      </c>
      <c r="G23" s="837">
        <f t="shared" si="1"/>
        <v>0</v>
      </c>
      <c r="H23" s="824">
        <f t="shared" si="2"/>
        <v>0</v>
      </c>
    </row>
    <row r="24" spans="1:8" s="645" customFormat="1" ht="18" customHeight="1" x14ac:dyDescent="0.2">
      <c r="A24" s="858" t="s">
        <v>588</v>
      </c>
      <c r="B24" s="859">
        <v>92</v>
      </c>
      <c r="C24" s="853">
        <v>81</v>
      </c>
      <c r="D24" s="859">
        <v>92</v>
      </c>
      <c r="E24" s="853">
        <v>106</v>
      </c>
      <c r="F24" s="837">
        <f t="shared" si="0"/>
        <v>184</v>
      </c>
      <c r="G24" s="837">
        <f t="shared" si="1"/>
        <v>187</v>
      </c>
      <c r="H24" s="824">
        <f t="shared" si="2"/>
        <v>1.0163043478260869</v>
      </c>
    </row>
    <row r="25" spans="1:8" s="645" customFormat="1" ht="18" customHeight="1" x14ac:dyDescent="0.2">
      <c r="A25" s="858" t="s">
        <v>589</v>
      </c>
      <c r="B25" s="859">
        <v>60</v>
      </c>
      <c r="C25" s="853">
        <v>48</v>
      </c>
      <c r="D25" s="859">
        <v>60</v>
      </c>
      <c r="E25" s="853">
        <v>79</v>
      </c>
      <c r="F25" s="837">
        <f t="shared" si="0"/>
        <v>120</v>
      </c>
      <c r="G25" s="837">
        <f t="shared" si="1"/>
        <v>127</v>
      </c>
      <c r="H25" s="824">
        <f t="shared" si="2"/>
        <v>1.0583333333333333</v>
      </c>
    </row>
    <row r="26" spans="1:8" s="645" customFormat="1" ht="18" customHeight="1" x14ac:dyDescent="0.2">
      <c r="A26" s="858" t="s">
        <v>517</v>
      </c>
      <c r="B26" s="859">
        <v>96</v>
      </c>
      <c r="C26" s="853">
        <v>101</v>
      </c>
      <c r="D26" s="859">
        <v>96</v>
      </c>
      <c r="E26" s="853">
        <v>91</v>
      </c>
      <c r="F26" s="837">
        <f t="shared" si="0"/>
        <v>192</v>
      </c>
      <c r="G26" s="837">
        <f t="shared" si="1"/>
        <v>192</v>
      </c>
      <c r="H26" s="824">
        <f t="shared" si="2"/>
        <v>1</v>
      </c>
    </row>
    <row r="27" spans="1:8" s="645" customFormat="1" ht="18" customHeight="1" x14ac:dyDescent="0.2">
      <c r="A27" s="858" t="s">
        <v>510</v>
      </c>
      <c r="B27" s="859">
        <v>16</v>
      </c>
      <c r="C27" s="853">
        <v>20</v>
      </c>
      <c r="D27" s="859">
        <v>16</v>
      </c>
      <c r="E27" s="853">
        <v>22</v>
      </c>
      <c r="F27" s="837">
        <f t="shared" si="0"/>
        <v>32</v>
      </c>
      <c r="G27" s="837">
        <f t="shared" si="1"/>
        <v>42</v>
      </c>
      <c r="H27" s="824">
        <f t="shared" si="2"/>
        <v>1.3125</v>
      </c>
    </row>
    <row r="28" spans="1:8" s="645" customFormat="1" ht="18" customHeight="1" x14ac:dyDescent="0.2">
      <c r="A28" s="858" t="s">
        <v>516</v>
      </c>
      <c r="B28" s="859">
        <v>60</v>
      </c>
      <c r="C28" s="853">
        <v>100</v>
      </c>
      <c r="D28" s="859">
        <v>60</v>
      </c>
      <c r="E28" s="853">
        <v>77</v>
      </c>
      <c r="F28" s="837">
        <f t="shared" si="0"/>
        <v>120</v>
      </c>
      <c r="G28" s="837">
        <f t="shared" si="1"/>
        <v>177</v>
      </c>
      <c r="H28" s="824">
        <f t="shared" si="2"/>
        <v>1.4750000000000001</v>
      </c>
    </row>
    <row r="29" spans="1:8" s="645" customFormat="1" ht="18" customHeight="1" x14ac:dyDescent="0.2">
      <c r="A29" s="858" t="s">
        <v>515</v>
      </c>
      <c r="B29" s="859">
        <v>40</v>
      </c>
      <c r="C29" s="853">
        <v>40</v>
      </c>
      <c r="D29" s="859">
        <v>40</v>
      </c>
      <c r="E29" s="853">
        <v>50</v>
      </c>
      <c r="F29" s="837">
        <f t="shared" si="0"/>
        <v>80</v>
      </c>
      <c r="G29" s="837">
        <f t="shared" si="1"/>
        <v>90</v>
      </c>
      <c r="H29" s="824">
        <f t="shared" si="2"/>
        <v>1.125</v>
      </c>
    </row>
    <row r="30" spans="1:8" s="645" customFormat="1" ht="18" customHeight="1" x14ac:dyDescent="0.2">
      <c r="A30" s="858" t="s">
        <v>591</v>
      </c>
      <c r="B30" s="859">
        <v>150</v>
      </c>
      <c r="C30" s="853">
        <v>120</v>
      </c>
      <c r="D30" s="859">
        <v>150</v>
      </c>
      <c r="E30" s="853">
        <v>136</v>
      </c>
      <c r="F30" s="837">
        <f t="shared" si="0"/>
        <v>300</v>
      </c>
      <c r="G30" s="837">
        <f t="shared" si="1"/>
        <v>256</v>
      </c>
      <c r="H30" s="824">
        <f t="shared" si="2"/>
        <v>0.85333333333333339</v>
      </c>
    </row>
    <row r="31" spans="1:8" s="645" customFormat="1" ht="18" customHeight="1" x14ac:dyDescent="0.2">
      <c r="A31" s="858" t="s">
        <v>585</v>
      </c>
      <c r="B31" s="859">
        <v>7</v>
      </c>
      <c r="C31" s="853">
        <v>14</v>
      </c>
      <c r="D31" s="859">
        <v>7</v>
      </c>
      <c r="E31" s="853">
        <v>11</v>
      </c>
      <c r="F31" s="837">
        <f t="shared" si="0"/>
        <v>14</v>
      </c>
      <c r="G31" s="837">
        <f t="shared" si="1"/>
        <v>25</v>
      </c>
      <c r="H31" s="824">
        <f t="shared" si="2"/>
        <v>1.7857142857142858</v>
      </c>
    </row>
    <row r="32" spans="1:8" s="645" customFormat="1" ht="18" customHeight="1" thickBot="1" x14ac:dyDescent="0.25">
      <c r="A32" s="867" t="s">
        <v>511</v>
      </c>
      <c r="B32" s="868">
        <v>10</v>
      </c>
      <c r="C32" s="869">
        <v>0</v>
      </c>
      <c r="D32" s="868">
        <v>10</v>
      </c>
      <c r="E32" s="869">
        <v>0</v>
      </c>
      <c r="F32" s="870">
        <f>B32+D32</f>
        <v>20</v>
      </c>
      <c r="G32" s="870">
        <f t="shared" si="1"/>
        <v>0</v>
      </c>
      <c r="H32" s="871">
        <f t="shared" si="2"/>
        <v>0</v>
      </c>
    </row>
    <row r="33" spans="1:8" s="832" customFormat="1" ht="17.25" customHeight="1" x14ac:dyDescent="0.25">
      <c r="A33" s="864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65">
        <f>SUM(F9:F32)</f>
        <v>9298</v>
      </c>
      <c r="G33" s="865">
        <f>SUM(G9:G32)</f>
        <v>8713</v>
      </c>
      <c r="H33" s="866">
        <f>IF(F33=0,"-",G33/F33)</f>
        <v>0.93708324370832441</v>
      </c>
    </row>
    <row r="34" spans="1:8" s="832" customFormat="1" ht="12.75" x14ac:dyDescent="0.25">
      <c r="A34" s="900"/>
      <c r="B34" s="876"/>
      <c r="C34" s="876"/>
      <c r="D34" s="876"/>
      <c r="E34" s="876"/>
      <c r="F34" s="876"/>
      <c r="G34" s="876"/>
      <c r="H34" s="877"/>
    </row>
    <row r="35" spans="1:8" x14ac:dyDescent="0.25">
      <c r="A35" s="826" t="s">
        <v>682</v>
      </c>
      <c r="F35" s="834"/>
      <c r="G35" s="834"/>
    </row>
    <row r="36" spans="1:8" x14ac:dyDescent="0.25">
      <c r="F36" s="834"/>
      <c r="G36" s="834"/>
    </row>
    <row r="37" spans="1:8" x14ac:dyDescent="0.25">
      <c r="F37" s="834"/>
      <c r="G37" s="834"/>
    </row>
    <row r="38" spans="1:8" x14ac:dyDescent="0.25">
      <c r="F38" s="834"/>
      <c r="G38" s="834"/>
    </row>
    <row r="39" spans="1:8" x14ac:dyDescent="0.25">
      <c r="F39" s="834"/>
      <c r="G39" s="834"/>
    </row>
    <row r="40" spans="1:8" x14ac:dyDescent="0.25">
      <c r="F40" s="834"/>
      <c r="G40" s="834"/>
    </row>
    <row r="41" spans="1:8" x14ac:dyDescent="0.25">
      <c r="F41" s="834"/>
      <c r="G41" s="834"/>
    </row>
    <row r="42" spans="1:8" x14ac:dyDescent="0.25">
      <c r="F42" s="834"/>
      <c r="G42" s="834"/>
    </row>
    <row r="43" spans="1:8" x14ac:dyDescent="0.25">
      <c r="F43" s="834"/>
      <c r="G43" s="834"/>
    </row>
    <row r="44" spans="1:8" x14ac:dyDescent="0.25">
      <c r="F44" s="834"/>
      <c r="G44" s="834"/>
    </row>
    <row r="45" spans="1:8" x14ac:dyDescent="0.25">
      <c r="F45" s="834"/>
      <c r="G45" s="834"/>
    </row>
    <row r="46" spans="1:8" x14ac:dyDescent="0.25">
      <c r="F46" s="834"/>
      <c r="G46" s="834"/>
    </row>
    <row r="47" spans="1:8" x14ac:dyDescent="0.25">
      <c r="F47" s="834"/>
      <c r="G47" s="834"/>
    </row>
    <row r="48" spans="1:8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7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H251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0.42578125" customWidth="1"/>
    <col min="7" max="7" width="8" customWidth="1"/>
    <col min="8" max="8" width="8.1406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636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783</v>
      </c>
      <c r="C9" s="831">
        <v>835</v>
      </c>
      <c r="D9" s="865">
        <v>783</v>
      </c>
      <c r="E9" s="831">
        <v>699</v>
      </c>
      <c r="F9" s="837">
        <f>B9+D9</f>
        <v>1566</v>
      </c>
      <c r="G9" s="837">
        <f>C9+E9</f>
        <v>1534</v>
      </c>
      <c r="H9" s="824">
        <f>IF(F9=0,"-",G9/F9)</f>
        <v>0.97956577266922096</v>
      </c>
    </row>
    <row r="10" spans="1:8" ht="18" customHeight="1" x14ac:dyDescent="0.25">
      <c r="A10" s="808" t="s">
        <v>586</v>
      </c>
      <c r="B10" s="822">
        <v>117</v>
      </c>
      <c r="C10" s="823">
        <v>199</v>
      </c>
      <c r="D10" s="822">
        <v>117</v>
      </c>
      <c r="E10" s="823">
        <v>120</v>
      </c>
      <c r="F10" s="837">
        <f t="shared" ref="F10:F26" si="0">B10+D10</f>
        <v>234</v>
      </c>
      <c r="G10" s="837">
        <f t="shared" ref="G10:G27" si="1">C10+E10</f>
        <v>319</v>
      </c>
      <c r="H10" s="824">
        <f t="shared" ref="H10:H28" si="2">IF(F10=0,"-",G10/F10)</f>
        <v>1.3632478632478633</v>
      </c>
    </row>
    <row r="11" spans="1:8" ht="18" customHeight="1" x14ac:dyDescent="0.25">
      <c r="A11" s="808" t="s">
        <v>504</v>
      </c>
      <c r="B11" s="859">
        <v>36</v>
      </c>
      <c r="C11" s="853">
        <v>24</v>
      </c>
      <c r="D11" s="859">
        <v>36</v>
      </c>
      <c r="E11" s="853">
        <v>21</v>
      </c>
      <c r="F11" s="837">
        <f t="shared" si="0"/>
        <v>72</v>
      </c>
      <c r="G11" s="837">
        <f t="shared" si="1"/>
        <v>45</v>
      </c>
      <c r="H11" s="824">
        <f t="shared" si="2"/>
        <v>0.625</v>
      </c>
    </row>
    <row r="12" spans="1:8" ht="18" customHeight="1" x14ac:dyDescent="0.25">
      <c r="A12" s="808" t="s">
        <v>569</v>
      </c>
      <c r="B12" s="822">
        <v>792</v>
      </c>
      <c r="C12" s="823">
        <v>692</v>
      </c>
      <c r="D12" s="822">
        <v>792</v>
      </c>
      <c r="E12" s="823">
        <v>704</v>
      </c>
      <c r="F12" s="837">
        <f t="shared" si="0"/>
        <v>1584</v>
      </c>
      <c r="G12" s="837">
        <f t="shared" si="1"/>
        <v>1396</v>
      </c>
      <c r="H12" s="824">
        <f t="shared" si="2"/>
        <v>0.88131313131313127</v>
      </c>
    </row>
    <row r="13" spans="1:8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37">
        <f t="shared" si="0"/>
        <v>1056</v>
      </c>
      <c r="G13" s="837">
        <f t="shared" si="1"/>
        <v>740</v>
      </c>
      <c r="H13" s="824">
        <f t="shared" si="2"/>
        <v>0.7007575757575758</v>
      </c>
    </row>
    <row r="14" spans="1:8" ht="18" customHeight="1" x14ac:dyDescent="0.25">
      <c r="A14" s="808" t="s">
        <v>478</v>
      </c>
      <c r="B14" s="830">
        <v>160</v>
      </c>
      <c r="C14" s="823">
        <v>158</v>
      </c>
      <c r="D14" s="830">
        <v>160</v>
      </c>
      <c r="E14" s="823">
        <v>80</v>
      </c>
      <c r="F14" s="837">
        <f t="shared" si="0"/>
        <v>320</v>
      </c>
      <c r="G14" s="837">
        <f t="shared" si="1"/>
        <v>238</v>
      </c>
      <c r="H14" s="824">
        <f t="shared" si="2"/>
        <v>0.74375000000000002</v>
      </c>
    </row>
    <row r="15" spans="1:8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37">
        <f t="shared" si="0"/>
        <v>1056</v>
      </c>
      <c r="G15" s="837">
        <f t="shared" si="1"/>
        <v>71</v>
      </c>
      <c r="H15" s="824">
        <f t="shared" si="2"/>
        <v>6.7234848484848481E-2</v>
      </c>
    </row>
    <row r="16" spans="1:8" s="645" customFormat="1" ht="18" customHeight="1" x14ac:dyDescent="0.2">
      <c r="A16" s="858" t="s">
        <v>506</v>
      </c>
      <c r="B16" s="859">
        <v>540</v>
      </c>
      <c r="C16" s="853">
        <v>358</v>
      </c>
      <c r="D16" s="859">
        <v>540</v>
      </c>
      <c r="E16" s="853">
        <v>479</v>
      </c>
      <c r="F16" s="837">
        <f t="shared" si="0"/>
        <v>1080</v>
      </c>
      <c r="G16" s="837">
        <f t="shared" si="1"/>
        <v>837</v>
      </c>
      <c r="H16" s="824">
        <f t="shared" si="2"/>
        <v>0.77500000000000002</v>
      </c>
    </row>
    <row r="17" spans="1:8" s="645" customFormat="1" ht="18" customHeight="1" x14ac:dyDescent="0.2">
      <c r="A17" s="858" t="s">
        <v>507</v>
      </c>
      <c r="B17" s="859">
        <v>30</v>
      </c>
      <c r="C17" s="853">
        <v>78</v>
      </c>
      <c r="D17" s="859">
        <v>30</v>
      </c>
      <c r="E17" s="853">
        <v>34</v>
      </c>
      <c r="F17" s="837">
        <f t="shared" si="0"/>
        <v>60</v>
      </c>
      <c r="G17" s="837">
        <f t="shared" si="1"/>
        <v>112</v>
      </c>
      <c r="H17" s="824">
        <f t="shared" si="2"/>
        <v>1.8666666666666667</v>
      </c>
    </row>
    <row r="18" spans="1:8" s="645" customFormat="1" ht="18" customHeight="1" x14ac:dyDescent="0.2">
      <c r="A18" s="858" t="s">
        <v>508</v>
      </c>
      <c r="B18" s="859">
        <v>122</v>
      </c>
      <c r="C18" s="853">
        <v>58</v>
      </c>
      <c r="D18" s="859">
        <v>122</v>
      </c>
      <c r="E18" s="853">
        <v>67</v>
      </c>
      <c r="F18" s="837">
        <f t="shared" si="0"/>
        <v>244</v>
      </c>
      <c r="G18" s="837">
        <f t="shared" si="1"/>
        <v>125</v>
      </c>
      <c r="H18" s="824">
        <f t="shared" si="2"/>
        <v>0.51229508196721307</v>
      </c>
    </row>
    <row r="19" spans="1:8" s="645" customFormat="1" ht="18" customHeight="1" x14ac:dyDescent="0.2">
      <c r="A19" s="858" t="s">
        <v>509</v>
      </c>
      <c r="B19" s="859">
        <v>30</v>
      </c>
      <c r="C19" s="853">
        <v>22</v>
      </c>
      <c r="D19" s="859">
        <v>30</v>
      </c>
      <c r="E19" s="853">
        <v>20</v>
      </c>
      <c r="F19" s="837">
        <f t="shared" si="0"/>
        <v>60</v>
      </c>
      <c r="G19" s="837">
        <f t="shared" si="1"/>
        <v>42</v>
      </c>
      <c r="H19" s="824">
        <f t="shared" si="2"/>
        <v>0.7</v>
      </c>
    </row>
    <row r="20" spans="1:8" s="645" customFormat="1" ht="18" customHeight="1" x14ac:dyDescent="0.2">
      <c r="A20" s="858" t="s">
        <v>521</v>
      </c>
      <c r="B20" s="859">
        <v>46</v>
      </c>
      <c r="C20" s="853">
        <v>0</v>
      </c>
      <c r="D20" s="859">
        <v>46</v>
      </c>
      <c r="E20" s="853">
        <v>0</v>
      </c>
      <c r="F20" s="837">
        <f t="shared" si="0"/>
        <v>92</v>
      </c>
      <c r="G20" s="837">
        <f t="shared" si="1"/>
        <v>0</v>
      </c>
      <c r="H20" s="824">
        <f t="shared" si="2"/>
        <v>0</v>
      </c>
    </row>
    <row r="21" spans="1:8" s="645" customFormat="1" ht="18" customHeight="1" x14ac:dyDescent="0.2">
      <c r="A21" s="858" t="s">
        <v>513</v>
      </c>
      <c r="B21" s="859">
        <v>30</v>
      </c>
      <c r="C21" s="853">
        <v>0</v>
      </c>
      <c r="D21" s="859">
        <v>30</v>
      </c>
      <c r="E21" s="853">
        <v>0</v>
      </c>
      <c r="F21" s="837">
        <f t="shared" si="0"/>
        <v>60</v>
      </c>
      <c r="G21" s="837">
        <f t="shared" si="1"/>
        <v>0</v>
      </c>
      <c r="H21" s="824">
        <f t="shared" si="2"/>
        <v>0</v>
      </c>
    </row>
    <row r="22" spans="1:8" s="645" customFormat="1" ht="18" customHeight="1" x14ac:dyDescent="0.2">
      <c r="A22" s="858" t="s">
        <v>588</v>
      </c>
      <c r="B22" s="859">
        <v>92</v>
      </c>
      <c r="C22" s="853">
        <v>78</v>
      </c>
      <c r="D22" s="859">
        <v>92</v>
      </c>
      <c r="E22" s="853">
        <v>76</v>
      </c>
      <c r="F22" s="837">
        <f t="shared" si="0"/>
        <v>184</v>
      </c>
      <c r="G22" s="837">
        <f t="shared" si="1"/>
        <v>154</v>
      </c>
      <c r="H22" s="824">
        <f t="shared" si="2"/>
        <v>0.83695652173913049</v>
      </c>
    </row>
    <row r="23" spans="1:8" s="645" customFormat="1" ht="18" customHeight="1" x14ac:dyDescent="0.2">
      <c r="A23" s="858" t="s">
        <v>589</v>
      </c>
      <c r="B23" s="859">
        <v>60</v>
      </c>
      <c r="C23" s="853">
        <v>35</v>
      </c>
      <c r="D23" s="859">
        <v>60</v>
      </c>
      <c r="E23" s="853">
        <v>21</v>
      </c>
      <c r="F23" s="837">
        <f t="shared" si="0"/>
        <v>120</v>
      </c>
      <c r="G23" s="837">
        <f t="shared" si="1"/>
        <v>56</v>
      </c>
      <c r="H23" s="824">
        <f t="shared" si="2"/>
        <v>0.46666666666666667</v>
      </c>
    </row>
    <row r="24" spans="1:8" s="645" customFormat="1" ht="18" customHeight="1" x14ac:dyDescent="0.2">
      <c r="A24" s="858" t="s">
        <v>517</v>
      </c>
      <c r="B24" s="859">
        <v>96</v>
      </c>
      <c r="C24" s="853">
        <v>98</v>
      </c>
      <c r="D24" s="859">
        <v>96</v>
      </c>
      <c r="E24" s="853">
        <v>100</v>
      </c>
      <c r="F24" s="837">
        <f t="shared" si="0"/>
        <v>192</v>
      </c>
      <c r="G24" s="837">
        <f t="shared" si="1"/>
        <v>198</v>
      </c>
      <c r="H24" s="824">
        <f t="shared" si="2"/>
        <v>1.03125</v>
      </c>
    </row>
    <row r="25" spans="1:8" s="645" customFormat="1" ht="18" customHeight="1" x14ac:dyDescent="0.2">
      <c r="A25" s="858" t="s">
        <v>510</v>
      </c>
      <c r="B25" s="859">
        <v>16</v>
      </c>
      <c r="C25" s="853">
        <v>21</v>
      </c>
      <c r="D25" s="859">
        <v>16</v>
      </c>
      <c r="E25" s="853">
        <v>26</v>
      </c>
      <c r="F25" s="837">
        <f t="shared" si="0"/>
        <v>32</v>
      </c>
      <c r="G25" s="837">
        <f t="shared" si="1"/>
        <v>47</v>
      </c>
      <c r="H25" s="824">
        <f t="shared" si="2"/>
        <v>1.46875</v>
      </c>
    </row>
    <row r="26" spans="1:8" s="645" customFormat="1" ht="18" customHeight="1" x14ac:dyDescent="0.2">
      <c r="A26" s="858" t="s">
        <v>581</v>
      </c>
      <c r="B26" s="859">
        <v>120</v>
      </c>
      <c r="C26" s="853">
        <v>111</v>
      </c>
      <c r="D26" s="859">
        <v>120</v>
      </c>
      <c r="E26" s="853">
        <v>151</v>
      </c>
      <c r="F26" s="837">
        <f t="shared" si="0"/>
        <v>240</v>
      </c>
      <c r="G26" s="837">
        <f t="shared" si="1"/>
        <v>262</v>
      </c>
      <c r="H26" s="824">
        <f t="shared" si="2"/>
        <v>1.0916666666666666</v>
      </c>
    </row>
    <row r="27" spans="1:8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13</v>
      </c>
      <c r="F27" s="837">
        <f>B27+D27</f>
        <v>14</v>
      </c>
      <c r="G27" s="837">
        <f t="shared" si="1"/>
        <v>26</v>
      </c>
      <c r="H27" s="824">
        <f t="shared" si="2"/>
        <v>1.8571428571428572</v>
      </c>
    </row>
    <row r="28" spans="1:8" s="645" customFormat="1" ht="18" customHeight="1" thickBot="1" x14ac:dyDescent="0.25">
      <c r="A28" s="867" t="s">
        <v>511</v>
      </c>
      <c r="B28" s="868">
        <v>10</v>
      </c>
      <c r="C28" s="869">
        <v>9</v>
      </c>
      <c r="D28" s="868">
        <v>10</v>
      </c>
      <c r="E28" s="869">
        <v>7</v>
      </c>
      <c r="F28" s="870">
        <f>B28+D28</f>
        <v>20</v>
      </c>
      <c r="G28" s="870">
        <f>C28+E28</f>
        <v>16</v>
      </c>
      <c r="H28" s="871">
        <f t="shared" si="2"/>
        <v>0.8</v>
      </c>
    </row>
    <row r="29" spans="1:8" s="832" customFormat="1" ht="18" customHeight="1" x14ac:dyDescent="0.25">
      <c r="A29" s="864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65">
        <f>SUM(F9:F28)</f>
        <v>8286</v>
      </c>
      <c r="G29" s="865">
        <f>SUM(G9:G28)</f>
        <v>6218</v>
      </c>
      <c r="H29" s="866">
        <f>IF(F29=0,"-",G29/F29)</f>
        <v>0.75042239922761289</v>
      </c>
    </row>
    <row r="30" spans="1:8" x14ac:dyDescent="0.25">
      <c r="F30" s="838"/>
      <c r="G30" s="838"/>
    </row>
    <row r="31" spans="1:8" x14ac:dyDescent="0.25">
      <c r="A31" s="826" t="s">
        <v>682</v>
      </c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98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258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" customWidth="1"/>
    <col min="7" max="8" width="8.42578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637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522</v>
      </c>
      <c r="C9" s="831">
        <v>602</v>
      </c>
      <c r="D9" s="865">
        <v>522</v>
      </c>
      <c r="E9" s="831">
        <v>610</v>
      </c>
      <c r="F9" s="837">
        <f>B9+D9</f>
        <v>1044</v>
      </c>
      <c r="G9" s="837">
        <f>C9+E9</f>
        <v>1212</v>
      </c>
      <c r="H9" s="824">
        <f>IF(F9=0,"-",G9/F9)</f>
        <v>1.1609195402298851</v>
      </c>
    </row>
    <row r="10" spans="1:8" ht="18" customHeight="1" x14ac:dyDescent="0.25">
      <c r="A10" s="808" t="s">
        <v>586</v>
      </c>
      <c r="B10" s="822">
        <v>78</v>
      </c>
      <c r="C10" s="823">
        <v>82</v>
      </c>
      <c r="D10" s="822">
        <v>78</v>
      </c>
      <c r="E10" s="823">
        <v>105</v>
      </c>
      <c r="F10" s="837">
        <f t="shared" ref="F10:F29" si="0">B10+D10</f>
        <v>156</v>
      </c>
      <c r="G10" s="837">
        <f t="shared" ref="G10:G29" si="1">C10+E10</f>
        <v>187</v>
      </c>
      <c r="H10" s="824">
        <f t="shared" ref="H10:H30" si="2">IF(F10=0,"-",G10/F10)</f>
        <v>1.1987179487179487</v>
      </c>
    </row>
    <row r="11" spans="1:8" ht="18" customHeight="1" x14ac:dyDescent="0.25">
      <c r="A11" s="808" t="s">
        <v>504</v>
      </c>
      <c r="B11" s="859">
        <v>24</v>
      </c>
      <c r="C11" s="853">
        <v>15</v>
      </c>
      <c r="D11" s="859">
        <v>24</v>
      </c>
      <c r="E11" s="853">
        <v>22</v>
      </c>
      <c r="F11" s="837">
        <f t="shared" si="0"/>
        <v>48</v>
      </c>
      <c r="G11" s="837">
        <f t="shared" si="1"/>
        <v>37</v>
      </c>
      <c r="H11" s="824">
        <f t="shared" si="2"/>
        <v>0.77083333333333337</v>
      </c>
    </row>
    <row r="12" spans="1:8" ht="18" customHeight="1" x14ac:dyDescent="0.25">
      <c r="A12" s="808" t="s">
        <v>569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37">
        <f t="shared" si="0"/>
        <v>1320</v>
      </c>
      <c r="G12" s="837">
        <f t="shared" si="1"/>
        <v>1132</v>
      </c>
      <c r="H12" s="824">
        <f t="shared" si="2"/>
        <v>0.85757575757575755</v>
      </c>
    </row>
    <row r="13" spans="1:8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37">
        <f t="shared" si="0"/>
        <v>792</v>
      </c>
      <c r="G13" s="837">
        <f t="shared" si="1"/>
        <v>414</v>
      </c>
      <c r="H13" s="824">
        <f t="shared" si="2"/>
        <v>0.52272727272727271</v>
      </c>
    </row>
    <row r="14" spans="1:8" ht="18" customHeight="1" x14ac:dyDescent="0.25">
      <c r="A14" s="858" t="s">
        <v>478</v>
      </c>
      <c r="B14" s="859">
        <v>80</v>
      </c>
      <c r="C14" s="853">
        <v>0</v>
      </c>
      <c r="D14" s="859">
        <v>80</v>
      </c>
      <c r="E14" s="853">
        <v>0</v>
      </c>
      <c r="F14" s="837">
        <f t="shared" si="0"/>
        <v>160</v>
      </c>
      <c r="G14" s="837">
        <f t="shared" si="1"/>
        <v>0</v>
      </c>
      <c r="H14" s="824">
        <f t="shared" si="2"/>
        <v>0</v>
      </c>
    </row>
    <row r="15" spans="1:8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37">
        <f t="shared" si="0"/>
        <v>1056</v>
      </c>
      <c r="G15" s="837">
        <f t="shared" si="1"/>
        <v>652</v>
      </c>
      <c r="H15" s="824">
        <f t="shared" si="2"/>
        <v>0.61742424242424243</v>
      </c>
    </row>
    <row r="16" spans="1:8" s="645" customFormat="1" ht="18" customHeight="1" x14ac:dyDescent="0.2">
      <c r="A16" s="858" t="s">
        <v>506</v>
      </c>
      <c r="B16" s="859">
        <v>432</v>
      </c>
      <c r="C16" s="853">
        <v>474</v>
      </c>
      <c r="D16" s="859">
        <v>432</v>
      </c>
      <c r="E16" s="853">
        <v>655</v>
      </c>
      <c r="F16" s="837">
        <f t="shared" si="0"/>
        <v>864</v>
      </c>
      <c r="G16" s="837">
        <f t="shared" si="1"/>
        <v>1129</v>
      </c>
      <c r="H16" s="824">
        <f t="shared" si="2"/>
        <v>1.306712962962963</v>
      </c>
    </row>
    <row r="17" spans="1:8" s="645" customFormat="1" ht="18" customHeight="1" x14ac:dyDescent="0.2">
      <c r="A17" s="858" t="s">
        <v>507</v>
      </c>
      <c r="B17" s="859">
        <v>24</v>
      </c>
      <c r="C17" s="853">
        <v>13</v>
      </c>
      <c r="D17" s="859">
        <v>24</v>
      </c>
      <c r="E17" s="853">
        <v>32</v>
      </c>
      <c r="F17" s="837">
        <f t="shared" si="0"/>
        <v>48</v>
      </c>
      <c r="G17" s="837">
        <f t="shared" si="1"/>
        <v>45</v>
      </c>
      <c r="H17" s="824">
        <f t="shared" si="2"/>
        <v>0.9375</v>
      </c>
    </row>
    <row r="18" spans="1:8" s="645" customFormat="1" ht="18" customHeight="1" x14ac:dyDescent="0.2">
      <c r="A18" s="858" t="s">
        <v>508</v>
      </c>
      <c r="B18" s="859">
        <v>122</v>
      </c>
      <c r="C18" s="853">
        <v>120</v>
      </c>
      <c r="D18" s="859">
        <v>122</v>
      </c>
      <c r="E18" s="853">
        <v>127</v>
      </c>
      <c r="F18" s="837">
        <f t="shared" si="0"/>
        <v>244</v>
      </c>
      <c r="G18" s="837">
        <f t="shared" si="1"/>
        <v>247</v>
      </c>
      <c r="H18" s="824">
        <f t="shared" si="2"/>
        <v>1.0122950819672132</v>
      </c>
    </row>
    <row r="19" spans="1:8" s="645" customFormat="1" ht="18" customHeight="1" x14ac:dyDescent="0.2">
      <c r="A19" s="858" t="s">
        <v>509</v>
      </c>
      <c r="B19" s="859">
        <v>30</v>
      </c>
      <c r="C19" s="853">
        <v>45</v>
      </c>
      <c r="D19" s="859">
        <v>30</v>
      </c>
      <c r="E19" s="853">
        <v>40</v>
      </c>
      <c r="F19" s="837">
        <f t="shared" si="0"/>
        <v>60</v>
      </c>
      <c r="G19" s="837">
        <f t="shared" si="1"/>
        <v>85</v>
      </c>
      <c r="H19" s="824">
        <f t="shared" si="2"/>
        <v>1.4166666666666667</v>
      </c>
    </row>
    <row r="20" spans="1:8" s="645" customFormat="1" ht="18" customHeight="1" x14ac:dyDescent="0.2">
      <c r="A20" s="858" t="s">
        <v>568</v>
      </c>
      <c r="B20" s="859">
        <v>12</v>
      </c>
      <c r="C20" s="853">
        <v>4</v>
      </c>
      <c r="D20" s="859">
        <v>12</v>
      </c>
      <c r="E20" s="853">
        <v>15</v>
      </c>
      <c r="F20" s="837">
        <f t="shared" si="0"/>
        <v>24</v>
      </c>
      <c r="G20" s="837">
        <f t="shared" si="1"/>
        <v>19</v>
      </c>
      <c r="H20" s="824">
        <f t="shared" si="2"/>
        <v>0.79166666666666663</v>
      </c>
    </row>
    <row r="21" spans="1:8" s="645" customFormat="1" ht="18" customHeight="1" x14ac:dyDescent="0.2">
      <c r="A21" s="858" t="s">
        <v>513</v>
      </c>
      <c r="B21" s="859">
        <v>8</v>
      </c>
      <c r="C21" s="853">
        <v>0</v>
      </c>
      <c r="D21" s="859">
        <v>8</v>
      </c>
      <c r="E21" s="853">
        <v>7</v>
      </c>
      <c r="F21" s="837">
        <f t="shared" si="0"/>
        <v>16</v>
      </c>
      <c r="G21" s="837">
        <f t="shared" si="1"/>
        <v>7</v>
      </c>
      <c r="H21" s="824">
        <f t="shared" si="2"/>
        <v>0.4375</v>
      </c>
    </row>
    <row r="22" spans="1:8" s="645" customFormat="1" ht="18" customHeight="1" x14ac:dyDescent="0.2">
      <c r="A22" s="858" t="s">
        <v>517</v>
      </c>
      <c r="B22" s="859">
        <v>96</v>
      </c>
      <c r="C22" s="853">
        <v>116</v>
      </c>
      <c r="D22" s="859">
        <v>96</v>
      </c>
      <c r="E22" s="853">
        <v>56</v>
      </c>
      <c r="F22" s="837">
        <f t="shared" si="0"/>
        <v>192</v>
      </c>
      <c r="G22" s="837">
        <f t="shared" si="1"/>
        <v>172</v>
      </c>
      <c r="H22" s="824">
        <f t="shared" si="2"/>
        <v>0.89583333333333337</v>
      </c>
    </row>
    <row r="23" spans="1:8" s="645" customFormat="1" ht="18" customHeight="1" x14ac:dyDescent="0.2">
      <c r="A23" s="858" t="s">
        <v>510</v>
      </c>
      <c r="B23" s="859">
        <v>16</v>
      </c>
      <c r="C23" s="853">
        <v>24</v>
      </c>
      <c r="D23" s="859">
        <v>16</v>
      </c>
      <c r="E23" s="853">
        <v>13</v>
      </c>
      <c r="F23" s="837">
        <f t="shared" si="0"/>
        <v>32</v>
      </c>
      <c r="G23" s="837">
        <f t="shared" si="1"/>
        <v>37</v>
      </c>
      <c r="H23" s="824">
        <f t="shared" si="2"/>
        <v>1.15625</v>
      </c>
    </row>
    <row r="24" spans="1:8" s="645" customFormat="1" ht="18" customHeight="1" x14ac:dyDescent="0.2">
      <c r="A24" s="858" t="s">
        <v>522</v>
      </c>
      <c r="B24" s="859">
        <v>60</v>
      </c>
      <c r="C24" s="853">
        <v>0</v>
      </c>
      <c r="D24" s="859">
        <v>60</v>
      </c>
      <c r="E24" s="853">
        <v>0</v>
      </c>
      <c r="F24" s="837">
        <f t="shared" si="0"/>
        <v>120</v>
      </c>
      <c r="G24" s="837">
        <f t="shared" si="1"/>
        <v>0</v>
      </c>
      <c r="H24" s="824">
        <f t="shared" si="2"/>
        <v>0</v>
      </c>
    </row>
    <row r="25" spans="1:8" s="645" customFormat="1" ht="18" customHeight="1" x14ac:dyDescent="0.2">
      <c r="A25" s="858" t="s">
        <v>515</v>
      </c>
      <c r="B25" s="859">
        <v>40</v>
      </c>
      <c r="C25" s="853">
        <v>0</v>
      </c>
      <c r="D25" s="859">
        <v>40</v>
      </c>
      <c r="E25" s="853">
        <v>0</v>
      </c>
      <c r="F25" s="837">
        <f t="shared" si="0"/>
        <v>80</v>
      </c>
      <c r="G25" s="837">
        <f t="shared" si="1"/>
        <v>0</v>
      </c>
      <c r="H25" s="824">
        <f t="shared" si="2"/>
        <v>0</v>
      </c>
    </row>
    <row r="26" spans="1:8" s="645" customFormat="1" ht="18" customHeight="1" x14ac:dyDescent="0.2">
      <c r="A26" s="858" t="s">
        <v>588</v>
      </c>
      <c r="B26" s="859">
        <v>92</v>
      </c>
      <c r="C26" s="853">
        <v>56</v>
      </c>
      <c r="D26" s="859">
        <v>92</v>
      </c>
      <c r="E26" s="853">
        <v>37</v>
      </c>
      <c r="F26" s="837">
        <f t="shared" si="0"/>
        <v>184</v>
      </c>
      <c r="G26" s="837">
        <f t="shared" si="1"/>
        <v>93</v>
      </c>
      <c r="H26" s="824">
        <f t="shared" si="2"/>
        <v>0.50543478260869568</v>
      </c>
    </row>
    <row r="27" spans="1:8" s="645" customFormat="1" ht="18" customHeight="1" x14ac:dyDescent="0.2">
      <c r="A27" s="858" t="s">
        <v>589</v>
      </c>
      <c r="B27" s="859">
        <v>60</v>
      </c>
      <c r="C27" s="853">
        <v>28</v>
      </c>
      <c r="D27" s="859">
        <v>60</v>
      </c>
      <c r="E27" s="853">
        <v>29</v>
      </c>
      <c r="F27" s="837">
        <f t="shared" si="0"/>
        <v>120</v>
      </c>
      <c r="G27" s="837">
        <f t="shared" si="1"/>
        <v>57</v>
      </c>
      <c r="H27" s="824">
        <f t="shared" si="2"/>
        <v>0.47499999999999998</v>
      </c>
    </row>
    <row r="28" spans="1:8" s="645" customFormat="1" ht="18" customHeight="1" x14ac:dyDescent="0.2">
      <c r="A28" s="858" t="s">
        <v>581</v>
      </c>
      <c r="B28" s="859">
        <v>120</v>
      </c>
      <c r="C28" s="853">
        <v>104</v>
      </c>
      <c r="D28" s="859">
        <v>120</v>
      </c>
      <c r="E28" s="853">
        <v>120</v>
      </c>
      <c r="F28" s="837">
        <f>B28+D28</f>
        <v>240</v>
      </c>
      <c r="G28" s="837">
        <f>C28+E28</f>
        <v>224</v>
      </c>
      <c r="H28" s="824">
        <f t="shared" si="2"/>
        <v>0.93333333333333335</v>
      </c>
    </row>
    <row r="29" spans="1:8" s="645" customFormat="1" ht="18" customHeight="1" x14ac:dyDescent="0.2">
      <c r="A29" s="858" t="s">
        <v>585</v>
      </c>
      <c r="B29" s="859">
        <v>7</v>
      </c>
      <c r="C29" s="853">
        <v>8</v>
      </c>
      <c r="D29" s="859">
        <v>7</v>
      </c>
      <c r="E29" s="853">
        <v>7</v>
      </c>
      <c r="F29" s="837">
        <f t="shared" si="0"/>
        <v>14</v>
      </c>
      <c r="G29" s="837">
        <f t="shared" si="1"/>
        <v>15</v>
      </c>
      <c r="H29" s="824">
        <f t="shared" si="2"/>
        <v>1.0714285714285714</v>
      </c>
    </row>
    <row r="30" spans="1:8" s="645" customFormat="1" ht="18" customHeight="1" thickBot="1" x14ac:dyDescent="0.25">
      <c r="A30" s="867" t="s">
        <v>511</v>
      </c>
      <c r="B30" s="868">
        <v>10</v>
      </c>
      <c r="C30" s="869">
        <v>14</v>
      </c>
      <c r="D30" s="868">
        <v>10</v>
      </c>
      <c r="E30" s="869">
        <v>35</v>
      </c>
      <c r="F30" s="870">
        <f>B30+D30</f>
        <v>20</v>
      </c>
      <c r="G30" s="870">
        <f>C30+E30</f>
        <v>49</v>
      </c>
      <c r="H30" s="871">
        <f t="shared" si="2"/>
        <v>2.4500000000000002</v>
      </c>
    </row>
    <row r="31" spans="1:8" s="832" customFormat="1" ht="18" customHeight="1" x14ac:dyDescent="0.25">
      <c r="A31" s="864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65">
        <f>SUM(F9:F30)</f>
        <v>6834</v>
      </c>
      <c r="G31" s="865">
        <f>SUM(G9:G30)</f>
        <v>5813</v>
      </c>
      <c r="H31" s="866">
        <f>IF(F31=0,"-",G31/F31)</f>
        <v>0.85059994146912499</v>
      </c>
    </row>
    <row r="32" spans="1:8" x14ac:dyDescent="0.25">
      <c r="F32" s="838"/>
      <c r="G32" s="838"/>
    </row>
    <row r="33" spans="1:7" x14ac:dyDescent="0.25">
      <c r="A33" s="826" t="s">
        <v>682</v>
      </c>
      <c r="F33" s="834"/>
      <c r="G33" s="834"/>
    </row>
    <row r="34" spans="1:7" x14ac:dyDescent="0.25">
      <c r="F34" s="834"/>
      <c r="G34" s="834"/>
    </row>
    <row r="35" spans="1:7" x14ac:dyDescent="0.25">
      <c r="F35" s="834"/>
      <c r="G35" s="834"/>
    </row>
    <row r="36" spans="1:7" x14ac:dyDescent="0.25">
      <c r="F36" s="834"/>
      <c r="G36" s="834"/>
    </row>
    <row r="37" spans="1:7" x14ac:dyDescent="0.25">
      <c r="F37" s="834"/>
      <c r="G37" s="834"/>
    </row>
    <row r="38" spans="1:7" x14ac:dyDescent="0.25">
      <c r="F38" s="834"/>
      <c r="G38" s="834"/>
    </row>
    <row r="39" spans="1:7" x14ac:dyDescent="0.25">
      <c r="F39" s="834"/>
      <c r="G39" s="834"/>
    </row>
    <row r="40" spans="1:7" x14ac:dyDescent="0.25">
      <c r="F40" s="834"/>
      <c r="G40" s="834"/>
    </row>
    <row r="41" spans="1:7" x14ac:dyDescent="0.25">
      <c r="F41" s="834"/>
      <c r="G41" s="834"/>
    </row>
    <row r="42" spans="1:7" x14ac:dyDescent="0.25">
      <c r="F42" s="834"/>
      <c r="G42" s="834"/>
    </row>
    <row r="43" spans="1:7" x14ac:dyDescent="0.25">
      <c r="F43" s="834"/>
      <c r="G43" s="834"/>
    </row>
    <row r="44" spans="1:7" x14ac:dyDescent="0.25">
      <c r="F44" s="834"/>
      <c r="G44" s="834"/>
    </row>
    <row r="45" spans="1:7" x14ac:dyDescent="0.25">
      <c r="F45" s="834"/>
      <c r="G45" s="834"/>
    </row>
    <row r="46" spans="1:7" x14ac:dyDescent="0.25">
      <c r="F46" s="834"/>
      <c r="G46" s="834"/>
    </row>
    <row r="47" spans="1:7" x14ac:dyDescent="0.25">
      <c r="F47" s="834"/>
      <c r="G47" s="834"/>
    </row>
    <row r="48" spans="1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  <row r="258" spans="6:7" x14ac:dyDescent="0.25">
      <c r="F258" s="834"/>
      <c r="G258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9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H253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7.28515625" bestFit="1" customWidth="1"/>
    <col min="7" max="7" width="8" customWidth="1"/>
    <col min="8" max="8" width="8.1406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638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522</v>
      </c>
      <c r="C9" s="831">
        <v>636</v>
      </c>
      <c r="D9" s="865">
        <v>522</v>
      </c>
      <c r="E9" s="831">
        <v>603</v>
      </c>
      <c r="F9" s="837">
        <f>B9+D9</f>
        <v>1044</v>
      </c>
      <c r="G9" s="837">
        <f>C9+E9</f>
        <v>1239</v>
      </c>
      <c r="H9" s="824">
        <f>IF(F9=0,"-",G9/F9)</f>
        <v>1.1867816091954022</v>
      </c>
    </row>
    <row r="10" spans="1:8" ht="18" customHeight="1" x14ac:dyDescent="0.25">
      <c r="A10" s="808" t="s">
        <v>586</v>
      </c>
      <c r="B10" s="822">
        <v>78</v>
      </c>
      <c r="C10" s="823">
        <v>104</v>
      </c>
      <c r="D10" s="822">
        <v>78</v>
      </c>
      <c r="E10" s="823">
        <v>100</v>
      </c>
      <c r="F10" s="837">
        <f>B10+D10</f>
        <v>156</v>
      </c>
      <c r="G10" s="837">
        <f t="shared" ref="G10:G25" si="0">C10+E10</f>
        <v>204</v>
      </c>
      <c r="H10" s="824">
        <f t="shared" ref="H10:H25" si="1">IF(F10=0,"-",G10/F10)</f>
        <v>1.3076923076923077</v>
      </c>
    </row>
    <row r="11" spans="1:8" ht="18" customHeight="1" x14ac:dyDescent="0.25">
      <c r="A11" s="808" t="s">
        <v>504</v>
      </c>
      <c r="B11" s="859">
        <v>24</v>
      </c>
      <c r="C11" s="853">
        <v>21</v>
      </c>
      <c r="D11" s="859">
        <v>24</v>
      </c>
      <c r="E11" s="853">
        <v>19</v>
      </c>
      <c r="F11" s="837">
        <f>B11+D11</f>
        <v>48</v>
      </c>
      <c r="G11" s="837">
        <f>C11+E11</f>
        <v>40</v>
      </c>
      <c r="H11" s="824">
        <f t="shared" si="1"/>
        <v>0.83333333333333337</v>
      </c>
    </row>
    <row r="12" spans="1:8" ht="18" customHeight="1" x14ac:dyDescent="0.25">
      <c r="A12" s="808" t="s">
        <v>569</v>
      </c>
      <c r="B12" s="822">
        <v>792</v>
      </c>
      <c r="C12" s="823">
        <v>633</v>
      </c>
      <c r="D12" s="822">
        <v>792</v>
      </c>
      <c r="E12" s="823">
        <v>801</v>
      </c>
      <c r="F12" s="837">
        <f t="shared" ref="F12:F25" si="2">B12+D12</f>
        <v>1584</v>
      </c>
      <c r="G12" s="837">
        <f t="shared" si="0"/>
        <v>1434</v>
      </c>
      <c r="H12" s="824">
        <f t="shared" si="1"/>
        <v>0.90530303030303028</v>
      </c>
    </row>
    <row r="13" spans="1:8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37">
        <f>B13+D13</f>
        <v>792</v>
      </c>
      <c r="G13" s="837">
        <f>C13+E13</f>
        <v>391</v>
      </c>
      <c r="H13" s="824">
        <f t="shared" si="1"/>
        <v>0.49368686868686867</v>
      </c>
    </row>
    <row r="14" spans="1:8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37">
        <f t="shared" si="2"/>
        <v>1056</v>
      </c>
      <c r="G14" s="837">
        <f t="shared" si="0"/>
        <v>535</v>
      </c>
      <c r="H14" s="824">
        <f t="shared" si="1"/>
        <v>0.50662878787878785</v>
      </c>
    </row>
    <row r="15" spans="1:8" s="645" customFormat="1" ht="18" customHeight="1" x14ac:dyDescent="0.2">
      <c r="A15" s="858" t="s">
        <v>506</v>
      </c>
      <c r="B15" s="859">
        <v>540</v>
      </c>
      <c r="C15" s="853">
        <v>639</v>
      </c>
      <c r="D15" s="859">
        <v>540</v>
      </c>
      <c r="E15" s="853">
        <v>801</v>
      </c>
      <c r="F15" s="837">
        <f t="shared" si="2"/>
        <v>1080</v>
      </c>
      <c r="G15" s="837">
        <f t="shared" si="0"/>
        <v>1440</v>
      </c>
      <c r="H15" s="824">
        <f t="shared" si="1"/>
        <v>1.3333333333333333</v>
      </c>
    </row>
    <row r="16" spans="1:8" s="645" customFormat="1" ht="18" customHeight="1" x14ac:dyDescent="0.2">
      <c r="A16" s="858" t="s">
        <v>507</v>
      </c>
      <c r="B16" s="859">
        <v>30</v>
      </c>
      <c r="C16" s="853">
        <v>53</v>
      </c>
      <c r="D16" s="859">
        <v>30</v>
      </c>
      <c r="E16" s="853">
        <v>38</v>
      </c>
      <c r="F16" s="837">
        <f t="shared" si="2"/>
        <v>60</v>
      </c>
      <c r="G16" s="837">
        <f t="shared" si="0"/>
        <v>91</v>
      </c>
      <c r="H16" s="824">
        <f t="shared" si="1"/>
        <v>1.5166666666666666</v>
      </c>
    </row>
    <row r="17" spans="1:8" s="645" customFormat="1" ht="18" customHeight="1" x14ac:dyDescent="0.2">
      <c r="A17" s="858" t="s">
        <v>508</v>
      </c>
      <c r="B17" s="859">
        <v>61</v>
      </c>
      <c r="C17" s="853">
        <v>84</v>
      </c>
      <c r="D17" s="859">
        <v>61</v>
      </c>
      <c r="E17" s="853">
        <v>61</v>
      </c>
      <c r="F17" s="837">
        <f t="shared" si="2"/>
        <v>122</v>
      </c>
      <c r="G17" s="837">
        <f t="shared" si="0"/>
        <v>145</v>
      </c>
      <c r="H17" s="824">
        <f t="shared" si="1"/>
        <v>1.1885245901639345</v>
      </c>
    </row>
    <row r="18" spans="1:8" s="645" customFormat="1" ht="18" customHeight="1" x14ac:dyDescent="0.2">
      <c r="A18" s="858" t="s">
        <v>509</v>
      </c>
      <c r="B18" s="859">
        <v>15</v>
      </c>
      <c r="C18" s="853">
        <v>16</v>
      </c>
      <c r="D18" s="859">
        <v>15</v>
      </c>
      <c r="E18" s="853">
        <v>14</v>
      </c>
      <c r="F18" s="837">
        <f>B18+D18</f>
        <v>30</v>
      </c>
      <c r="G18" s="837">
        <f>C18+E18</f>
        <v>30</v>
      </c>
      <c r="H18" s="824">
        <f t="shared" si="1"/>
        <v>1</v>
      </c>
    </row>
    <row r="19" spans="1:8" s="645" customFormat="1" ht="18" customHeight="1" x14ac:dyDescent="0.2">
      <c r="A19" s="858" t="s">
        <v>517</v>
      </c>
      <c r="B19" s="859">
        <v>96</v>
      </c>
      <c r="C19" s="853">
        <v>69</v>
      </c>
      <c r="D19" s="859">
        <v>96</v>
      </c>
      <c r="E19" s="853">
        <v>45</v>
      </c>
      <c r="F19" s="837">
        <f t="shared" si="2"/>
        <v>192</v>
      </c>
      <c r="G19" s="837">
        <f t="shared" si="0"/>
        <v>114</v>
      </c>
      <c r="H19" s="824">
        <f t="shared" si="1"/>
        <v>0.59375</v>
      </c>
    </row>
    <row r="20" spans="1:8" s="645" customFormat="1" ht="18" customHeight="1" x14ac:dyDescent="0.2">
      <c r="A20" s="858" t="s">
        <v>510</v>
      </c>
      <c r="B20" s="859">
        <v>16</v>
      </c>
      <c r="C20" s="853">
        <v>10</v>
      </c>
      <c r="D20" s="859">
        <v>16</v>
      </c>
      <c r="E20" s="853">
        <v>8</v>
      </c>
      <c r="F20" s="837">
        <f t="shared" si="2"/>
        <v>32</v>
      </c>
      <c r="G20" s="837">
        <f t="shared" si="0"/>
        <v>18</v>
      </c>
      <c r="H20" s="824">
        <f t="shared" si="1"/>
        <v>0.5625</v>
      </c>
    </row>
    <row r="21" spans="1:8" s="645" customFormat="1" ht="18" customHeight="1" x14ac:dyDescent="0.2">
      <c r="A21" s="858" t="s">
        <v>588</v>
      </c>
      <c r="B21" s="859">
        <v>92</v>
      </c>
      <c r="C21" s="853">
        <v>72</v>
      </c>
      <c r="D21" s="859">
        <v>92</v>
      </c>
      <c r="E21" s="853">
        <v>118</v>
      </c>
      <c r="F21" s="837">
        <f t="shared" si="2"/>
        <v>184</v>
      </c>
      <c r="G21" s="837">
        <f t="shared" si="0"/>
        <v>190</v>
      </c>
      <c r="H21" s="824">
        <f t="shared" si="1"/>
        <v>1.0326086956521738</v>
      </c>
    </row>
    <row r="22" spans="1:8" s="645" customFormat="1" ht="18" customHeight="1" x14ac:dyDescent="0.2">
      <c r="A22" s="858" t="s">
        <v>589</v>
      </c>
      <c r="B22" s="859">
        <v>60</v>
      </c>
      <c r="C22" s="853">
        <v>46</v>
      </c>
      <c r="D22" s="859">
        <v>60</v>
      </c>
      <c r="E22" s="853">
        <v>60</v>
      </c>
      <c r="F22" s="837">
        <f t="shared" si="2"/>
        <v>120</v>
      </c>
      <c r="G22" s="837">
        <f t="shared" si="0"/>
        <v>106</v>
      </c>
      <c r="H22" s="824">
        <f t="shared" si="1"/>
        <v>0.8833333333333333</v>
      </c>
    </row>
    <row r="23" spans="1:8" s="645" customFormat="1" ht="18" customHeight="1" x14ac:dyDescent="0.2">
      <c r="A23" s="858" t="s">
        <v>581</v>
      </c>
      <c r="B23" s="859">
        <v>120</v>
      </c>
      <c r="C23" s="853">
        <v>114</v>
      </c>
      <c r="D23" s="859">
        <v>120</v>
      </c>
      <c r="E23" s="853">
        <v>122</v>
      </c>
      <c r="F23" s="837">
        <f t="shared" si="2"/>
        <v>240</v>
      </c>
      <c r="G23" s="837">
        <f t="shared" si="0"/>
        <v>236</v>
      </c>
      <c r="H23" s="824">
        <f t="shared" si="1"/>
        <v>0.98333333333333328</v>
      </c>
    </row>
    <row r="24" spans="1:8" s="645" customFormat="1" ht="18" customHeight="1" x14ac:dyDescent="0.2">
      <c r="A24" s="858" t="s">
        <v>585</v>
      </c>
      <c r="B24" s="859">
        <v>7</v>
      </c>
      <c r="C24" s="853">
        <v>7</v>
      </c>
      <c r="D24" s="859">
        <v>7</v>
      </c>
      <c r="E24" s="853">
        <v>14</v>
      </c>
      <c r="F24" s="837">
        <f t="shared" si="2"/>
        <v>14</v>
      </c>
      <c r="G24" s="837">
        <f t="shared" si="0"/>
        <v>21</v>
      </c>
      <c r="H24" s="824">
        <f t="shared" si="1"/>
        <v>1.5</v>
      </c>
    </row>
    <row r="25" spans="1:8" s="645" customFormat="1" ht="18" customHeight="1" thickBot="1" x14ac:dyDescent="0.25">
      <c r="A25" s="867" t="s">
        <v>511</v>
      </c>
      <c r="B25" s="868">
        <v>10</v>
      </c>
      <c r="C25" s="869">
        <v>7</v>
      </c>
      <c r="D25" s="868">
        <v>10</v>
      </c>
      <c r="E25" s="869">
        <v>2</v>
      </c>
      <c r="F25" s="870">
        <f t="shared" si="2"/>
        <v>20</v>
      </c>
      <c r="G25" s="870">
        <f t="shared" si="0"/>
        <v>9</v>
      </c>
      <c r="H25" s="871">
        <f t="shared" si="1"/>
        <v>0.45</v>
      </c>
    </row>
    <row r="26" spans="1:8" s="832" customFormat="1" ht="17.25" customHeight="1" x14ac:dyDescent="0.25">
      <c r="A26" s="864" t="s">
        <v>6</v>
      </c>
      <c r="B26" s="822">
        <f t="shared" ref="B26:G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65">
        <f t="shared" si="3"/>
        <v>6774</v>
      </c>
      <c r="G26" s="865">
        <f t="shared" si="3"/>
        <v>6243</v>
      </c>
      <c r="H26" s="866">
        <f t="shared" ref="H26" si="4">IF(F26=0,"-",G26/F26)</f>
        <v>0.92161204605845881</v>
      </c>
    </row>
    <row r="27" spans="1:8" x14ac:dyDescent="0.25">
      <c r="F27" s="838"/>
      <c r="G27" s="838"/>
    </row>
    <row r="28" spans="1:8" x14ac:dyDescent="0.25">
      <c r="A28" s="826" t="s">
        <v>682</v>
      </c>
      <c r="F28" s="834"/>
      <c r="G28" s="834"/>
    </row>
    <row r="29" spans="1:8" x14ac:dyDescent="0.25">
      <c r="F29" s="834"/>
      <c r="G29" s="834"/>
    </row>
    <row r="30" spans="1:8" x14ac:dyDescent="0.25"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H248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0.140625" customWidth="1"/>
    <col min="7" max="7" width="8" customWidth="1"/>
    <col min="8" max="8" width="8.5703125" customWidth="1"/>
    <col min="9" max="9" width="5.5703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639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783</v>
      </c>
      <c r="C9" s="831">
        <v>712</v>
      </c>
      <c r="D9" s="865">
        <v>783</v>
      </c>
      <c r="E9" s="831">
        <v>561</v>
      </c>
      <c r="F9" s="837">
        <f>B9+D9</f>
        <v>1566</v>
      </c>
      <c r="G9" s="837">
        <f>C9+E9</f>
        <v>1273</v>
      </c>
      <c r="H9" s="824">
        <f>IF(F9=0,"-",G9/F9)</f>
        <v>0.81289910600255433</v>
      </c>
    </row>
    <row r="10" spans="1:8" ht="18" customHeight="1" x14ac:dyDescent="0.25">
      <c r="A10" s="808" t="s">
        <v>586</v>
      </c>
      <c r="B10" s="822">
        <v>117</v>
      </c>
      <c r="C10" s="823">
        <v>271</v>
      </c>
      <c r="D10" s="822">
        <v>117</v>
      </c>
      <c r="E10" s="823">
        <v>100</v>
      </c>
      <c r="F10" s="837">
        <f t="shared" ref="F10:F28" si="0">B10+D10</f>
        <v>234</v>
      </c>
      <c r="G10" s="837">
        <f t="shared" ref="G10:G28" si="1">C10+E10</f>
        <v>371</v>
      </c>
      <c r="H10" s="824">
        <f>IF(F10=0,"-",G10/F10)</f>
        <v>1.5854700854700854</v>
      </c>
    </row>
    <row r="11" spans="1:8" ht="18" customHeight="1" x14ac:dyDescent="0.25">
      <c r="A11" s="808" t="s">
        <v>504</v>
      </c>
      <c r="B11" s="859">
        <v>36</v>
      </c>
      <c r="C11" s="853">
        <v>19</v>
      </c>
      <c r="D11" s="859">
        <v>36</v>
      </c>
      <c r="E11" s="853">
        <v>11</v>
      </c>
      <c r="F11" s="837">
        <f t="shared" si="0"/>
        <v>72</v>
      </c>
      <c r="G11" s="837">
        <f t="shared" si="1"/>
        <v>30</v>
      </c>
      <c r="H11" s="824">
        <f t="shared" ref="H11:H28" si="2">IF(F11=0,"-",G11/F11)</f>
        <v>0.41666666666666669</v>
      </c>
    </row>
    <row r="12" spans="1:8" ht="18" customHeight="1" x14ac:dyDescent="0.25">
      <c r="A12" s="808" t="s">
        <v>569</v>
      </c>
      <c r="B12" s="822">
        <v>792</v>
      </c>
      <c r="C12" s="823">
        <v>570</v>
      </c>
      <c r="D12" s="822">
        <v>792</v>
      </c>
      <c r="E12" s="823">
        <v>712</v>
      </c>
      <c r="F12" s="837">
        <f t="shared" si="0"/>
        <v>1584</v>
      </c>
      <c r="G12" s="837">
        <f t="shared" si="1"/>
        <v>1282</v>
      </c>
      <c r="H12" s="824">
        <f t="shared" si="2"/>
        <v>0.80934343434343436</v>
      </c>
    </row>
    <row r="13" spans="1:8" ht="18" customHeight="1" x14ac:dyDescent="0.25">
      <c r="A13" s="808" t="s">
        <v>620</v>
      </c>
      <c r="B13" s="822">
        <v>396</v>
      </c>
      <c r="C13" s="823">
        <v>222</v>
      </c>
      <c r="D13" s="822">
        <v>396</v>
      </c>
      <c r="E13" s="823">
        <v>265</v>
      </c>
      <c r="F13" s="837">
        <f t="shared" si="0"/>
        <v>792</v>
      </c>
      <c r="G13" s="837">
        <f t="shared" si="1"/>
        <v>487</v>
      </c>
      <c r="H13" s="824">
        <f t="shared" si="2"/>
        <v>0.61489898989898994</v>
      </c>
    </row>
    <row r="14" spans="1:8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138</v>
      </c>
      <c r="F14" s="837">
        <f t="shared" si="0"/>
        <v>320</v>
      </c>
      <c r="G14" s="837">
        <f t="shared" si="1"/>
        <v>284</v>
      </c>
      <c r="H14" s="824">
        <f t="shared" si="2"/>
        <v>0.88749999999999996</v>
      </c>
    </row>
    <row r="15" spans="1:8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37">
        <f t="shared" si="0"/>
        <v>1056</v>
      </c>
      <c r="G15" s="837">
        <f t="shared" si="1"/>
        <v>618</v>
      </c>
      <c r="H15" s="824">
        <f t="shared" si="2"/>
        <v>0.58522727272727271</v>
      </c>
    </row>
    <row r="16" spans="1:8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37">
        <f t="shared" si="0"/>
        <v>240</v>
      </c>
      <c r="G16" s="837">
        <f t="shared" si="1"/>
        <v>232</v>
      </c>
      <c r="H16" s="824">
        <f t="shared" si="2"/>
        <v>0.96666666666666667</v>
      </c>
    </row>
    <row r="17" spans="1:8" ht="18" customHeight="1" x14ac:dyDescent="0.25">
      <c r="A17" s="808" t="s">
        <v>492</v>
      </c>
      <c r="B17" s="822">
        <v>528</v>
      </c>
      <c r="C17" s="823">
        <v>361</v>
      </c>
      <c r="D17" s="822">
        <v>528</v>
      </c>
      <c r="E17" s="823">
        <v>491</v>
      </c>
      <c r="F17" s="837">
        <f t="shared" si="0"/>
        <v>1056</v>
      </c>
      <c r="G17" s="837">
        <f t="shared" si="1"/>
        <v>852</v>
      </c>
      <c r="H17" s="824">
        <f t="shared" si="2"/>
        <v>0.80681818181818177</v>
      </c>
    </row>
    <row r="18" spans="1:8" s="645" customFormat="1" ht="18" customHeight="1" x14ac:dyDescent="0.2">
      <c r="A18" s="858" t="s">
        <v>506</v>
      </c>
      <c r="B18" s="859">
        <v>432</v>
      </c>
      <c r="C18" s="853">
        <v>488</v>
      </c>
      <c r="D18" s="859">
        <v>432</v>
      </c>
      <c r="E18" s="853">
        <v>458</v>
      </c>
      <c r="F18" s="837">
        <f t="shared" si="0"/>
        <v>864</v>
      </c>
      <c r="G18" s="837">
        <f t="shared" si="1"/>
        <v>946</v>
      </c>
      <c r="H18" s="824">
        <f>IF(F18=0,"-",G18/F18)</f>
        <v>1.0949074074074074</v>
      </c>
    </row>
    <row r="19" spans="1:8" s="645" customFormat="1" ht="18" customHeight="1" x14ac:dyDescent="0.2">
      <c r="A19" s="858" t="s">
        <v>507</v>
      </c>
      <c r="B19" s="859">
        <v>24</v>
      </c>
      <c r="C19" s="853">
        <v>23</v>
      </c>
      <c r="D19" s="859">
        <v>24</v>
      </c>
      <c r="E19" s="853">
        <v>22</v>
      </c>
      <c r="F19" s="837">
        <f t="shared" si="0"/>
        <v>48</v>
      </c>
      <c r="G19" s="837">
        <f t="shared" si="1"/>
        <v>45</v>
      </c>
      <c r="H19" s="824">
        <f t="shared" si="2"/>
        <v>0.9375</v>
      </c>
    </row>
    <row r="20" spans="1:8" s="645" customFormat="1" ht="18" customHeight="1" x14ac:dyDescent="0.2">
      <c r="A20" s="858" t="s">
        <v>508</v>
      </c>
      <c r="B20" s="859">
        <v>122</v>
      </c>
      <c r="C20" s="853">
        <v>142</v>
      </c>
      <c r="D20" s="859">
        <v>122</v>
      </c>
      <c r="E20" s="853">
        <v>172</v>
      </c>
      <c r="F20" s="837">
        <f t="shared" si="0"/>
        <v>244</v>
      </c>
      <c r="G20" s="837">
        <f t="shared" si="1"/>
        <v>314</v>
      </c>
      <c r="H20" s="824">
        <f t="shared" si="2"/>
        <v>1.2868852459016393</v>
      </c>
    </row>
    <row r="21" spans="1:8" s="645" customFormat="1" ht="18" customHeight="1" x14ac:dyDescent="0.2">
      <c r="A21" s="858" t="s">
        <v>509</v>
      </c>
      <c r="B21" s="859">
        <v>30</v>
      </c>
      <c r="C21" s="853">
        <v>22</v>
      </c>
      <c r="D21" s="859">
        <v>30</v>
      </c>
      <c r="E21" s="853">
        <v>20</v>
      </c>
      <c r="F21" s="837">
        <f t="shared" si="0"/>
        <v>60</v>
      </c>
      <c r="G21" s="837">
        <f t="shared" si="1"/>
        <v>42</v>
      </c>
      <c r="H21" s="824">
        <f t="shared" si="2"/>
        <v>0.7</v>
      </c>
    </row>
    <row r="22" spans="1:8" s="645" customFormat="1" ht="18" customHeight="1" x14ac:dyDescent="0.2">
      <c r="A22" s="858" t="s">
        <v>517</v>
      </c>
      <c r="B22" s="859">
        <v>96</v>
      </c>
      <c r="C22" s="853">
        <v>13</v>
      </c>
      <c r="D22" s="859">
        <v>96</v>
      </c>
      <c r="E22" s="853">
        <v>14</v>
      </c>
      <c r="F22" s="837">
        <f t="shared" si="0"/>
        <v>192</v>
      </c>
      <c r="G22" s="837">
        <f>C22+E22</f>
        <v>27</v>
      </c>
      <c r="H22" s="824">
        <f t="shared" si="2"/>
        <v>0.140625</v>
      </c>
    </row>
    <row r="23" spans="1:8" s="645" customFormat="1" ht="18" customHeight="1" x14ac:dyDescent="0.2">
      <c r="A23" s="858" t="s">
        <v>510</v>
      </c>
      <c r="B23" s="859">
        <v>16</v>
      </c>
      <c r="C23" s="853">
        <v>1</v>
      </c>
      <c r="D23" s="859">
        <v>16</v>
      </c>
      <c r="E23" s="853">
        <v>3</v>
      </c>
      <c r="F23" s="837">
        <f t="shared" si="0"/>
        <v>32</v>
      </c>
      <c r="G23" s="837">
        <f t="shared" si="1"/>
        <v>4</v>
      </c>
      <c r="H23" s="824">
        <f t="shared" si="2"/>
        <v>0.125</v>
      </c>
    </row>
    <row r="24" spans="1:8" s="645" customFormat="1" ht="18" customHeight="1" x14ac:dyDescent="0.2">
      <c r="A24" s="858" t="s">
        <v>588</v>
      </c>
      <c r="B24" s="859">
        <v>92</v>
      </c>
      <c r="C24" s="853">
        <v>73</v>
      </c>
      <c r="D24" s="859">
        <v>92</v>
      </c>
      <c r="E24" s="853">
        <v>94</v>
      </c>
      <c r="F24" s="837">
        <f t="shared" si="0"/>
        <v>184</v>
      </c>
      <c r="G24" s="837">
        <f t="shared" si="1"/>
        <v>167</v>
      </c>
      <c r="H24" s="824">
        <f t="shared" si="2"/>
        <v>0.90760869565217395</v>
      </c>
    </row>
    <row r="25" spans="1:8" s="645" customFormat="1" ht="18" customHeight="1" x14ac:dyDescent="0.2">
      <c r="A25" s="858" t="s">
        <v>589</v>
      </c>
      <c r="B25" s="859">
        <v>60</v>
      </c>
      <c r="C25" s="853">
        <v>13</v>
      </c>
      <c r="D25" s="859">
        <v>60</v>
      </c>
      <c r="E25" s="853">
        <v>23</v>
      </c>
      <c r="F25" s="837">
        <f t="shared" si="0"/>
        <v>120</v>
      </c>
      <c r="G25" s="837">
        <f t="shared" si="1"/>
        <v>36</v>
      </c>
      <c r="H25" s="824">
        <f t="shared" si="2"/>
        <v>0.3</v>
      </c>
    </row>
    <row r="26" spans="1:8" s="645" customFormat="1" ht="18" customHeight="1" x14ac:dyDescent="0.2">
      <c r="A26" s="858" t="s">
        <v>581</v>
      </c>
      <c r="B26" s="859">
        <v>120</v>
      </c>
      <c r="C26" s="853">
        <v>98</v>
      </c>
      <c r="D26" s="859">
        <v>120</v>
      </c>
      <c r="E26" s="853">
        <v>117</v>
      </c>
      <c r="F26" s="837">
        <f t="shared" si="0"/>
        <v>240</v>
      </c>
      <c r="G26" s="837">
        <f t="shared" si="1"/>
        <v>215</v>
      </c>
      <c r="H26" s="824">
        <f t="shared" si="2"/>
        <v>0.89583333333333337</v>
      </c>
    </row>
    <row r="27" spans="1:8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15</v>
      </c>
      <c r="F27" s="837">
        <f>B27+D27</f>
        <v>14</v>
      </c>
      <c r="G27" s="837">
        <f>C27+E27</f>
        <v>28</v>
      </c>
      <c r="H27" s="861">
        <f t="shared" si="2"/>
        <v>2</v>
      </c>
    </row>
    <row r="28" spans="1:8" s="645" customFormat="1" ht="18" customHeight="1" thickBot="1" x14ac:dyDescent="0.25">
      <c r="A28" s="867" t="s">
        <v>511</v>
      </c>
      <c r="B28" s="868">
        <v>10</v>
      </c>
      <c r="C28" s="869">
        <v>73</v>
      </c>
      <c r="D28" s="868">
        <v>10</v>
      </c>
      <c r="E28" s="869">
        <v>61</v>
      </c>
      <c r="F28" s="870">
        <f t="shared" si="0"/>
        <v>20</v>
      </c>
      <c r="G28" s="870">
        <f t="shared" si="1"/>
        <v>134</v>
      </c>
      <c r="H28" s="871">
        <f t="shared" si="2"/>
        <v>6.7</v>
      </c>
    </row>
    <row r="29" spans="1:8" s="832" customFormat="1" ht="17.25" customHeight="1" x14ac:dyDescent="0.25">
      <c r="A29" s="864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3671</v>
      </c>
      <c r="F29" s="865">
        <f>SUM(F9:F28)</f>
        <v>8938</v>
      </c>
      <c r="G29" s="865">
        <f>SUM(G9:G28)</f>
        <v>7387</v>
      </c>
      <c r="H29" s="866">
        <f t="shared" ref="H29" si="4">IF(F29=0,"-",G29/F29)</f>
        <v>0.82647124636383984</v>
      </c>
    </row>
    <row r="30" spans="1:8" x14ac:dyDescent="0.25">
      <c r="F30" s="838"/>
      <c r="G30" s="838"/>
    </row>
    <row r="31" spans="1:8" x14ac:dyDescent="0.25">
      <c r="A31" s="826" t="s">
        <v>682</v>
      </c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98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257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.42578125" customWidth="1"/>
    <col min="7" max="7" width="8" customWidth="1"/>
    <col min="8" max="8" width="8.5703125" customWidth="1"/>
    <col min="9" max="9" width="5.71093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640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8" customHeight="1" x14ac:dyDescent="0.25">
      <c r="A9" s="808" t="s">
        <v>503</v>
      </c>
      <c r="B9" s="865">
        <v>522</v>
      </c>
      <c r="C9" s="831">
        <v>573</v>
      </c>
      <c r="D9" s="865">
        <v>522</v>
      </c>
      <c r="E9" s="831">
        <v>523</v>
      </c>
      <c r="F9" s="837">
        <f>B9+D9</f>
        <v>1044</v>
      </c>
      <c r="G9" s="837">
        <f>C9+E9</f>
        <v>1096</v>
      </c>
      <c r="H9" s="824">
        <f>IF(F9=0,"-",G9/F9)</f>
        <v>1.0498084291187739</v>
      </c>
    </row>
    <row r="10" spans="1:8" ht="18" customHeight="1" x14ac:dyDescent="0.25">
      <c r="A10" s="808" t="s">
        <v>586</v>
      </c>
      <c r="B10" s="859">
        <v>78</v>
      </c>
      <c r="C10" s="853">
        <v>115</v>
      </c>
      <c r="D10" s="859">
        <v>78</v>
      </c>
      <c r="E10" s="853">
        <v>111</v>
      </c>
      <c r="F10" s="837">
        <f>B10+D10</f>
        <v>156</v>
      </c>
      <c r="G10" s="837">
        <f t="shared" ref="G10:G31" si="0">C10+E10</f>
        <v>226</v>
      </c>
      <c r="H10" s="824">
        <f t="shared" ref="H10:H32" si="1">IF(F10=0,"-",G10/F10)</f>
        <v>1.4487179487179487</v>
      </c>
    </row>
    <row r="11" spans="1:8" ht="18" customHeight="1" x14ac:dyDescent="0.25">
      <c r="A11" s="808" t="s">
        <v>504</v>
      </c>
      <c r="B11" s="822">
        <v>24</v>
      </c>
      <c r="C11" s="823">
        <v>12</v>
      </c>
      <c r="D11" s="822">
        <v>24</v>
      </c>
      <c r="E11" s="823">
        <v>18</v>
      </c>
      <c r="F11" s="837">
        <f t="shared" ref="F11:F31" si="2">B11+D11</f>
        <v>48</v>
      </c>
      <c r="G11" s="837">
        <f t="shared" si="0"/>
        <v>30</v>
      </c>
      <c r="H11" s="824">
        <f t="shared" si="1"/>
        <v>0.625</v>
      </c>
    </row>
    <row r="12" spans="1:8" ht="18" customHeight="1" x14ac:dyDescent="0.25">
      <c r="A12" s="821" t="s">
        <v>569</v>
      </c>
      <c r="B12" s="822">
        <v>792</v>
      </c>
      <c r="C12" s="823">
        <v>744</v>
      </c>
      <c r="D12" s="822">
        <v>792</v>
      </c>
      <c r="E12" s="823">
        <v>703</v>
      </c>
      <c r="F12" s="837">
        <f t="shared" si="2"/>
        <v>1584</v>
      </c>
      <c r="G12" s="837">
        <f t="shared" si="0"/>
        <v>1447</v>
      </c>
      <c r="H12" s="824">
        <f t="shared" si="1"/>
        <v>0.91351010101010099</v>
      </c>
    </row>
    <row r="13" spans="1:8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37">
        <f t="shared" si="2"/>
        <v>792</v>
      </c>
      <c r="G13" s="837">
        <f t="shared" si="0"/>
        <v>618</v>
      </c>
      <c r="H13" s="824">
        <f t="shared" si="1"/>
        <v>0.78030303030303028</v>
      </c>
    </row>
    <row r="14" spans="1:8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37">
        <f t="shared" si="2"/>
        <v>320</v>
      </c>
      <c r="G14" s="837">
        <f t="shared" si="0"/>
        <v>155</v>
      </c>
      <c r="H14" s="824">
        <f t="shared" si="1"/>
        <v>0.484375</v>
      </c>
    </row>
    <row r="15" spans="1:8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37">
        <f t="shared" si="2"/>
        <v>792</v>
      </c>
      <c r="G15" s="837">
        <f t="shared" si="0"/>
        <v>629</v>
      </c>
      <c r="H15" s="824">
        <f t="shared" si="1"/>
        <v>0.79419191919191923</v>
      </c>
    </row>
    <row r="16" spans="1:8" ht="18" customHeight="1" x14ac:dyDescent="0.25">
      <c r="A16" s="858" t="s">
        <v>506</v>
      </c>
      <c r="B16" s="859">
        <v>432</v>
      </c>
      <c r="C16" s="853">
        <v>533</v>
      </c>
      <c r="D16" s="859">
        <v>432</v>
      </c>
      <c r="E16" s="853">
        <v>478</v>
      </c>
      <c r="F16" s="837">
        <f t="shared" si="2"/>
        <v>864</v>
      </c>
      <c r="G16" s="837">
        <f t="shared" si="0"/>
        <v>1011</v>
      </c>
      <c r="H16" s="824">
        <f t="shared" si="1"/>
        <v>1.1701388888888888</v>
      </c>
    </row>
    <row r="17" spans="1:8" ht="18" customHeight="1" x14ac:dyDescent="0.25">
      <c r="A17" s="858" t="s">
        <v>507</v>
      </c>
      <c r="B17" s="859">
        <v>24</v>
      </c>
      <c r="C17" s="853">
        <v>35</v>
      </c>
      <c r="D17" s="859">
        <v>24</v>
      </c>
      <c r="E17" s="853">
        <v>45</v>
      </c>
      <c r="F17" s="837">
        <f t="shared" si="2"/>
        <v>48</v>
      </c>
      <c r="G17" s="837">
        <f t="shared" si="0"/>
        <v>80</v>
      </c>
      <c r="H17" s="824">
        <f t="shared" si="1"/>
        <v>1.6666666666666667</v>
      </c>
    </row>
    <row r="18" spans="1:8" ht="18" customHeight="1" x14ac:dyDescent="0.25">
      <c r="A18" s="858" t="s">
        <v>508</v>
      </c>
      <c r="B18" s="859">
        <v>122</v>
      </c>
      <c r="C18" s="853">
        <v>90</v>
      </c>
      <c r="D18" s="859">
        <v>122</v>
      </c>
      <c r="E18" s="853">
        <v>123</v>
      </c>
      <c r="F18" s="837">
        <f t="shared" si="2"/>
        <v>244</v>
      </c>
      <c r="G18" s="837">
        <f t="shared" si="0"/>
        <v>213</v>
      </c>
      <c r="H18" s="824">
        <f t="shared" si="1"/>
        <v>0.87295081967213117</v>
      </c>
    </row>
    <row r="19" spans="1:8" ht="18" customHeight="1" x14ac:dyDescent="0.25">
      <c r="A19" s="858" t="s">
        <v>509</v>
      </c>
      <c r="B19" s="859">
        <v>30</v>
      </c>
      <c r="C19" s="853">
        <v>27</v>
      </c>
      <c r="D19" s="859">
        <v>30</v>
      </c>
      <c r="E19" s="853">
        <v>34</v>
      </c>
      <c r="F19" s="837">
        <f>B19+D19</f>
        <v>60</v>
      </c>
      <c r="G19" s="837">
        <f t="shared" si="0"/>
        <v>61</v>
      </c>
      <c r="H19" s="824">
        <f t="shared" si="1"/>
        <v>1.0166666666666666</v>
      </c>
    </row>
    <row r="20" spans="1:8" ht="18" customHeight="1" x14ac:dyDescent="0.25">
      <c r="A20" s="858" t="s">
        <v>578</v>
      </c>
      <c r="B20" s="822">
        <v>15</v>
      </c>
      <c r="C20" s="853">
        <v>29</v>
      </c>
      <c r="D20" s="822">
        <v>15</v>
      </c>
      <c r="E20" s="853">
        <v>29</v>
      </c>
      <c r="F20" s="837">
        <f t="shared" si="2"/>
        <v>30</v>
      </c>
      <c r="G20" s="837">
        <f t="shared" si="0"/>
        <v>58</v>
      </c>
      <c r="H20" s="824">
        <f t="shared" si="1"/>
        <v>1.9333333333333333</v>
      </c>
    </row>
    <row r="21" spans="1:8" ht="18" customHeight="1" x14ac:dyDescent="0.25">
      <c r="A21" s="858" t="s">
        <v>514</v>
      </c>
      <c r="B21" s="822">
        <v>61</v>
      </c>
      <c r="C21" s="853">
        <v>32</v>
      </c>
      <c r="D21" s="822">
        <v>61</v>
      </c>
      <c r="E21" s="853">
        <v>59</v>
      </c>
      <c r="F21" s="837">
        <f t="shared" si="2"/>
        <v>122</v>
      </c>
      <c r="G21" s="837">
        <f t="shared" si="0"/>
        <v>91</v>
      </c>
      <c r="H21" s="824">
        <f t="shared" si="1"/>
        <v>0.74590163934426235</v>
      </c>
    </row>
    <row r="22" spans="1:8" s="645" customFormat="1" ht="18" customHeight="1" x14ac:dyDescent="0.2">
      <c r="A22" s="858" t="s">
        <v>567</v>
      </c>
      <c r="B22" s="859">
        <v>18</v>
      </c>
      <c r="C22" s="853">
        <v>0</v>
      </c>
      <c r="D22" s="859">
        <v>18</v>
      </c>
      <c r="E22" s="853">
        <v>0</v>
      </c>
      <c r="F22" s="837">
        <f t="shared" si="2"/>
        <v>36</v>
      </c>
      <c r="G22" s="837">
        <f t="shared" si="0"/>
        <v>0</v>
      </c>
      <c r="H22" s="824">
        <f t="shared" si="1"/>
        <v>0</v>
      </c>
    </row>
    <row r="23" spans="1:8" s="645" customFormat="1" ht="18" customHeight="1" x14ac:dyDescent="0.2">
      <c r="A23" s="858" t="s">
        <v>513</v>
      </c>
      <c r="B23" s="859">
        <v>12</v>
      </c>
      <c r="C23" s="853">
        <v>0</v>
      </c>
      <c r="D23" s="859">
        <v>12</v>
      </c>
      <c r="E23" s="853">
        <v>0</v>
      </c>
      <c r="F23" s="837">
        <f t="shared" si="2"/>
        <v>24</v>
      </c>
      <c r="G23" s="837">
        <f t="shared" si="0"/>
        <v>0</v>
      </c>
      <c r="H23" s="824">
        <f t="shared" si="1"/>
        <v>0</v>
      </c>
    </row>
    <row r="24" spans="1:8" ht="18" customHeight="1" x14ac:dyDescent="0.25">
      <c r="A24" s="858" t="s">
        <v>517</v>
      </c>
      <c r="B24" s="859">
        <f>48+48+48</f>
        <v>144</v>
      </c>
      <c r="C24" s="853">
        <v>63</v>
      </c>
      <c r="D24" s="859">
        <f>48+48+48</f>
        <v>144</v>
      </c>
      <c r="E24" s="853">
        <v>136</v>
      </c>
      <c r="F24" s="837">
        <f t="shared" si="2"/>
        <v>288</v>
      </c>
      <c r="G24" s="837">
        <f t="shared" si="0"/>
        <v>199</v>
      </c>
      <c r="H24" s="824">
        <f t="shared" si="1"/>
        <v>0.69097222222222221</v>
      </c>
    </row>
    <row r="25" spans="1:8" ht="18" customHeight="1" x14ac:dyDescent="0.25">
      <c r="A25" s="858" t="s">
        <v>510</v>
      </c>
      <c r="B25" s="859">
        <v>24</v>
      </c>
      <c r="C25" s="853">
        <v>12</v>
      </c>
      <c r="D25" s="859">
        <v>24</v>
      </c>
      <c r="E25" s="853">
        <v>33</v>
      </c>
      <c r="F25" s="837">
        <f t="shared" si="2"/>
        <v>48</v>
      </c>
      <c r="G25" s="837">
        <f t="shared" si="0"/>
        <v>45</v>
      </c>
      <c r="H25" s="824">
        <f t="shared" si="1"/>
        <v>0.9375</v>
      </c>
    </row>
    <row r="26" spans="1:8" ht="18" customHeight="1" x14ac:dyDescent="0.25">
      <c r="A26" s="858" t="s">
        <v>523</v>
      </c>
      <c r="B26" s="859">
        <v>60</v>
      </c>
      <c r="C26" s="853">
        <v>66</v>
      </c>
      <c r="D26" s="859">
        <v>60</v>
      </c>
      <c r="E26" s="853">
        <v>78</v>
      </c>
      <c r="F26" s="837">
        <f t="shared" si="2"/>
        <v>120</v>
      </c>
      <c r="G26" s="837">
        <f t="shared" si="0"/>
        <v>144</v>
      </c>
      <c r="H26" s="824">
        <f t="shared" si="1"/>
        <v>1.2</v>
      </c>
    </row>
    <row r="27" spans="1:8" ht="18" customHeight="1" x14ac:dyDescent="0.25">
      <c r="A27" s="858" t="s">
        <v>524</v>
      </c>
      <c r="B27" s="859">
        <v>40</v>
      </c>
      <c r="C27" s="853">
        <v>24</v>
      </c>
      <c r="D27" s="859">
        <v>40</v>
      </c>
      <c r="E27" s="853">
        <v>38</v>
      </c>
      <c r="F27" s="837">
        <f t="shared" si="2"/>
        <v>80</v>
      </c>
      <c r="G27" s="837">
        <f t="shared" si="0"/>
        <v>62</v>
      </c>
      <c r="H27" s="824">
        <f t="shared" si="1"/>
        <v>0.77500000000000002</v>
      </c>
    </row>
    <row r="28" spans="1:8" ht="18" customHeight="1" x14ac:dyDescent="0.25">
      <c r="A28" s="858" t="s">
        <v>588</v>
      </c>
      <c r="B28" s="859">
        <v>138</v>
      </c>
      <c r="C28" s="853">
        <v>82</v>
      </c>
      <c r="D28" s="859">
        <v>138</v>
      </c>
      <c r="E28" s="853">
        <v>89</v>
      </c>
      <c r="F28" s="837">
        <f t="shared" si="2"/>
        <v>276</v>
      </c>
      <c r="G28" s="837">
        <f t="shared" si="0"/>
        <v>171</v>
      </c>
      <c r="H28" s="824">
        <f t="shared" si="1"/>
        <v>0.61956521739130432</v>
      </c>
    </row>
    <row r="29" spans="1:8" ht="18" customHeight="1" x14ac:dyDescent="0.25">
      <c r="A29" s="858" t="s">
        <v>589</v>
      </c>
      <c r="B29" s="859">
        <v>90</v>
      </c>
      <c r="C29" s="853">
        <v>33</v>
      </c>
      <c r="D29" s="859">
        <v>90</v>
      </c>
      <c r="E29" s="853">
        <v>53</v>
      </c>
      <c r="F29" s="837">
        <f t="shared" si="2"/>
        <v>180</v>
      </c>
      <c r="G29" s="837">
        <f t="shared" si="0"/>
        <v>86</v>
      </c>
      <c r="H29" s="824">
        <f t="shared" si="1"/>
        <v>0.4777777777777778</v>
      </c>
    </row>
    <row r="30" spans="1:8" ht="18" customHeight="1" x14ac:dyDescent="0.25">
      <c r="A30" s="858" t="s">
        <v>581</v>
      </c>
      <c r="B30" s="859">
        <v>120</v>
      </c>
      <c r="C30" s="853">
        <v>123</v>
      </c>
      <c r="D30" s="859">
        <v>120</v>
      </c>
      <c r="E30" s="853">
        <v>117</v>
      </c>
      <c r="F30" s="837">
        <f t="shared" si="2"/>
        <v>240</v>
      </c>
      <c r="G30" s="837">
        <f t="shared" si="0"/>
        <v>240</v>
      </c>
      <c r="H30" s="824">
        <f t="shared" si="1"/>
        <v>1</v>
      </c>
    </row>
    <row r="31" spans="1:8" ht="18" customHeight="1" x14ac:dyDescent="0.25">
      <c r="A31" s="858" t="s">
        <v>585</v>
      </c>
      <c r="B31" s="859">
        <v>7</v>
      </c>
      <c r="C31" s="853">
        <v>10</v>
      </c>
      <c r="D31" s="859">
        <v>7</v>
      </c>
      <c r="E31" s="853">
        <v>8</v>
      </c>
      <c r="F31" s="837">
        <f t="shared" si="2"/>
        <v>14</v>
      </c>
      <c r="G31" s="837">
        <f t="shared" si="0"/>
        <v>18</v>
      </c>
      <c r="H31" s="824">
        <f t="shared" si="1"/>
        <v>1.2857142857142858</v>
      </c>
    </row>
    <row r="32" spans="1:8" ht="18" customHeight="1" thickBot="1" x14ac:dyDescent="0.3">
      <c r="A32" s="867" t="s">
        <v>511</v>
      </c>
      <c r="B32" s="868">
        <v>10</v>
      </c>
      <c r="C32" s="869">
        <v>14</v>
      </c>
      <c r="D32" s="868">
        <v>10</v>
      </c>
      <c r="E32" s="869">
        <v>30</v>
      </c>
      <c r="F32" s="870">
        <f>B32+D32</f>
        <v>20</v>
      </c>
      <c r="G32" s="870">
        <f>C32+E32</f>
        <v>44</v>
      </c>
      <c r="H32" s="871">
        <f t="shared" si="1"/>
        <v>2.2000000000000002</v>
      </c>
    </row>
    <row r="33" spans="1:8" s="832" customFormat="1" ht="20.25" customHeight="1" x14ac:dyDescent="0.25">
      <c r="A33" s="864" t="s">
        <v>6</v>
      </c>
      <c r="B33" s="865">
        <f>SUM(B9:B32)</f>
        <v>3715</v>
      </c>
      <c r="C33" s="865">
        <f>SUM(C9:C32)</f>
        <v>3273</v>
      </c>
      <c r="D33" s="865">
        <f>SUM(D9:D32)</f>
        <v>3715</v>
      </c>
      <c r="E33" s="865">
        <f>SUM(E9:E32)</f>
        <v>3451</v>
      </c>
      <c r="F33" s="865">
        <f>SUM(F9:F32)</f>
        <v>7430</v>
      </c>
      <c r="G33" s="865">
        <f t="shared" ref="G33" si="3">SUM(G9:G32)</f>
        <v>6724</v>
      </c>
      <c r="H33" s="866">
        <f>IF(F33=0,"-",G33/F33)</f>
        <v>0.9049798115746972</v>
      </c>
    </row>
    <row r="34" spans="1:8" s="832" customFormat="1" ht="12.75" x14ac:dyDescent="0.25">
      <c r="A34" s="900"/>
      <c r="B34" s="876"/>
      <c r="C34" s="876"/>
      <c r="D34" s="876"/>
      <c r="E34" s="876"/>
      <c r="F34" s="876"/>
      <c r="G34" s="876"/>
      <c r="H34" s="877"/>
    </row>
    <row r="35" spans="1:8" x14ac:dyDescent="0.25">
      <c r="A35" s="826" t="s">
        <v>682</v>
      </c>
      <c r="F35" s="834"/>
      <c r="G35" s="834"/>
    </row>
    <row r="36" spans="1:8" x14ac:dyDescent="0.25">
      <c r="F36" s="834"/>
      <c r="G36" s="834"/>
    </row>
    <row r="37" spans="1:8" x14ac:dyDescent="0.25">
      <c r="F37" s="834"/>
      <c r="G37" s="834"/>
    </row>
    <row r="38" spans="1:8" x14ac:dyDescent="0.25">
      <c r="F38" s="834"/>
      <c r="G38" s="834"/>
    </row>
    <row r="39" spans="1:8" x14ac:dyDescent="0.25">
      <c r="F39" s="834"/>
      <c r="G39" s="834"/>
    </row>
    <row r="40" spans="1:8" x14ac:dyDescent="0.25">
      <c r="F40" s="834"/>
      <c r="G40" s="834"/>
    </row>
    <row r="41" spans="1:8" x14ac:dyDescent="0.25">
      <c r="F41" s="834"/>
      <c r="G41" s="834"/>
    </row>
    <row r="42" spans="1:8" x14ac:dyDescent="0.25">
      <c r="F42" s="834"/>
      <c r="G42" s="834"/>
    </row>
    <row r="43" spans="1:8" x14ac:dyDescent="0.25">
      <c r="F43" s="834"/>
      <c r="G43" s="834"/>
    </row>
    <row r="44" spans="1:8" x14ac:dyDescent="0.25">
      <c r="F44" s="834"/>
      <c r="G44" s="834"/>
    </row>
    <row r="45" spans="1:8" x14ac:dyDescent="0.25">
      <c r="F45" s="834"/>
      <c r="G45" s="834"/>
    </row>
    <row r="46" spans="1:8" x14ac:dyDescent="0.25">
      <c r="F46" s="834"/>
      <c r="G46" s="834"/>
    </row>
    <row r="47" spans="1:8" x14ac:dyDescent="0.25">
      <c r="F47" s="834"/>
      <c r="G47" s="834"/>
    </row>
    <row r="48" spans="1:8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7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H272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0" customWidth="1"/>
    <col min="7" max="7" width="8" customWidth="1"/>
    <col min="8" max="8" width="7.855468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641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s="645" customFormat="1" ht="18" customHeight="1" x14ac:dyDescent="0.2">
      <c r="A9" s="808" t="s">
        <v>460</v>
      </c>
      <c r="B9" s="865">
        <v>1200</v>
      </c>
      <c r="C9" s="831">
        <v>1153</v>
      </c>
      <c r="D9" s="865">
        <v>1200</v>
      </c>
      <c r="E9" s="831">
        <v>1136</v>
      </c>
      <c r="F9" s="837">
        <f>B9+D9</f>
        <v>2400</v>
      </c>
      <c r="G9" s="837">
        <f>C9+E9</f>
        <v>2289</v>
      </c>
      <c r="H9" s="824">
        <f>IF(F9=0,"-",G9/F9)</f>
        <v>0.95374999999999999</v>
      </c>
    </row>
    <row r="10" spans="1:8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37">
        <f t="shared" ref="F10:F30" si="0">B10+D10</f>
        <v>832</v>
      </c>
      <c r="G10" s="837">
        <f t="shared" ref="G10:G30" si="1">C10+E10</f>
        <v>365</v>
      </c>
      <c r="H10" s="824">
        <f t="shared" ref="H10:H31" si="2">IF(F10=0,"-",G10/F10)</f>
        <v>0.43870192307692307</v>
      </c>
    </row>
    <row r="11" spans="1:8" s="645" customFormat="1" ht="18" customHeight="1" x14ac:dyDescent="0.2">
      <c r="A11" s="808" t="s">
        <v>564</v>
      </c>
      <c r="B11" s="822">
        <v>16</v>
      </c>
      <c r="C11" s="823">
        <v>19</v>
      </c>
      <c r="D11" s="822">
        <v>16</v>
      </c>
      <c r="E11" s="823">
        <v>0</v>
      </c>
      <c r="F11" s="837">
        <f t="shared" si="0"/>
        <v>32</v>
      </c>
      <c r="G11" s="837">
        <f t="shared" si="1"/>
        <v>19</v>
      </c>
      <c r="H11" s="824">
        <f t="shared" si="2"/>
        <v>0.59375</v>
      </c>
    </row>
    <row r="12" spans="1:8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37">
        <f t="shared" si="0"/>
        <v>360</v>
      </c>
      <c r="G12" s="837">
        <f t="shared" si="1"/>
        <v>346</v>
      </c>
      <c r="H12" s="824">
        <f t="shared" si="2"/>
        <v>0.96111111111111114</v>
      </c>
    </row>
    <row r="13" spans="1:8" s="645" customFormat="1" ht="18" customHeight="1" x14ac:dyDescent="0.2">
      <c r="A13" s="808" t="s">
        <v>565</v>
      </c>
      <c r="B13" s="822">
        <v>16</v>
      </c>
      <c r="C13" s="823">
        <v>20</v>
      </c>
      <c r="D13" s="822">
        <v>16</v>
      </c>
      <c r="E13" s="823">
        <v>16</v>
      </c>
      <c r="F13" s="837">
        <f t="shared" si="0"/>
        <v>32</v>
      </c>
      <c r="G13" s="837">
        <f t="shared" si="1"/>
        <v>36</v>
      </c>
      <c r="H13" s="824">
        <f t="shared" si="2"/>
        <v>1.125</v>
      </c>
    </row>
    <row r="14" spans="1:8" ht="18" customHeight="1" x14ac:dyDescent="0.25">
      <c r="A14" s="808" t="s">
        <v>569</v>
      </c>
      <c r="B14" s="822">
        <v>660</v>
      </c>
      <c r="C14" s="823">
        <v>432</v>
      </c>
      <c r="D14" s="822">
        <v>660</v>
      </c>
      <c r="E14" s="823">
        <v>454</v>
      </c>
      <c r="F14" s="837">
        <f t="shared" si="0"/>
        <v>1320</v>
      </c>
      <c r="G14" s="837">
        <f t="shared" si="1"/>
        <v>886</v>
      </c>
      <c r="H14" s="824">
        <f t="shared" si="2"/>
        <v>0.67121212121212126</v>
      </c>
    </row>
    <row r="15" spans="1:8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37">
        <f t="shared" si="0"/>
        <v>792</v>
      </c>
      <c r="G15" s="837">
        <f t="shared" si="1"/>
        <v>433</v>
      </c>
      <c r="H15" s="824">
        <f t="shared" si="2"/>
        <v>0.54671717171717171</v>
      </c>
    </row>
    <row r="16" spans="1:8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37">
        <f t="shared" si="0"/>
        <v>792</v>
      </c>
      <c r="G16" s="837">
        <f t="shared" si="1"/>
        <v>150</v>
      </c>
      <c r="H16" s="824">
        <f t="shared" si="2"/>
        <v>0.18939393939393939</v>
      </c>
    </row>
    <row r="17" spans="1:8" ht="18" customHeight="1" x14ac:dyDescent="0.25">
      <c r="A17" s="808" t="s">
        <v>579</v>
      </c>
      <c r="B17" s="822">
        <v>80</v>
      </c>
      <c r="C17" s="823">
        <v>52</v>
      </c>
      <c r="D17" s="822">
        <v>80</v>
      </c>
      <c r="E17" s="823">
        <v>69</v>
      </c>
      <c r="F17" s="837">
        <f t="shared" si="0"/>
        <v>160</v>
      </c>
      <c r="G17" s="837">
        <f t="shared" si="1"/>
        <v>121</v>
      </c>
      <c r="H17" s="824">
        <f t="shared" si="2"/>
        <v>0.75624999999999998</v>
      </c>
    </row>
    <row r="18" spans="1:8" ht="18" customHeight="1" x14ac:dyDescent="0.25">
      <c r="A18" s="858" t="s">
        <v>506</v>
      </c>
      <c r="B18" s="859">
        <v>432</v>
      </c>
      <c r="C18" s="853">
        <v>327</v>
      </c>
      <c r="D18" s="859">
        <v>432</v>
      </c>
      <c r="E18" s="853">
        <v>371</v>
      </c>
      <c r="F18" s="837">
        <f t="shared" si="0"/>
        <v>864</v>
      </c>
      <c r="G18" s="837">
        <f t="shared" si="1"/>
        <v>698</v>
      </c>
      <c r="H18" s="824">
        <f t="shared" si="2"/>
        <v>0.80787037037037035</v>
      </c>
    </row>
    <row r="19" spans="1:8" ht="18" customHeight="1" x14ac:dyDescent="0.25">
      <c r="A19" s="858" t="s">
        <v>507</v>
      </c>
      <c r="B19" s="859">
        <v>24</v>
      </c>
      <c r="C19" s="853">
        <v>22</v>
      </c>
      <c r="D19" s="859">
        <v>24</v>
      </c>
      <c r="E19" s="853">
        <v>25</v>
      </c>
      <c r="F19" s="837">
        <f t="shared" si="0"/>
        <v>48</v>
      </c>
      <c r="G19" s="837">
        <f t="shared" si="1"/>
        <v>47</v>
      </c>
      <c r="H19" s="824">
        <f t="shared" si="2"/>
        <v>0.97916666666666663</v>
      </c>
    </row>
    <row r="20" spans="1:8" ht="18" customHeight="1" x14ac:dyDescent="0.25">
      <c r="A20" s="858" t="s">
        <v>508</v>
      </c>
      <c r="B20" s="859">
        <v>122</v>
      </c>
      <c r="C20" s="853">
        <v>150</v>
      </c>
      <c r="D20" s="859">
        <v>122</v>
      </c>
      <c r="E20" s="853">
        <v>142</v>
      </c>
      <c r="F20" s="837">
        <f t="shared" si="0"/>
        <v>244</v>
      </c>
      <c r="G20" s="837">
        <f t="shared" si="1"/>
        <v>292</v>
      </c>
      <c r="H20" s="824">
        <f t="shared" si="2"/>
        <v>1.1967213114754098</v>
      </c>
    </row>
    <row r="21" spans="1:8" ht="18" customHeight="1" x14ac:dyDescent="0.25">
      <c r="A21" s="858" t="s">
        <v>509</v>
      </c>
      <c r="B21" s="859">
        <v>30</v>
      </c>
      <c r="C21" s="853">
        <v>52</v>
      </c>
      <c r="D21" s="859">
        <v>30</v>
      </c>
      <c r="E21" s="853">
        <v>38</v>
      </c>
      <c r="F21" s="837">
        <f t="shared" si="0"/>
        <v>60</v>
      </c>
      <c r="G21" s="837">
        <f t="shared" si="1"/>
        <v>90</v>
      </c>
      <c r="H21" s="824">
        <f t="shared" si="2"/>
        <v>1.5</v>
      </c>
    </row>
    <row r="22" spans="1:8" ht="18" customHeight="1" x14ac:dyDescent="0.25">
      <c r="A22" s="858" t="s">
        <v>517</v>
      </c>
      <c r="B22" s="859">
        <v>96</v>
      </c>
      <c r="C22" s="853">
        <v>77</v>
      </c>
      <c r="D22" s="859">
        <v>96</v>
      </c>
      <c r="E22" s="853">
        <v>107</v>
      </c>
      <c r="F22" s="837">
        <f t="shared" si="0"/>
        <v>192</v>
      </c>
      <c r="G22" s="837">
        <f t="shared" si="1"/>
        <v>184</v>
      </c>
      <c r="H22" s="824">
        <f t="shared" si="2"/>
        <v>0.95833333333333337</v>
      </c>
    </row>
    <row r="23" spans="1:8" ht="18" customHeight="1" x14ac:dyDescent="0.25">
      <c r="A23" s="858" t="s">
        <v>510</v>
      </c>
      <c r="B23" s="859">
        <v>16</v>
      </c>
      <c r="C23" s="853">
        <v>14</v>
      </c>
      <c r="D23" s="859">
        <v>16</v>
      </c>
      <c r="E23" s="853">
        <v>14</v>
      </c>
      <c r="F23" s="837">
        <f t="shared" si="0"/>
        <v>32</v>
      </c>
      <c r="G23" s="837">
        <f t="shared" si="1"/>
        <v>28</v>
      </c>
      <c r="H23" s="824">
        <f t="shared" si="2"/>
        <v>0.875</v>
      </c>
    </row>
    <row r="24" spans="1:8" ht="18" customHeight="1" x14ac:dyDescent="0.25">
      <c r="A24" s="858" t="s">
        <v>523</v>
      </c>
      <c r="B24" s="859">
        <v>60</v>
      </c>
      <c r="C24" s="853">
        <v>88</v>
      </c>
      <c r="D24" s="859">
        <v>60</v>
      </c>
      <c r="E24" s="853">
        <v>55</v>
      </c>
      <c r="F24" s="837">
        <f t="shared" si="0"/>
        <v>120</v>
      </c>
      <c r="G24" s="837">
        <f t="shared" si="1"/>
        <v>143</v>
      </c>
      <c r="H24" s="824">
        <f t="shared" si="2"/>
        <v>1.1916666666666667</v>
      </c>
    </row>
    <row r="25" spans="1:8" ht="18" customHeight="1" x14ac:dyDescent="0.25">
      <c r="A25" s="858" t="s">
        <v>524</v>
      </c>
      <c r="B25" s="859">
        <v>40</v>
      </c>
      <c r="C25" s="853">
        <v>30</v>
      </c>
      <c r="D25" s="859">
        <v>40</v>
      </c>
      <c r="E25" s="853">
        <v>22</v>
      </c>
      <c r="F25" s="837">
        <f t="shared" si="0"/>
        <v>80</v>
      </c>
      <c r="G25" s="837">
        <f t="shared" si="1"/>
        <v>52</v>
      </c>
      <c r="H25" s="824">
        <f t="shared" si="2"/>
        <v>0.65</v>
      </c>
    </row>
    <row r="26" spans="1:8" ht="18" customHeight="1" x14ac:dyDescent="0.25">
      <c r="A26" s="858" t="s">
        <v>588</v>
      </c>
      <c r="B26" s="859">
        <v>46</v>
      </c>
      <c r="C26" s="853">
        <v>72</v>
      </c>
      <c r="D26" s="859">
        <v>46</v>
      </c>
      <c r="E26" s="853">
        <v>62</v>
      </c>
      <c r="F26" s="837">
        <f t="shared" si="0"/>
        <v>92</v>
      </c>
      <c r="G26" s="837">
        <f t="shared" si="1"/>
        <v>134</v>
      </c>
      <c r="H26" s="824">
        <f t="shared" si="2"/>
        <v>1.4565217391304348</v>
      </c>
    </row>
    <row r="27" spans="1:8" ht="18" customHeight="1" x14ac:dyDescent="0.25">
      <c r="A27" s="858" t="s">
        <v>589</v>
      </c>
      <c r="B27" s="859">
        <v>30</v>
      </c>
      <c r="C27" s="853">
        <v>36</v>
      </c>
      <c r="D27" s="859">
        <v>30</v>
      </c>
      <c r="E27" s="853">
        <v>38</v>
      </c>
      <c r="F27" s="837">
        <f t="shared" si="0"/>
        <v>60</v>
      </c>
      <c r="G27" s="837">
        <f t="shared" si="1"/>
        <v>74</v>
      </c>
      <c r="H27" s="824">
        <f t="shared" si="2"/>
        <v>1.2333333333333334</v>
      </c>
    </row>
    <row r="28" spans="1:8" ht="18" customHeight="1" x14ac:dyDescent="0.25">
      <c r="A28" s="858" t="s">
        <v>581</v>
      </c>
      <c r="B28" s="859">
        <v>120</v>
      </c>
      <c r="C28" s="853">
        <v>113</v>
      </c>
      <c r="D28" s="859">
        <v>120</v>
      </c>
      <c r="E28" s="853">
        <v>118</v>
      </c>
      <c r="F28" s="837">
        <f t="shared" si="0"/>
        <v>240</v>
      </c>
      <c r="G28" s="837">
        <f t="shared" si="1"/>
        <v>231</v>
      </c>
      <c r="H28" s="824">
        <f t="shared" si="2"/>
        <v>0.96250000000000002</v>
      </c>
    </row>
    <row r="29" spans="1:8" s="645" customFormat="1" ht="18" customHeight="1" x14ac:dyDescent="0.2">
      <c r="A29" s="858" t="s">
        <v>582</v>
      </c>
      <c r="B29" s="859">
        <v>64</v>
      </c>
      <c r="C29" s="853">
        <v>49</v>
      </c>
      <c r="D29" s="859">
        <v>64</v>
      </c>
      <c r="E29" s="853">
        <v>68</v>
      </c>
      <c r="F29" s="837">
        <f t="shared" si="0"/>
        <v>128</v>
      </c>
      <c r="G29" s="837">
        <f t="shared" si="1"/>
        <v>117</v>
      </c>
      <c r="H29" s="824">
        <f t="shared" si="2"/>
        <v>0.9140625</v>
      </c>
    </row>
    <row r="30" spans="1:8" ht="18" customHeight="1" x14ac:dyDescent="0.25">
      <c r="A30" s="858" t="s">
        <v>585</v>
      </c>
      <c r="B30" s="859">
        <v>7</v>
      </c>
      <c r="C30" s="853">
        <v>19</v>
      </c>
      <c r="D30" s="859">
        <v>7</v>
      </c>
      <c r="E30" s="853">
        <v>15</v>
      </c>
      <c r="F30" s="837">
        <f t="shared" si="0"/>
        <v>14</v>
      </c>
      <c r="G30" s="837">
        <f t="shared" si="1"/>
        <v>34</v>
      </c>
      <c r="H30" s="824">
        <f t="shared" si="2"/>
        <v>2.4285714285714284</v>
      </c>
    </row>
    <row r="31" spans="1:8" ht="18" customHeight="1" thickBot="1" x14ac:dyDescent="0.3">
      <c r="A31" s="867" t="s">
        <v>511</v>
      </c>
      <c r="B31" s="868">
        <v>10</v>
      </c>
      <c r="C31" s="869">
        <v>50</v>
      </c>
      <c r="D31" s="868">
        <v>10</v>
      </c>
      <c r="E31" s="869">
        <v>42</v>
      </c>
      <c r="F31" s="870">
        <f>B31+D31</f>
        <v>20</v>
      </c>
      <c r="G31" s="870">
        <f>C31+E31</f>
        <v>92</v>
      </c>
      <c r="H31" s="871">
        <f t="shared" si="2"/>
        <v>4.5999999999999996</v>
      </c>
    </row>
    <row r="32" spans="1:8" s="832" customFormat="1" ht="19.5" customHeight="1" x14ac:dyDescent="0.25">
      <c r="A32" s="864" t="s">
        <v>6</v>
      </c>
      <c r="B32" s="865">
        <f t="shared" ref="B32:C32" si="3">SUM(B9:B31)</f>
        <v>4457</v>
      </c>
      <c r="C32" s="865">
        <f t="shared" si="3"/>
        <v>3687</v>
      </c>
      <c r="D32" s="865">
        <f t="shared" ref="D32:E32" si="4">SUM(D9:D31)</f>
        <v>4457</v>
      </c>
      <c r="E32" s="865">
        <f t="shared" si="4"/>
        <v>3174</v>
      </c>
      <c r="F32" s="865">
        <f>SUM(F9:F31)</f>
        <v>8914</v>
      </c>
      <c r="G32" s="865">
        <f t="shared" ref="G32" si="5">SUM(G9:G31)</f>
        <v>6861</v>
      </c>
      <c r="H32" s="866">
        <f>IF(F32=0,"-",G32/F32)</f>
        <v>0.76968813102984068</v>
      </c>
    </row>
    <row r="33" spans="1:7" x14ac:dyDescent="0.25">
      <c r="F33" s="838"/>
      <c r="G33" s="838"/>
    </row>
    <row r="34" spans="1:7" x14ac:dyDescent="0.25">
      <c r="A34" s="826" t="s">
        <v>682</v>
      </c>
      <c r="F34" s="838"/>
      <c r="G34" s="838"/>
    </row>
    <row r="35" spans="1:7" x14ac:dyDescent="0.25">
      <c r="F35" s="838"/>
      <c r="G35" s="838"/>
    </row>
    <row r="36" spans="1:7" x14ac:dyDescent="0.25">
      <c r="F36" s="838"/>
      <c r="G36" s="838"/>
    </row>
    <row r="37" spans="1:7" x14ac:dyDescent="0.25">
      <c r="F37" s="838"/>
      <c r="G37" s="838"/>
    </row>
    <row r="38" spans="1:7" x14ac:dyDescent="0.25">
      <c r="F38" s="838"/>
      <c r="G38" s="838"/>
    </row>
    <row r="39" spans="1:7" x14ac:dyDescent="0.25">
      <c r="F39" s="834"/>
      <c r="G39" s="834"/>
    </row>
    <row r="40" spans="1:7" x14ac:dyDescent="0.25">
      <c r="F40" s="834"/>
      <c r="G40" s="834"/>
    </row>
    <row r="41" spans="1:7" x14ac:dyDescent="0.25">
      <c r="F41" s="834"/>
      <c r="G41" s="834"/>
    </row>
    <row r="42" spans="1:7" x14ac:dyDescent="0.25">
      <c r="F42" s="834"/>
      <c r="G42" s="834"/>
    </row>
    <row r="43" spans="1:7" x14ac:dyDescent="0.25">
      <c r="F43" s="834"/>
      <c r="G43" s="834"/>
    </row>
    <row r="44" spans="1:7" x14ac:dyDescent="0.25">
      <c r="F44" s="834"/>
      <c r="G44" s="834"/>
    </row>
    <row r="45" spans="1:7" x14ac:dyDescent="0.25">
      <c r="F45" s="834"/>
      <c r="G45" s="834"/>
    </row>
    <row r="46" spans="1:7" x14ac:dyDescent="0.25">
      <c r="F46" s="834"/>
      <c r="G46" s="834"/>
    </row>
    <row r="47" spans="1:7" x14ac:dyDescent="0.25">
      <c r="F47" s="834"/>
      <c r="G47" s="834"/>
    </row>
    <row r="48" spans="1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  <row r="258" spans="6:7" x14ac:dyDescent="0.25">
      <c r="F258" s="834"/>
      <c r="G258" s="834"/>
    </row>
    <row r="259" spans="6:7" x14ac:dyDescent="0.25">
      <c r="F259" s="834"/>
      <c r="G259" s="834"/>
    </row>
    <row r="260" spans="6:7" x14ac:dyDescent="0.25">
      <c r="F260" s="834"/>
      <c r="G260" s="834"/>
    </row>
    <row r="261" spans="6:7" x14ac:dyDescent="0.25">
      <c r="F261" s="834"/>
      <c r="G261" s="834"/>
    </row>
    <row r="262" spans="6:7" x14ac:dyDescent="0.25">
      <c r="F262" s="834"/>
      <c r="G262" s="834"/>
    </row>
    <row r="263" spans="6:7" x14ac:dyDescent="0.25">
      <c r="F263" s="834"/>
      <c r="G263" s="834"/>
    </row>
    <row r="264" spans="6:7" x14ac:dyDescent="0.25">
      <c r="F264" s="834"/>
      <c r="G264" s="834"/>
    </row>
    <row r="265" spans="6:7" x14ac:dyDescent="0.25">
      <c r="F265" s="834"/>
      <c r="G265" s="834"/>
    </row>
    <row r="266" spans="6:7" x14ac:dyDescent="0.25">
      <c r="F266" s="834"/>
      <c r="G266" s="834"/>
    </row>
    <row r="267" spans="6:7" x14ac:dyDescent="0.25">
      <c r="F267" s="834"/>
      <c r="G267" s="834"/>
    </row>
    <row r="268" spans="6:7" x14ac:dyDescent="0.25">
      <c r="F268" s="834"/>
      <c r="G268" s="834"/>
    </row>
    <row r="269" spans="6:7" x14ac:dyDescent="0.25">
      <c r="F269" s="834"/>
      <c r="G269" s="834"/>
    </row>
    <row r="270" spans="6:7" x14ac:dyDescent="0.25">
      <c r="F270" s="834"/>
      <c r="G270" s="834"/>
    </row>
    <row r="271" spans="6:7" x14ac:dyDescent="0.25">
      <c r="F271" s="834"/>
      <c r="G271" s="834"/>
    </row>
    <row r="272" spans="6:7" x14ac:dyDescent="0.25">
      <c r="F272" s="834"/>
      <c r="G272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8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H245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9.28515625" bestFit="1" customWidth="1"/>
    <col min="7" max="7" width="8" customWidth="1"/>
    <col min="8" max="8" width="8.71093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642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4.95" customHeight="1" x14ac:dyDescent="0.25">
      <c r="A9" s="808" t="s">
        <v>530</v>
      </c>
      <c r="B9" s="884">
        <v>220</v>
      </c>
      <c r="C9" s="921">
        <v>197</v>
      </c>
      <c r="D9" s="884">
        <v>220</v>
      </c>
      <c r="E9" s="921">
        <v>205</v>
      </c>
      <c r="F9" s="837">
        <f>B9+D9</f>
        <v>440</v>
      </c>
      <c r="G9" s="837">
        <f>C9+E9</f>
        <v>402</v>
      </c>
      <c r="H9" s="861">
        <f>IF(F9=0,"-",G9/F9)</f>
        <v>0.91363636363636369</v>
      </c>
    </row>
    <row r="10" spans="1:8" ht="24.95" customHeight="1" x14ac:dyDescent="0.25">
      <c r="A10" s="821" t="s">
        <v>531</v>
      </c>
      <c r="B10" s="810">
        <v>80</v>
      </c>
      <c r="C10" s="893">
        <v>116</v>
      </c>
      <c r="D10" s="810">
        <v>80</v>
      </c>
      <c r="E10" s="893">
        <v>0</v>
      </c>
      <c r="F10" s="837">
        <f t="shared" ref="F10:F15" si="0">B10+D10</f>
        <v>160</v>
      </c>
      <c r="G10" s="837">
        <f t="shared" ref="G10:G15" si="1">C10+E10</f>
        <v>116</v>
      </c>
      <c r="H10" s="861">
        <f t="shared" ref="H10:H15" si="2">IF(F10=0,"-",G10/F10)</f>
        <v>0.72499999999999998</v>
      </c>
    </row>
    <row r="11" spans="1:8" ht="24.95" customHeight="1" x14ac:dyDescent="0.25">
      <c r="A11" s="821" t="s">
        <v>532</v>
      </c>
      <c r="B11" s="810">
        <v>110</v>
      </c>
      <c r="C11" s="893">
        <v>134</v>
      </c>
      <c r="D11" s="810">
        <v>110</v>
      </c>
      <c r="E11" s="893">
        <v>115</v>
      </c>
      <c r="F11" s="837">
        <f t="shared" si="0"/>
        <v>220</v>
      </c>
      <c r="G11" s="837">
        <f t="shared" si="1"/>
        <v>249</v>
      </c>
      <c r="H11" s="861">
        <f t="shared" si="2"/>
        <v>1.1318181818181818</v>
      </c>
    </row>
    <row r="12" spans="1:8" ht="24.95" customHeight="1" x14ac:dyDescent="0.25">
      <c r="A12" s="808" t="s">
        <v>584</v>
      </c>
      <c r="B12" s="810">
        <v>320</v>
      </c>
      <c r="C12" s="893">
        <v>437</v>
      </c>
      <c r="D12" s="810">
        <v>320</v>
      </c>
      <c r="E12" s="893">
        <v>477</v>
      </c>
      <c r="F12" s="837">
        <f t="shared" si="0"/>
        <v>640</v>
      </c>
      <c r="G12" s="837">
        <f t="shared" si="1"/>
        <v>914</v>
      </c>
      <c r="H12" s="861">
        <f t="shared" si="2"/>
        <v>1.4281250000000001</v>
      </c>
    </row>
    <row r="13" spans="1:8" ht="24.95" customHeight="1" x14ac:dyDescent="0.25">
      <c r="A13" s="858" t="s">
        <v>533</v>
      </c>
      <c r="B13" s="874">
        <v>80</v>
      </c>
      <c r="C13" s="873">
        <v>91</v>
      </c>
      <c r="D13" s="874">
        <v>80</v>
      </c>
      <c r="E13" s="873">
        <v>83</v>
      </c>
      <c r="F13" s="837">
        <f t="shared" si="0"/>
        <v>160</v>
      </c>
      <c r="G13" s="837">
        <f t="shared" si="1"/>
        <v>174</v>
      </c>
      <c r="H13" s="861">
        <f t="shared" si="2"/>
        <v>1.0874999999999999</v>
      </c>
    </row>
    <row r="14" spans="1:8" ht="24.95" customHeight="1" x14ac:dyDescent="0.25">
      <c r="A14" s="858" t="s">
        <v>529</v>
      </c>
      <c r="B14" s="874">
        <v>82</v>
      </c>
      <c r="C14" s="873">
        <v>91</v>
      </c>
      <c r="D14" s="874">
        <v>82</v>
      </c>
      <c r="E14" s="873">
        <v>85</v>
      </c>
      <c r="F14" s="837">
        <f t="shared" si="0"/>
        <v>164</v>
      </c>
      <c r="G14" s="837">
        <f t="shared" si="1"/>
        <v>176</v>
      </c>
      <c r="H14" s="861">
        <f t="shared" si="2"/>
        <v>1.0731707317073171</v>
      </c>
    </row>
    <row r="15" spans="1:8" ht="24.95" customHeight="1" thickBot="1" x14ac:dyDescent="0.3">
      <c r="A15" s="867" t="s">
        <v>572</v>
      </c>
      <c r="B15" s="911">
        <v>9</v>
      </c>
      <c r="C15" s="879">
        <v>12</v>
      </c>
      <c r="D15" s="911">
        <v>9</v>
      </c>
      <c r="E15" s="879">
        <v>7</v>
      </c>
      <c r="F15" s="870">
        <f t="shared" si="0"/>
        <v>18</v>
      </c>
      <c r="G15" s="870">
        <f t="shared" si="1"/>
        <v>19</v>
      </c>
      <c r="H15" s="871">
        <f t="shared" si="2"/>
        <v>1.0555555555555556</v>
      </c>
    </row>
    <row r="16" spans="1:8" s="832" customFormat="1" ht="20.25" customHeight="1" x14ac:dyDescent="0.25">
      <c r="A16" s="864" t="s">
        <v>6</v>
      </c>
      <c r="B16" s="884">
        <f>SUM(B9:B15)</f>
        <v>901</v>
      </c>
      <c r="C16" s="884">
        <f t="shared" ref="C16:E16" si="3">SUM(C9:C15)</f>
        <v>1078</v>
      </c>
      <c r="D16" s="884">
        <f>SUM(D9:D15)</f>
        <v>901</v>
      </c>
      <c r="E16" s="884">
        <f t="shared" si="3"/>
        <v>972</v>
      </c>
      <c r="F16" s="884">
        <f>SUM(F9:F15)</f>
        <v>1802</v>
      </c>
      <c r="G16" s="884">
        <f>SUM(G9:G15)</f>
        <v>2050</v>
      </c>
      <c r="H16" s="885">
        <f>IF(F16=0,"-",G16/F16)</f>
        <v>1.1376248612652609</v>
      </c>
    </row>
    <row r="17" spans="1:7" x14ac:dyDescent="0.25">
      <c r="F17" s="838"/>
      <c r="G17" s="838"/>
    </row>
    <row r="18" spans="1:7" x14ac:dyDescent="0.25">
      <c r="A18" s="826" t="s">
        <v>682</v>
      </c>
      <c r="F18" s="834"/>
      <c r="G18" s="834"/>
    </row>
    <row r="19" spans="1:7" x14ac:dyDescent="0.25">
      <c r="F19" s="834"/>
      <c r="G19" s="834"/>
    </row>
    <row r="20" spans="1:7" x14ac:dyDescent="0.25">
      <c r="F20" s="834"/>
      <c r="G20" s="834"/>
    </row>
    <row r="21" spans="1:7" x14ac:dyDescent="0.25">
      <c r="F21" s="834"/>
      <c r="G21" s="834"/>
    </row>
    <row r="22" spans="1:7" x14ac:dyDescent="0.25">
      <c r="F22" s="834"/>
      <c r="G22" s="834"/>
    </row>
    <row r="23" spans="1:7" x14ac:dyDescent="0.25">
      <c r="F23" s="834"/>
      <c r="G23" s="834"/>
    </row>
    <row r="24" spans="1:7" x14ac:dyDescent="0.25">
      <c r="F24" s="834"/>
      <c r="G24" s="834"/>
    </row>
    <row r="25" spans="1:7" x14ac:dyDescent="0.25">
      <c r="F25" s="834"/>
      <c r="G25" s="834"/>
    </row>
    <row r="26" spans="1:7" x14ac:dyDescent="0.25">
      <c r="F26" s="834"/>
      <c r="G26" s="834"/>
    </row>
    <row r="27" spans="1:7" x14ac:dyDescent="0.25">
      <c r="F27" s="834"/>
      <c r="G27" s="834"/>
    </row>
    <row r="28" spans="1:7" x14ac:dyDescent="0.25">
      <c r="F28" s="834"/>
      <c r="G28" s="834"/>
    </row>
    <row r="29" spans="1:7" x14ac:dyDescent="0.25">
      <c r="F29" s="834"/>
      <c r="G29" s="834"/>
    </row>
    <row r="30" spans="1:7" x14ac:dyDescent="0.25">
      <c r="F30" s="834"/>
      <c r="G30" s="834"/>
    </row>
    <row r="31" spans="1:7" x14ac:dyDescent="0.25">
      <c r="F31" s="834"/>
      <c r="G31" s="834"/>
    </row>
    <row r="32" spans="1:7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</sheetData>
  <mergeCells count="8">
    <mergeCell ref="A2:C2"/>
    <mergeCell ref="A3:C3"/>
    <mergeCell ref="A5:H5"/>
    <mergeCell ref="A6:H6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H238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8.42578125" bestFit="1" customWidth="1"/>
    <col min="7" max="7" width="8" customWidth="1"/>
    <col min="8" max="8" width="9.5703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643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4.95" customHeight="1" x14ac:dyDescent="0.25">
      <c r="A9" s="808" t="s">
        <v>534</v>
      </c>
      <c r="B9" s="865">
        <v>192</v>
      </c>
      <c r="C9" s="831">
        <v>241</v>
      </c>
      <c r="D9" s="865">
        <v>192</v>
      </c>
      <c r="E9" s="831">
        <v>221</v>
      </c>
      <c r="F9" s="837">
        <f>B9+D9</f>
        <v>384</v>
      </c>
      <c r="G9" s="837">
        <f>C9+E9</f>
        <v>462</v>
      </c>
      <c r="H9" s="824">
        <f>IF(F9=0,"-",G9/F9)</f>
        <v>1.203125</v>
      </c>
    </row>
    <row r="10" spans="1:8" ht="24.95" customHeight="1" x14ac:dyDescent="0.25">
      <c r="A10" s="808" t="s">
        <v>508</v>
      </c>
      <c r="B10" s="822">
        <v>160</v>
      </c>
      <c r="C10" s="823">
        <v>205</v>
      </c>
      <c r="D10" s="822">
        <v>160</v>
      </c>
      <c r="E10" s="823">
        <v>110</v>
      </c>
      <c r="F10" s="837">
        <f t="shared" ref="F10:F16" si="0">B10+D10</f>
        <v>320</v>
      </c>
      <c r="G10" s="837">
        <f t="shared" ref="G10:G16" si="1">C10+E10</f>
        <v>315</v>
      </c>
      <c r="H10" s="824">
        <f t="shared" ref="H10:H17" si="2">IF(F10=0,"-",G10/F10)</f>
        <v>0.984375</v>
      </c>
    </row>
    <row r="11" spans="1:8" ht="24.95" customHeight="1" x14ac:dyDescent="0.25">
      <c r="A11" s="808" t="s">
        <v>535</v>
      </c>
      <c r="B11" s="822">
        <v>176</v>
      </c>
      <c r="C11" s="823">
        <v>212</v>
      </c>
      <c r="D11" s="822">
        <v>176</v>
      </c>
      <c r="E11" s="823">
        <v>198</v>
      </c>
      <c r="F11" s="837">
        <f t="shared" si="0"/>
        <v>352</v>
      </c>
      <c r="G11" s="837">
        <f t="shared" si="1"/>
        <v>410</v>
      </c>
      <c r="H11" s="824">
        <f t="shared" si="2"/>
        <v>1.1647727272727273</v>
      </c>
    </row>
    <row r="12" spans="1:8" ht="24.95" customHeight="1" x14ac:dyDescent="0.25">
      <c r="A12" s="808" t="s">
        <v>516</v>
      </c>
      <c r="B12" s="822">
        <v>116</v>
      </c>
      <c r="C12" s="823">
        <v>0</v>
      </c>
      <c r="D12" s="822">
        <v>116</v>
      </c>
      <c r="E12" s="823">
        <v>72</v>
      </c>
      <c r="F12" s="837">
        <f t="shared" si="0"/>
        <v>232</v>
      </c>
      <c r="G12" s="837">
        <f t="shared" si="1"/>
        <v>72</v>
      </c>
      <c r="H12" s="824">
        <f t="shared" si="2"/>
        <v>0.31034482758620691</v>
      </c>
    </row>
    <row r="13" spans="1:8" ht="24.95" customHeight="1" x14ac:dyDescent="0.25">
      <c r="A13" s="808" t="s">
        <v>536</v>
      </c>
      <c r="B13" s="822">
        <v>200</v>
      </c>
      <c r="C13" s="823">
        <v>223</v>
      </c>
      <c r="D13" s="822">
        <v>200</v>
      </c>
      <c r="E13" s="823">
        <v>171</v>
      </c>
      <c r="F13" s="837">
        <f t="shared" si="0"/>
        <v>400</v>
      </c>
      <c r="G13" s="837">
        <f t="shared" si="1"/>
        <v>394</v>
      </c>
      <c r="H13" s="824">
        <f t="shared" si="2"/>
        <v>0.98499999999999999</v>
      </c>
    </row>
    <row r="14" spans="1:8" ht="24.95" customHeight="1" x14ac:dyDescent="0.25">
      <c r="A14" s="808" t="s">
        <v>537</v>
      </c>
      <c r="B14" s="822">
        <v>100</v>
      </c>
      <c r="C14" s="823">
        <v>70</v>
      </c>
      <c r="D14" s="822">
        <v>100</v>
      </c>
      <c r="E14" s="823">
        <v>93</v>
      </c>
      <c r="F14" s="837">
        <f t="shared" si="0"/>
        <v>200</v>
      </c>
      <c r="G14" s="837">
        <f t="shared" si="1"/>
        <v>163</v>
      </c>
      <c r="H14" s="824">
        <f t="shared" si="2"/>
        <v>0.81499999999999995</v>
      </c>
    </row>
    <row r="15" spans="1:8" ht="24.95" customHeight="1" x14ac:dyDescent="0.25">
      <c r="A15" s="808" t="s">
        <v>538</v>
      </c>
      <c r="B15" s="822">
        <v>84</v>
      </c>
      <c r="C15" s="823">
        <v>127</v>
      </c>
      <c r="D15" s="822">
        <v>84</v>
      </c>
      <c r="E15" s="823">
        <v>110</v>
      </c>
      <c r="F15" s="837">
        <f t="shared" si="0"/>
        <v>168</v>
      </c>
      <c r="G15" s="837">
        <f t="shared" si="1"/>
        <v>237</v>
      </c>
      <c r="H15" s="824">
        <f t="shared" si="2"/>
        <v>1.4107142857142858</v>
      </c>
    </row>
    <row r="16" spans="1:8" ht="24.95" customHeight="1" x14ac:dyDescent="0.25">
      <c r="A16" s="858" t="s">
        <v>585</v>
      </c>
      <c r="B16" s="859">
        <v>7</v>
      </c>
      <c r="C16" s="853">
        <v>14</v>
      </c>
      <c r="D16" s="859">
        <v>7</v>
      </c>
      <c r="E16" s="853">
        <v>5</v>
      </c>
      <c r="F16" s="837">
        <f t="shared" si="0"/>
        <v>14</v>
      </c>
      <c r="G16" s="837">
        <f t="shared" si="1"/>
        <v>19</v>
      </c>
      <c r="H16" s="824">
        <f t="shared" si="2"/>
        <v>1.3571428571428572</v>
      </c>
    </row>
    <row r="17" spans="1:8" ht="24.95" customHeight="1" thickBot="1" x14ac:dyDescent="0.3">
      <c r="A17" s="867" t="s">
        <v>511</v>
      </c>
      <c r="B17" s="868">
        <v>10</v>
      </c>
      <c r="C17" s="869">
        <v>120</v>
      </c>
      <c r="D17" s="868">
        <v>10</v>
      </c>
      <c r="E17" s="869">
        <v>119</v>
      </c>
      <c r="F17" s="870">
        <f>B17+D17</f>
        <v>20</v>
      </c>
      <c r="G17" s="870">
        <f>C17+E17</f>
        <v>239</v>
      </c>
      <c r="H17" s="871">
        <f t="shared" si="2"/>
        <v>11.95</v>
      </c>
    </row>
    <row r="18" spans="1:8" s="832" customFormat="1" ht="19.5" customHeight="1" x14ac:dyDescent="0.25">
      <c r="A18" s="864" t="s">
        <v>6</v>
      </c>
      <c r="B18" s="865">
        <f t="shared" ref="B18:G18" si="3">SUM(B9:B17)</f>
        <v>1045</v>
      </c>
      <c r="C18" s="865">
        <f>SUM(C9:C17)</f>
        <v>1212</v>
      </c>
      <c r="D18" s="865">
        <f t="shared" ref="D18" si="4">SUM(D9:D17)</f>
        <v>1045</v>
      </c>
      <c r="E18" s="865">
        <f>SUM(E9:E17)</f>
        <v>1099</v>
      </c>
      <c r="F18" s="865">
        <f>SUM(F9:F17)</f>
        <v>2090</v>
      </c>
      <c r="G18" s="865">
        <f t="shared" si="3"/>
        <v>2311</v>
      </c>
      <c r="H18" s="866">
        <f>IF(F18=0,"-",G18/F18)</f>
        <v>1.1057416267942584</v>
      </c>
    </row>
    <row r="19" spans="1:8" x14ac:dyDescent="0.25">
      <c r="F19" s="838"/>
      <c r="G19" s="838"/>
    </row>
    <row r="20" spans="1:8" x14ac:dyDescent="0.25">
      <c r="A20" s="826" t="s">
        <v>682</v>
      </c>
      <c r="F20" s="834"/>
      <c r="G20" s="834"/>
    </row>
    <row r="21" spans="1:8" x14ac:dyDescent="0.25">
      <c r="F21" s="834"/>
      <c r="G21" s="834"/>
    </row>
    <row r="22" spans="1:8" x14ac:dyDescent="0.25">
      <c r="F22" s="834"/>
      <c r="G22" s="834"/>
    </row>
    <row r="23" spans="1:8" x14ac:dyDescent="0.25">
      <c r="F23" s="834"/>
      <c r="G23" s="834"/>
    </row>
    <row r="24" spans="1:8" x14ac:dyDescent="0.25">
      <c r="F24" s="834"/>
      <c r="G24" s="834"/>
    </row>
    <row r="25" spans="1:8" x14ac:dyDescent="0.25">
      <c r="F25" s="834"/>
      <c r="G25" s="834"/>
    </row>
    <row r="26" spans="1:8" x14ac:dyDescent="0.25">
      <c r="F26" s="834"/>
      <c r="G26" s="834"/>
    </row>
    <row r="27" spans="1:8" x14ac:dyDescent="0.25">
      <c r="F27" s="834"/>
      <c r="G27" s="834"/>
    </row>
    <row r="28" spans="1:8" x14ac:dyDescent="0.25">
      <c r="F28" s="834"/>
      <c r="G28" s="834"/>
    </row>
    <row r="29" spans="1:8" x14ac:dyDescent="0.25">
      <c r="F29" s="834"/>
      <c r="G29" s="834"/>
    </row>
    <row r="30" spans="1:8" x14ac:dyDescent="0.25"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</sheetData>
  <mergeCells count="8">
    <mergeCell ref="A2:C2"/>
    <mergeCell ref="A3:C3"/>
    <mergeCell ref="A5:H5"/>
    <mergeCell ref="A6:H6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H254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0.85546875" customWidth="1"/>
    <col min="4" max="4" width="11.85546875" customWidth="1"/>
    <col min="5" max="5" width="10.85546875" customWidth="1"/>
    <col min="6" max="6" width="7.42578125" bestFit="1" customWidth="1"/>
    <col min="7" max="7" width="8" customWidth="1"/>
    <col min="8" max="8" width="8.285156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644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32.1" customHeight="1" thickBot="1" x14ac:dyDescent="0.3">
      <c r="A9" s="880" t="s">
        <v>419</v>
      </c>
      <c r="B9" s="897">
        <v>120</v>
      </c>
      <c r="C9" s="920">
        <v>120</v>
      </c>
      <c r="D9" s="897">
        <v>120</v>
      </c>
      <c r="E9" s="920">
        <v>120</v>
      </c>
      <c r="F9" s="870">
        <f>B9+D9</f>
        <v>240</v>
      </c>
      <c r="G9" s="870">
        <f>C9+E9</f>
        <v>240</v>
      </c>
      <c r="H9" s="871">
        <f>IF(F9=0,"-",G9/F9)</f>
        <v>1</v>
      </c>
    </row>
    <row r="10" spans="1:8" s="832" customFormat="1" ht="19.5" customHeight="1" x14ac:dyDescent="0.25">
      <c r="A10" s="864" t="s">
        <v>6</v>
      </c>
      <c r="B10" s="865">
        <f>SUM(B9)</f>
        <v>120</v>
      </c>
      <c r="C10" s="865">
        <f>SUM(C9)</f>
        <v>120</v>
      </c>
      <c r="D10" s="865">
        <f>SUM(D9)</f>
        <v>120</v>
      </c>
      <c r="E10" s="865">
        <f>SUM(E9)</f>
        <v>120</v>
      </c>
      <c r="F10" s="865">
        <f t="shared" ref="F10:G10" si="0">SUM(F9)</f>
        <v>240</v>
      </c>
      <c r="G10" s="865">
        <f t="shared" si="0"/>
        <v>240</v>
      </c>
      <c r="H10" s="866">
        <f>IF(F10=0,"-",G10/F10)</f>
        <v>1</v>
      </c>
    </row>
    <row r="11" spans="1:8" x14ac:dyDescent="0.25">
      <c r="F11" s="838"/>
      <c r="G11" s="838"/>
    </row>
    <row r="12" spans="1:8" x14ac:dyDescent="0.25">
      <c r="A12" s="826" t="s">
        <v>682</v>
      </c>
      <c r="F12" s="838"/>
      <c r="G12" s="838"/>
    </row>
    <row r="13" spans="1:8" x14ac:dyDescent="0.25">
      <c r="F13" s="838"/>
      <c r="G13" s="838"/>
    </row>
    <row r="14" spans="1:8" x14ac:dyDescent="0.25">
      <c r="F14" s="838"/>
      <c r="G14" s="838"/>
    </row>
    <row r="15" spans="1:8" x14ac:dyDescent="0.25">
      <c r="F15" s="838"/>
      <c r="G15" s="838"/>
    </row>
    <row r="16" spans="1:8" x14ac:dyDescent="0.25">
      <c r="F16" s="838"/>
      <c r="G16" s="838"/>
    </row>
    <row r="17" spans="6:7" x14ac:dyDescent="0.25">
      <c r="F17" s="838"/>
      <c r="G17" s="838"/>
    </row>
    <row r="18" spans="6:7" x14ac:dyDescent="0.25">
      <c r="F18" s="838"/>
      <c r="G18" s="838"/>
    </row>
    <row r="19" spans="6:7" x14ac:dyDescent="0.25">
      <c r="F19" s="838"/>
      <c r="G19" s="838"/>
    </row>
    <row r="20" spans="6:7" x14ac:dyDescent="0.25">
      <c r="F20" s="838"/>
      <c r="G20" s="838"/>
    </row>
    <row r="21" spans="6:7" x14ac:dyDescent="0.25">
      <c r="F21" s="834"/>
      <c r="G21" s="834"/>
    </row>
    <row r="22" spans="6:7" x14ac:dyDescent="0.25">
      <c r="F22" s="834"/>
      <c r="G22" s="834"/>
    </row>
    <row r="23" spans="6:7" x14ac:dyDescent="0.25">
      <c r="F23" s="834"/>
      <c r="G23" s="834"/>
    </row>
    <row r="24" spans="6:7" x14ac:dyDescent="0.25">
      <c r="F24" s="834"/>
      <c r="G24" s="834"/>
    </row>
    <row r="25" spans="6:7" x14ac:dyDescent="0.25">
      <c r="F25" s="834"/>
      <c r="G25" s="834"/>
    </row>
    <row r="26" spans="6:7" x14ac:dyDescent="0.25">
      <c r="F26" s="834"/>
      <c r="G26" s="834"/>
    </row>
    <row r="27" spans="6:7" x14ac:dyDescent="0.25">
      <c r="F27" s="834"/>
      <c r="G27" s="834"/>
    </row>
    <row r="28" spans="6:7" x14ac:dyDescent="0.25">
      <c r="F28" s="834"/>
      <c r="G28" s="834"/>
    </row>
    <row r="29" spans="6:7" x14ac:dyDescent="0.25">
      <c r="F29" s="834"/>
      <c r="G29" s="834"/>
    </row>
    <row r="30" spans="6:7" x14ac:dyDescent="0.25">
      <c r="F30" s="834"/>
      <c r="G30" s="834"/>
    </row>
    <row r="31" spans="6:7" x14ac:dyDescent="0.25">
      <c r="F31" s="834"/>
      <c r="G31" s="834"/>
    </row>
    <row r="32" spans="6:7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H254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7.42578125" bestFit="1" customWidth="1"/>
    <col min="7" max="7" width="8" customWidth="1"/>
    <col min="8" max="8" width="8.285156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645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30.95" customHeight="1" thickBot="1" x14ac:dyDescent="0.3">
      <c r="A9" s="880" t="s">
        <v>419</v>
      </c>
      <c r="B9" s="897">
        <v>120</v>
      </c>
      <c r="C9" s="920">
        <v>120</v>
      </c>
      <c r="D9" s="897">
        <v>120</v>
      </c>
      <c r="E9" s="920">
        <v>120</v>
      </c>
      <c r="F9" s="870">
        <f>B9+D9</f>
        <v>240</v>
      </c>
      <c r="G9" s="870">
        <f>C9+E9</f>
        <v>240</v>
      </c>
      <c r="H9" s="871">
        <f>IF(F9=0,"-",G9/F9)</f>
        <v>1</v>
      </c>
    </row>
    <row r="10" spans="1:8" s="832" customFormat="1" ht="19.5" customHeight="1" x14ac:dyDescent="0.25">
      <c r="A10" s="864" t="s">
        <v>6</v>
      </c>
      <c r="B10" s="865">
        <f>SUM(B9)</f>
        <v>120</v>
      </c>
      <c r="C10" s="865">
        <f>SUM(C9)</f>
        <v>120</v>
      </c>
      <c r="D10" s="865">
        <f>SUM(D9)</f>
        <v>120</v>
      </c>
      <c r="E10" s="865">
        <f>SUM(E9)</f>
        <v>120</v>
      </c>
      <c r="F10" s="865">
        <f t="shared" ref="F10:G10" si="0">SUM(F9)</f>
        <v>240</v>
      </c>
      <c r="G10" s="865">
        <f t="shared" si="0"/>
        <v>240</v>
      </c>
      <c r="H10" s="866">
        <f>IF(F10=0,"-",G10/F10)</f>
        <v>1</v>
      </c>
    </row>
    <row r="11" spans="1:8" x14ac:dyDescent="0.25">
      <c r="F11" s="838"/>
      <c r="G11" s="838"/>
    </row>
    <row r="12" spans="1:8" x14ac:dyDescent="0.25">
      <c r="A12" s="826" t="s">
        <v>682</v>
      </c>
      <c r="F12" s="838"/>
      <c r="G12" s="838"/>
    </row>
    <row r="13" spans="1:8" x14ac:dyDescent="0.25">
      <c r="F13" s="838"/>
      <c r="G13" s="838"/>
    </row>
    <row r="14" spans="1:8" x14ac:dyDescent="0.25">
      <c r="F14" s="838"/>
      <c r="G14" s="838"/>
    </row>
    <row r="15" spans="1:8" x14ac:dyDescent="0.25">
      <c r="F15" s="838"/>
      <c r="G15" s="838"/>
    </row>
    <row r="16" spans="1:8" x14ac:dyDescent="0.25">
      <c r="F16" s="838"/>
      <c r="G16" s="838"/>
    </row>
    <row r="17" spans="6:7" x14ac:dyDescent="0.25">
      <c r="F17" s="838"/>
      <c r="G17" s="838"/>
    </row>
    <row r="18" spans="6:7" x14ac:dyDescent="0.25">
      <c r="F18" s="838"/>
      <c r="G18" s="838"/>
    </row>
    <row r="19" spans="6:7" x14ac:dyDescent="0.25">
      <c r="F19" s="838"/>
      <c r="G19" s="838"/>
    </row>
    <row r="20" spans="6:7" x14ac:dyDescent="0.25">
      <c r="F20" s="838"/>
      <c r="G20" s="838"/>
    </row>
    <row r="21" spans="6:7" x14ac:dyDescent="0.25">
      <c r="F21" s="834"/>
      <c r="G21" s="834"/>
    </row>
    <row r="22" spans="6:7" x14ac:dyDescent="0.25">
      <c r="F22" s="834"/>
      <c r="G22" s="834"/>
    </row>
    <row r="23" spans="6:7" x14ac:dyDescent="0.25">
      <c r="F23" s="834"/>
      <c r="G23" s="834"/>
    </row>
    <row r="24" spans="6:7" x14ac:dyDescent="0.25">
      <c r="F24" s="834"/>
      <c r="G24" s="834"/>
    </row>
    <row r="25" spans="6:7" x14ac:dyDescent="0.25">
      <c r="F25" s="834"/>
      <c r="G25" s="834"/>
    </row>
    <row r="26" spans="6:7" x14ac:dyDescent="0.25">
      <c r="F26" s="834"/>
      <c r="G26" s="834"/>
    </row>
    <row r="27" spans="6:7" x14ac:dyDescent="0.25">
      <c r="F27" s="834"/>
      <c r="G27" s="834"/>
    </row>
    <row r="28" spans="6:7" x14ac:dyDescent="0.25">
      <c r="F28" s="834"/>
      <c r="G28" s="834"/>
    </row>
    <row r="29" spans="6:7" x14ac:dyDescent="0.25">
      <c r="F29" s="834"/>
      <c r="G29" s="834"/>
    </row>
    <row r="30" spans="6:7" x14ac:dyDescent="0.25">
      <c r="F30" s="834"/>
      <c r="G30" s="834"/>
    </row>
    <row r="31" spans="6:7" x14ac:dyDescent="0.25">
      <c r="F31" s="834"/>
      <c r="G31" s="834"/>
    </row>
    <row r="32" spans="6:7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</sheetData>
  <mergeCells count="8">
    <mergeCell ref="A2:C2"/>
    <mergeCell ref="A3:C3"/>
    <mergeCell ref="A5:H5"/>
    <mergeCell ref="A6:H6"/>
    <mergeCell ref="A7:A8"/>
    <mergeCell ref="F7:H7"/>
    <mergeCell ref="B7:C7"/>
    <mergeCell ref="D7:E7"/>
  </mergeCells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239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0.7109375" customWidth="1"/>
    <col min="3" max="3" width="11.5703125" customWidth="1"/>
    <col min="4" max="4" width="10.7109375" customWidth="1"/>
    <col min="5" max="5" width="11.5703125" customWidth="1"/>
    <col min="6" max="6" width="11.42578125" customWidth="1"/>
    <col min="7" max="7" width="10.5703125" customWidth="1"/>
    <col min="8" max="8" width="8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646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7.95" customHeight="1" x14ac:dyDescent="0.25">
      <c r="A9" s="808" t="s">
        <v>676</v>
      </c>
      <c r="B9" s="865">
        <v>44</v>
      </c>
      <c r="C9" s="831">
        <v>65</v>
      </c>
      <c r="D9" s="865">
        <v>44</v>
      </c>
      <c r="E9" s="831">
        <v>73</v>
      </c>
      <c r="F9" s="860">
        <f>B9+D9</f>
        <v>88</v>
      </c>
      <c r="G9" s="860">
        <f>C9+E9</f>
        <v>138</v>
      </c>
      <c r="H9" s="824">
        <f>IF(F9=0,"-",G9/F9)</f>
        <v>1.5681818181818181</v>
      </c>
    </row>
    <row r="10" spans="1:8" ht="27.95" customHeight="1" x14ac:dyDescent="0.25">
      <c r="A10" s="808" t="s">
        <v>468</v>
      </c>
      <c r="B10" s="822">
        <v>160</v>
      </c>
      <c r="C10" s="823">
        <v>140</v>
      </c>
      <c r="D10" s="822">
        <v>160</v>
      </c>
      <c r="E10" s="823">
        <v>258</v>
      </c>
      <c r="F10" s="860">
        <f t="shared" ref="F10:F16" si="0">B10+D10</f>
        <v>320</v>
      </c>
      <c r="G10" s="860">
        <f t="shared" ref="G10:G16" si="1">C10+E10</f>
        <v>398</v>
      </c>
      <c r="H10" s="824">
        <f t="shared" ref="H10:H16" si="2">IF(F10=0,"-",G10/F10)</f>
        <v>1.2437499999999999</v>
      </c>
    </row>
    <row r="11" spans="1:8" ht="27.95" customHeight="1" x14ac:dyDescent="0.25">
      <c r="A11" s="808" t="s">
        <v>465</v>
      </c>
      <c r="B11" s="822">
        <v>120</v>
      </c>
      <c r="C11" s="823">
        <v>250</v>
      </c>
      <c r="D11" s="822">
        <v>120</v>
      </c>
      <c r="E11" s="823">
        <v>262</v>
      </c>
      <c r="F11" s="860">
        <f t="shared" si="0"/>
        <v>240</v>
      </c>
      <c r="G11" s="860">
        <f t="shared" si="1"/>
        <v>512</v>
      </c>
      <c r="H11" s="824">
        <f t="shared" si="2"/>
        <v>2.1333333333333333</v>
      </c>
    </row>
    <row r="12" spans="1:8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60">
        <f t="shared" si="0"/>
        <v>216</v>
      </c>
      <c r="G12" s="860">
        <f t="shared" si="1"/>
        <v>168</v>
      </c>
      <c r="H12" s="824">
        <f t="shared" si="2"/>
        <v>0.77777777777777779</v>
      </c>
    </row>
    <row r="13" spans="1:8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60">
        <f t="shared" si="0"/>
        <v>160</v>
      </c>
      <c r="G13" s="860">
        <f t="shared" si="1"/>
        <v>0</v>
      </c>
      <c r="H13" s="824">
        <f t="shared" si="2"/>
        <v>0</v>
      </c>
    </row>
    <row r="14" spans="1:8" ht="27.95" customHeight="1" x14ac:dyDescent="0.25">
      <c r="A14" s="808" t="s">
        <v>519</v>
      </c>
      <c r="B14" s="859">
        <v>66</v>
      </c>
      <c r="C14" s="853">
        <v>59</v>
      </c>
      <c r="D14" s="859">
        <v>66</v>
      </c>
      <c r="E14" s="853">
        <v>67</v>
      </c>
      <c r="F14" s="860">
        <f t="shared" si="0"/>
        <v>132</v>
      </c>
      <c r="G14" s="860">
        <f t="shared" si="1"/>
        <v>126</v>
      </c>
      <c r="H14" s="824">
        <f t="shared" si="2"/>
        <v>0.95454545454545459</v>
      </c>
    </row>
    <row r="15" spans="1:8" ht="27.95" customHeight="1" x14ac:dyDescent="0.25">
      <c r="A15" s="808" t="s">
        <v>520</v>
      </c>
      <c r="B15" s="822">
        <v>63</v>
      </c>
      <c r="C15" s="823">
        <v>45</v>
      </c>
      <c r="D15" s="822">
        <v>63</v>
      </c>
      <c r="E15" s="823">
        <v>48</v>
      </c>
      <c r="F15" s="860">
        <f t="shared" si="0"/>
        <v>126</v>
      </c>
      <c r="G15" s="860">
        <f t="shared" si="1"/>
        <v>93</v>
      </c>
      <c r="H15" s="824">
        <f t="shared" si="2"/>
        <v>0.73809523809523814</v>
      </c>
    </row>
    <row r="16" spans="1:8" ht="27.95" customHeight="1" thickBot="1" x14ac:dyDescent="0.3">
      <c r="A16" s="867" t="s">
        <v>539</v>
      </c>
      <c r="B16" s="868">
        <v>10</v>
      </c>
      <c r="C16" s="869">
        <v>16</v>
      </c>
      <c r="D16" s="868">
        <v>10</v>
      </c>
      <c r="E16" s="869">
        <v>21</v>
      </c>
      <c r="F16" s="870">
        <f t="shared" si="0"/>
        <v>20</v>
      </c>
      <c r="G16" s="870">
        <f t="shared" si="1"/>
        <v>37</v>
      </c>
      <c r="H16" s="871">
        <f t="shared" si="2"/>
        <v>1.85</v>
      </c>
    </row>
    <row r="17" spans="1:8" s="832" customFormat="1" ht="20.25" customHeight="1" x14ac:dyDescent="0.25">
      <c r="A17" s="864" t="s">
        <v>6</v>
      </c>
      <c r="B17" s="865">
        <f t="shared" ref="B17:C17" si="3">SUM(B9:B16)</f>
        <v>651</v>
      </c>
      <c r="C17" s="865">
        <f t="shared" si="3"/>
        <v>654</v>
      </c>
      <c r="D17" s="865">
        <f t="shared" ref="D17:E17" si="4">SUM(D9:D16)</f>
        <v>651</v>
      </c>
      <c r="E17" s="865">
        <f t="shared" si="4"/>
        <v>818</v>
      </c>
      <c r="F17" s="865">
        <f>SUM(F9:F16)</f>
        <v>1302</v>
      </c>
      <c r="G17" s="865">
        <f>SUM(G9:G16)</f>
        <v>1472</v>
      </c>
      <c r="H17" s="866">
        <f>IF(F17=0,"-",G17/F17)</f>
        <v>1.1305683563748079</v>
      </c>
    </row>
    <row r="18" spans="1:8" s="832" customFormat="1" ht="20.25" customHeight="1" x14ac:dyDescent="0.25">
      <c r="A18" s="900"/>
      <c r="B18" s="876"/>
      <c r="C18" s="876"/>
      <c r="D18" s="876"/>
      <c r="E18" s="876"/>
      <c r="F18" s="876"/>
      <c r="G18" s="876"/>
      <c r="H18" s="877"/>
    </row>
    <row r="19" spans="1:8" x14ac:dyDescent="0.25">
      <c r="A19" s="826" t="s">
        <v>682</v>
      </c>
      <c r="F19" s="834"/>
      <c r="G19" s="834"/>
    </row>
    <row r="20" spans="1:8" x14ac:dyDescent="0.25">
      <c r="F20" s="834"/>
      <c r="G20" s="834"/>
    </row>
    <row r="21" spans="1:8" x14ac:dyDescent="0.25">
      <c r="F21" s="834"/>
      <c r="G21" s="834"/>
    </row>
    <row r="22" spans="1:8" x14ac:dyDescent="0.25">
      <c r="F22" s="834"/>
      <c r="G22" s="834"/>
    </row>
    <row r="23" spans="1:8" x14ac:dyDescent="0.25">
      <c r="F23" s="834"/>
      <c r="G23" s="834"/>
    </row>
    <row r="24" spans="1:8" x14ac:dyDescent="0.25">
      <c r="F24" s="834"/>
      <c r="G24" s="834"/>
    </row>
    <row r="25" spans="1:8" x14ac:dyDescent="0.25">
      <c r="F25" s="834"/>
      <c r="G25" s="834"/>
    </row>
    <row r="26" spans="1:8" x14ac:dyDescent="0.25">
      <c r="F26" s="834"/>
      <c r="G26" s="834"/>
    </row>
    <row r="27" spans="1:8" x14ac:dyDescent="0.25">
      <c r="F27" s="834"/>
      <c r="G27" s="834"/>
    </row>
    <row r="28" spans="1:8" x14ac:dyDescent="0.25">
      <c r="F28" s="834"/>
      <c r="G28" s="834"/>
    </row>
    <row r="29" spans="1:8" x14ac:dyDescent="0.25">
      <c r="F29" s="834"/>
      <c r="G29" s="834"/>
    </row>
    <row r="30" spans="1:8" x14ac:dyDescent="0.25"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H253"/>
  <sheetViews>
    <sheetView showGridLines="0" zoomScaleNormal="100" zoomScalePageLayoutView="11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0.42578125" customWidth="1"/>
    <col min="3" max="3" width="11.5703125" customWidth="1"/>
    <col min="4" max="4" width="10.42578125" customWidth="1"/>
    <col min="5" max="5" width="11.5703125" customWidth="1"/>
    <col min="6" max="6" width="12.140625" customWidth="1"/>
    <col min="7" max="7" width="10" customWidth="1"/>
    <col min="8" max="8" width="9.28515625" customWidth="1"/>
    <col min="9" max="9" width="3.71093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647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0.25" customHeight="1" x14ac:dyDescent="0.25">
      <c r="A9" s="894" t="s">
        <v>597</v>
      </c>
      <c r="B9" s="903">
        <v>40</v>
      </c>
      <c r="C9" s="904">
        <v>38</v>
      </c>
      <c r="D9" s="903">
        <v>40</v>
      </c>
      <c r="E9" s="904">
        <v>36</v>
      </c>
      <c r="F9" s="860">
        <f>B9+D9</f>
        <v>80</v>
      </c>
      <c r="G9" s="860">
        <f>C9+E9</f>
        <v>74</v>
      </c>
      <c r="H9" s="824">
        <f>IF(F9=0,"-",G9/F9)</f>
        <v>0.92500000000000004</v>
      </c>
    </row>
    <row r="10" spans="1:8" ht="20.25" customHeight="1" x14ac:dyDescent="0.25">
      <c r="A10" s="894" t="s">
        <v>598</v>
      </c>
      <c r="B10" s="828">
        <v>30</v>
      </c>
      <c r="C10" s="829">
        <v>25</v>
      </c>
      <c r="D10" s="828">
        <v>30</v>
      </c>
      <c r="E10" s="829">
        <v>41</v>
      </c>
      <c r="F10" s="860">
        <f t="shared" ref="F10:F16" si="0">B10+D10</f>
        <v>60</v>
      </c>
      <c r="G10" s="860">
        <f>C10+E10</f>
        <v>66</v>
      </c>
      <c r="H10" s="824">
        <f t="shared" ref="H10:H25" si="1">IF(F10=0,"-",G10/F10)</f>
        <v>1.1000000000000001</v>
      </c>
    </row>
    <row r="11" spans="1:8" ht="20.25" customHeight="1" x14ac:dyDescent="0.25">
      <c r="A11" s="894" t="s">
        <v>599</v>
      </c>
      <c r="B11" s="862">
        <v>40</v>
      </c>
      <c r="C11" s="863">
        <v>37</v>
      </c>
      <c r="D11" s="862">
        <v>40</v>
      </c>
      <c r="E11" s="863">
        <v>49</v>
      </c>
      <c r="F11" s="860">
        <f t="shared" si="0"/>
        <v>80</v>
      </c>
      <c r="G11" s="860">
        <f t="shared" ref="G11:G16" si="2">C11+E11</f>
        <v>86</v>
      </c>
      <c r="H11" s="824">
        <f t="shared" si="1"/>
        <v>1.075</v>
      </c>
    </row>
    <row r="12" spans="1:8" ht="20.25" customHeight="1" x14ac:dyDescent="0.25">
      <c r="A12" s="858" t="s">
        <v>541</v>
      </c>
      <c r="B12" s="862">
        <v>1000</v>
      </c>
      <c r="C12" s="863">
        <v>948</v>
      </c>
      <c r="D12" s="862">
        <v>1000</v>
      </c>
      <c r="E12" s="863">
        <v>1082</v>
      </c>
      <c r="F12" s="860">
        <f>B12+D12</f>
        <v>2000</v>
      </c>
      <c r="G12" s="860">
        <f>C12+E12</f>
        <v>2030</v>
      </c>
      <c r="H12" s="824">
        <f t="shared" si="1"/>
        <v>1.0149999999999999</v>
      </c>
    </row>
    <row r="13" spans="1:8" ht="20.25" customHeight="1" x14ac:dyDescent="0.25">
      <c r="A13" s="858" t="s">
        <v>624</v>
      </c>
      <c r="B13" s="913">
        <v>400</v>
      </c>
      <c r="C13" s="915">
        <v>380</v>
      </c>
      <c r="D13" s="913">
        <v>400</v>
      </c>
      <c r="E13" s="915">
        <v>432</v>
      </c>
      <c r="F13" s="860">
        <f t="shared" si="0"/>
        <v>800</v>
      </c>
      <c r="G13" s="860">
        <f t="shared" si="2"/>
        <v>812</v>
      </c>
      <c r="H13" s="824">
        <f t="shared" si="1"/>
        <v>1.0149999999999999</v>
      </c>
    </row>
    <row r="14" spans="1:8" ht="20.25" customHeight="1" x14ac:dyDescent="0.25">
      <c r="A14" s="858" t="s">
        <v>625</v>
      </c>
      <c r="B14" s="913">
        <v>300</v>
      </c>
      <c r="C14" s="915">
        <v>284</v>
      </c>
      <c r="D14" s="913">
        <v>300</v>
      </c>
      <c r="E14" s="915">
        <v>325</v>
      </c>
      <c r="F14" s="860">
        <f t="shared" si="0"/>
        <v>600</v>
      </c>
      <c r="G14" s="860">
        <f t="shared" si="2"/>
        <v>609</v>
      </c>
      <c r="H14" s="824">
        <f t="shared" si="1"/>
        <v>1.0149999999999999</v>
      </c>
    </row>
    <row r="15" spans="1:8" ht="20.25" customHeight="1" x14ac:dyDescent="0.25">
      <c r="A15" s="858" t="s">
        <v>626</v>
      </c>
      <c r="B15" s="913">
        <v>300</v>
      </c>
      <c r="C15" s="915">
        <v>284</v>
      </c>
      <c r="D15" s="913">
        <v>300</v>
      </c>
      <c r="E15" s="915">
        <v>325</v>
      </c>
      <c r="F15" s="860">
        <f t="shared" si="0"/>
        <v>600</v>
      </c>
      <c r="G15" s="860">
        <f t="shared" si="2"/>
        <v>609</v>
      </c>
      <c r="H15" s="824">
        <f t="shared" si="1"/>
        <v>1.0149999999999999</v>
      </c>
    </row>
    <row r="16" spans="1:8" ht="20.25" customHeight="1" thickBot="1" x14ac:dyDescent="0.3">
      <c r="A16" s="867" t="s">
        <v>540</v>
      </c>
      <c r="B16" s="895">
        <v>5</v>
      </c>
      <c r="C16" s="881">
        <v>5</v>
      </c>
      <c r="D16" s="895">
        <v>5</v>
      </c>
      <c r="E16" s="881">
        <v>5</v>
      </c>
      <c r="F16" s="870">
        <f t="shared" si="0"/>
        <v>10</v>
      </c>
      <c r="G16" s="870">
        <f t="shared" si="2"/>
        <v>10</v>
      </c>
      <c r="H16" s="871">
        <f t="shared" si="1"/>
        <v>1</v>
      </c>
    </row>
    <row r="17" spans="1:8" ht="20.25" customHeight="1" x14ac:dyDescent="0.25">
      <c r="A17" s="902" t="s">
        <v>600</v>
      </c>
      <c r="B17" s="903">
        <v>135</v>
      </c>
      <c r="C17" s="904">
        <v>225</v>
      </c>
      <c r="D17" s="903">
        <v>135</v>
      </c>
      <c r="E17" s="904">
        <v>151</v>
      </c>
      <c r="F17" s="839">
        <f>B17+D17</f>
        <v>270</v>
      </c>
      <c r="G17" s="839">
        <f>C17+E17</f>
        <v>376</v>
      </c>
      <c r="H17" s="840">
        <f t="shared" si="1"/>
        <v>1.3925925925925926</v>
      </c>
    </row>
    <row r="18" spans="1:8" ht="20.25" customHeight="1" x14ac:dyDescent="0.25">
      <c r="A18" s="894" t="s">
        <v>601</v>
      </c>
      <c r="B18" s="862">
        <v>180</v>
      </c>
      <c r="C18" s="863">
        <v>261</v>
      </c>
      <c r="D18" s="862">
        <v>180</v>
      </c>
      <c r="E18" s="863">
        <v>315</v>
      </c>
      <c r="F18" s="860">
        <f t="shared" ref="F18:F24" si="3">B18+D18</f>
        <v>360</v>
      </c>
      <c r="G18" s="860">
        <f t="shared" ref="G18:G25" si="4">C18+E18</f>
        <v>576</v>
      </c>
      <c r="H18" s="824">
        <f t="shared" si="1"/>
        <v>1.6</v>
      </c>
    </row>
    <row r="19" spans="1:8" ht="20.25" customHeight="1" x14ac:dyDescent="0.25">
      <c r="A19" s="894" t="s">
        <v>602</v>
      </c>
      <c r="B19" s="862">
        <v>675</v>
      </c>
      <c r="C19" s="863">
        <v>892</v>
      </c>
      <c r="D19" s="862">
        <v>675</v>
      </c>
      <c r="E19" s="863">
        <v>1498</v>
      </c>
      <c r="F19" s="860">
        <f t="shared" si="3"/>
        <v>1350</v>
      </c>
      <c r="G19" s="860">
        <f t="shared" si="4"/>
        <v>2390</v>
      </c>
      <c r="H19" s="824">
        <f t="shared" si="1"/>
        <v>1.7703703703703704</v>
      </c>
    </row>
    <row r="20" spans="1:8" ht="20.25" customHeight="1" x14ac:dyDescent="0.25">
      <c r="A20" s="894" t="s">
        <v>618</v>
      </c>
      <c r="B20" s="862">
        <v>945</v>
      </c>
      <c r="C20" s="863">
        <v>939</v>
      </c>
      <c r="D20" s="862">
        <v>945</v>
      </c>
      <c r="E20" s="863">
        <v>1438</v>
      </c>
      <c r="F20" s="860">
        <f t="shared" si="3"/>
        <v>1890</v>
      </c>
      <c r="G20" s="860">
        <f t="shared" si="4"/>
        <v>2377</v>
      </c>
      <c r="H20" s="824">
        <f t="shared" si="1"/>
        <v>1.2576719576719577</v>
      </c>
    </row>
    <row r="21" spans="1:8" ht="20.25" customHeight="1" x14ac:dyDescent="0.25">
      <c r="A21" s="894" t="s">
        <v>614</v>
      </c>
      <c r="B21" s="862">
        <v>270</v>
      </c>
      <c r="C21" s="863">
        <v>244</v>
      </c>
      <c r="D21" s="862">
        <v>270</v>
      </c>
      <c r="E21" s="863">
        <v>241</v>
      </c>
      <c r="F21" s="860">
        <f t="shared" si="3"/>
        <v>540</v>
      </c>
      <c r="G21" s="860">
        <f t="shared" si="4"/>
        <v>485</v>
      </c>
      <c r="H21" s="824">
        <f t="shared" si="1"/>
        <v>0.89814814814814814</v>
      </c>
    </row>
    <row r="22" spans="1:8" ht="20.25" customHeight="1" x14ac:dyDescent="0.25">
      <c r="A22" s="894" t="s">
        <v>615</v>
      </c>
      <c r="B22" s="862">
        <v>90</v>
      </c>
      <c r="C22" s="863">
        <v>82</v>
      </c>
      <c r="D22" s="862">
        <v>90</v>
      </c>
      <c r="E22" s="863">
        <v>86</v>
      </c>
      <c r="F22" s="860">
        <f t="shared" si="3"/>
        <v>180</v>
      </c>
      <c r="G22" s="860">
        <f t="shared" si="4"/>
        <v>168</v>
      </c>
      <c r="H22" s="824">
        <f t="shared" si="1"/>
        <v>0.93333333333333335</v>
      </c>
    </row>
    <row r="23" spans="1:8" ht="20.25" customHeight="1" x14ac:dyDescent="0.25">
      <c r="A23" s="894" t="s">
        <v>603</v>
      </c>
      <c r="B23" s="862">
        <v>30</v>
      </c>
      <c r="C23" s="863">
        <v>43</v>
      </c>
      <c r="D23" s="862">
        <v>30</v>
      </c>
      <c r="E23" s="863">
        <v>55</v>
      </c>
      <c r="F23" s="860">
        <f t="shared" si="3"/>
        <v>60</v>
      </c>
      <c r="G23" s="860">
        <f t="shared" si="4"/>
        <v>98</v>
      </c>
      <c r="H23" s="824">
        <f t="shared" si="1"/>
        <v>1.6333333333333333</v>
      </c>
    </row>
    <row r="24" spans="1:8" ht="20.25" customHeight="1" x14ac:dyDescent="0.25">
      <c r="A24" s="894" t="s">
        <v>617</v>
      </c>
      <c r="B24" s="862">
        <v>90</v>
      </c>
      <c r="C24" s="863">
        <v>262</v>
      </c>
      <c r="D24" s="862">
        <v>90</v>
      </c>
      <c r="E24" s="863">
        <v>257</v>
      </c>
      <c r="F24" s="860">
        <f t="shared" si="3"/>
        <v>180</v>
      </c>
      <c r="G24" s="860">
        <f t="shared" si="4"/>
        <v>519</v>
      </c>
      <c r="H24" s="824">
        <f t="shared" si="1"/>
        <v>2.8833333333333333</v>
      </c>
    </row>
    <row r="25" spans="1:8" ht="20.25" customHeight="1" x14ac:dyDescent="0.25">
      <c r="A25" s="894" t="s">
        <v>604</v>
      </c>
      <c r="B25" s="862">
        <v>135</v>
      </c>
      <c r="C25" s="863">
        <v>170</v>
      </c>
      <c r="D25" s="862">
        <v>135</v>
      </c>
      <c r="E25" s="863">
        <v>242</v>
      </c>
      <c r="F25" s="860">
        <f>B25+D25</f>
        <v>270</v>
      </c>
      <c r="G25" s="860">
        <f t="shared" si="4"/>
        <v>412</v>
      </c>
      <c r="H25" s="824">
        <f t="shared" si="1"/>
        <v>1.5259259259259259</v>
      </c>
    </row>
    <row r="26" spans="1:8" ht="20.25" customHeight="1" thickBot="1" x14ac:dyDescent="0.3">
      <c r="A26" s="867" t="s">
        <v>616</v>
      </c>
      <c r="B26" s="895">
        <v>405</v>
      </c>
      <c r="C26" s="881">
        <v>118</v>
      </c>
      <c r="D26" s="895">
        <v>405</v>
      </c>
      <c r="E26" s="881">
        <v>106</v>
      </c>
      <c r="F26" s="870">
        <f>B26+D26</f>
        <v>810</v>
      </c>
      <c r="G26" s="870">
        <f>C26+E26</f>
        <v>224</v>
      </c>
      <c r="H26" s="871">
        <f>IF(F26=0,"-",G26/F26)</f>
        <v>0.27654320987654318</v>
      </c>
    </row>
    <row r="27" spans="1:8" s="832" customFormat="1" ht="21" customHeight="1" x14ac:dyDescent="0.25">
      <c r="A27" s="864" t="s">
        <v>6</v>
      </c>
      <c r="B27" s="865">
        <f t="shared" ref="B27:G27" si="5">SUM(B9:B26)</f>
        <v>5070</v>
      </c>
      <c r="C27" s="865">
        <f t="shared" si="5"/>
        <v>5237</v>
      </c>
      <c r="D27" s="865">
        <f t="shared" si="5"/>
        <v>5070</v>
      </c>
      <c r="E27" s="865">
        <f t="shared" si="5"/>
        <v>6684</v>
      </c>
      <c r="F27" s="865">
        <f t="shared" si="5"/>
        <v>10140</v>
      </c>
      <c r="G27" s="865">
        <f t="shared" si="5"/>
        <v>11921</v>
      </c>
      <c r="H27" s="866">
        <f>IF(F27=0,"-",G27/F27)</f>
        <v>1.1756410256410257</v>
      </c>
    </row>
    <row r="28" spans="1:8" x14ac:dyDescent="0.25">
      <c r="A28" s="905"/>
      <c r="B28" s="23"/>
      <c r="C28" s="23"/>
      <c r="D28" s="23"/>
      <c r="E28" s="23"/>
      <c r="F28" s="838"/>
      <c r="G28" s="838"/>
    </row>
    <row r="29" spans="1:8" x14ac:dyDescent="0.25">
      <c r="A29" s="826" t="s">
        <v>682</v>
      </c>
      <c r="B29" s="23"/>
      <c r="C29" s="23"/>
      <c r="D29" s="23"/>
      <c r="E29" s="23"/>
      <c r="F29" s="838"/>
      <c r="G29" s="838"/>
    </row>
    <row r="30" spans="1:8" x14ac:dyDescent="0.25"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97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H243"/>
  <sheetViews>
    <sheetView showGridLines="0" zoomScaleNormal="100" workbookViewId="0"/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.42578125" bestFit="1" customWidth="1"/>
    <col min="7" max="7" width="9" customWidth="1"/>
    <col min="8" max="8" width="8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648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4.95" customHeight="1" x14ac:dyDescent="0.25">
      <c r="A9" s="808" t="s">
        <v>134</v>
      </c>
      <c r="B9" s="865">
        <v>80</v>
      </c>
      <c r="C9" s="904">
        <v>142</v>
      </c>
      <c r="D9" s="865">
        <v>80</v>
      </c>
      <c r="E9" s="904">
        <v>117</v>
      </c>
      <c r="F9" s="860">
        <f>B9+D9</f>
        <v>160</v>
      </c>
      <c r="G9" s="860">
        <f>C9+E9</f>
        <v>259</v>
      </c>
      <c r="H9" s="824">
        <f>IF(F9=0,"-",G9/F9)</f>
        <v>1.6187499999999999</v>
      </c>
    </row>
    <row r="10" spans="1:8" ht="24.95" customHeight="1" x14ac:dyDescent="0.25">
      <c r="A10" s="858" t="s">
        <v>605</v>
      </c>
      <c r="B10" s="859">
        <v>205</v>
      </c>
      <c r="C10" s="863">
        <v>282</v>
      </c>
      <c r="D10" s="859">
        <v>205</v>
      </c>
      <c r="E10" s="863">
        <v>191</v>
      </c>
      <c r="F10" s="860">
        <f>B10+D10</f>
        <v>410</v>
      </c>
      <c r="G10" s="860">
        <f>C10+E10</f>
        <v>473</v>
      </c>
      <c r="H10" s="824">
        <f t="shared" ref="H10:H11" si="0">IF(F10=0,"-",G10/F10)</f>
        <v>1.1536585365853658</v>
      </c>
    </row>
    <row r="11" spans="1:8" ht="24.95" customHeight="1" thickBot="1" x14ac:dyDescent="0.3">
      <c r="A11" s="867" t="s">
        <v>525</v>
      </c>
      <c r="B11" s="868">
        <v>324</v>
      </c>
      <c r="C11" s="881">
        <v>291</v>
      </c>
      <c r="D11" s="868">
        <v>324</v>
      </c>
      <c r="E11" s="881">
        <v>254</v>
      </c>
      <c r="F11" s="870">
        <f t="shared" ref="F11" si="1">B11+D11</f>
        <v>648</v>
      </c>
      <c r="G11" s="870">
        <f t="shared" ref="G11" si="2">C11+E11</f>
        <v>545</v>
      </c>
      <c r="H11" s="871">
        <f t="shared" si="0"/>
        <v>0.84104938271604934</v>
      </c>
    </row>
    <row r="12" spans="1:8" s="832" customFormat="1" ht="22.5" customHeight="1" x14ac:dyDescent="0.25">
      <c r="A12" s="864" t="s">
        <v>562</v>
      </c>
      <c r="B12" s="865">
        <f>SUM(B9:B11)</f>
        <v>609</v>
      </c>
      <c r="C12" s="865">
        <f t="shared" ref="C12:E12" si="3">SUM(C9:C11)</f>
        <v>715</v>
      </c>
      <c r="D12" s="865">
        <f>SUM(D9:D11)</f>
        <v>609</v>
      </c>
      <c r="E12" s="865">
        <f t="shared" si="3"/>
        <v>562</v>
      </c>
      <c r="F12" s="865">
        <f>SUM(F9:F11)</f>
        <v>1218</v>
      </c>
      <c r="G12" s="865">
        <f>SUM(G9:G11)</f>
        <v>1277</v>
      </c>
      <c r="H12" s="866">
        <f>IF(F12=0,"-",G12/F12)</f>
        <v>1.048440065681445</v>
      </c>
    </row>
    <row r="13" spans="1:8" x14ac:dyDescent="0.25">
      <c r="F13" s="838"/>
      <c r="G13" s="838"/>
    </row>
    <row r="14" spans="1:8" x14ac:dyDescent="0.25">
      <c r="A14" s="826" t="s">
        <v>682</v>
      </c>
      <c r="F14" s="834"/>
      <c r="G14" s="834"/>
    </row>
    <row r="15" spans="1:8" x14ac:dyDescent="0.25">
      <c r="F15" s="834"/>
      <c r="G15" s="834"/>
    </row>
    <row r="16" spans="1:8" x14ac:dyDescent="0.25">
      <c r="F16" s="834"/>
      <c r="G16" s="834"/>
    </row>
    <row r="17" spans="6:7" x14ac:dyDescent="0.25">
      <c r="F17" s="834"/>
      <c r="G17" s="834"/>
    </row>
    <row r="18" spans="6:7" x14ac:dyDescent="0.25">
      <c r="F18" s="834"/>
      <c r="G18" s="834"/>
    </row>
    <row r="19" spans="6:7" x14ac:dyDescent="0.25">
      <c r="F19" s="834"/>
      <c r="G19" s="834"/>
    </row>
    <row r="20" spans="6:7" x14ac:dyDescent="0.25">
      <c r="F20" s="834"/>
      <c r="G20" s="834"/>
    </row>
    <row r="21" spans="6:7" x14ac:dyDescent="0.25">
      <c r="F21" s="834"/>
      <c r="G21" s="834"/>
    </row>
    <row r="22" spans="6:7" x14ac:dyDescent="0.25">
      <c r="F22" s="834"/>
      <c r="G22" s="834"/>
    </row>
    <row r="23" spans="6:7" x14ac:dyDescent="0.25">
      <c r="F23" s="834"/>
      <c r="G23" s="834"/>
    </row>
    <row r="24" spans="6:7" x14ac:dyDescent="0.25">
      <c r="F24" s="834"/>
      <c r="G24" s="834"/>
    </row>
    <row r="25" spans="6:7" x14ac:dyDescent="0.25">
      <c r="F25" s="834"/>
      <c r="G25" s="834"/>
    </row>
    <row r="26" spans="6:7" x14ac:dyDescent="0.25">
      <c r="F26" s="834"/>
      <c r="G26" s="834"/>
    </row>
    <row r="27" spans="6:7" x14ac:dyDescent="0.25">
      <c r="F27" s="834"/>
      <c r="G27" s="834"/>
    </row>
    <row r="28" spans="6:7" x14ac:dyDescent="0.25">
      <c r="F28" s="834"/>
      <c r="G28" s="834"/>
    </row>
    <row r="29" spans="6:7" x14ac:dyDescent="0.25">
      <c r="F29" s="834"/>
      <c r="G29" s="834"/>
    </row>
    <row r="30" spans="6:7" x14ac:dyDescent="0.25">
      <c r="F30" s="834"/>
      <c r="G30" s="834"/>
    </row>
    <row r="31" spans="6:7" x14ac:dyDescent="0.25">
      <c r="F31" s="834"/>
      <c r="G31" s="834"/>
    </row>
    <row r="32" spans="6:7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H240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.28515625" bestFit="1" customWidth="1"/>
    <col min="7" max="7" width="8" customWidth="1"/>
    <col min="8" max="8" width="7.71093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649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29.25" customHeight="1" x14ac:dyDescent="0.25">
      <c r="A9" s="808" t="s">
        <v>542</v>
      </c>
      <c r="B9" s="865">
        <v>155</v>
      </c>
      <c r="C9" s="831">
        <v>270</v>
      </c>
      <c r="D9" s="865">
        <v>155</v>
      </c>
      <c r="E9" s="831">
        <v>284</v>
      </c>
      <c r="F9" s="860">
        <f>B9+D9</f>
        <v>310</v>
      </c>
      <c r="G9" s="860">
        <f>C9+E9</f>
        <v>554</v>
      </c>
      <c r="H9" s="824">
        <f>IF(F9=0,"-",G9/F9)</f>
        <v>1.7870967741935484</v>
      </c>
    </row>
    <row r="10" spans="1:8" ht="31.5" customHeight="1" x14ac:dyDescent="0.25">
      <c r="A10" s="858" t="s">
        <v>543</v>
      </c>
      <c r="B10" s="859">
        <v>13</v>
      </c>
      <c r="C10" s="853">
        <v>14</v>
      </c>
      <c r="D10" s="859">
        <v>13</v>
      </c>
      <c r="E10" s="853">
        <v>16</v>
      </c>
      <c r="F10" s="860">
        <f>B10+D10</f>
        <v>26</v>
      </c>
      <c r="G10" s="860">
        <f t="shared" ref="G10:G12" si="0">C10+E10</f>
        <v>30</v>
      </c>
      <c r="H10" s="824">
        <f t="shared" ref="H10:H12" si="1">IF(F10=0,"-",G10/F10)</f>
        <v>1.1538461538461537</v>
      </c>
    </row>
    <row r="11" spans="1:8" ht="33" customHeight="1" x14ac:dyDescent="0.25">
      <c r="A11" s="858" t="s">
        <v>544</v>
      </c>
      <c r="B11" s="859">
        <v>1</v>
      </c>
      <c r="C11" s="853">
        <v>1</v>
      </c>
      <c r="D11" s="859">
        <v>1</v>
      </c>
      <c r="E11" s="853">
        <v>1</v>
      </c>
      <c r="F11" s="860">
        <f>B11+D11</f>
        <v>2</v>
      </c>
      <c r="G11" s="860">
        <f>C11+E11</f>
        <v>2</v>
      </c>
      <c r="H11" s="824">
        <f t="shared" si="1"/>
        <v>1</v>
      </c>
    </row>
    <row r="12" spans="1:8" ht="30" customHeight="1" thickBot="1" x14ac:dyDescent="0.3">
      <c r="A12" s="867" t="s">
        <v>545</v>
      </c>
      <c r="B12" s="868">
        <v>30</v>
      </c>
      <c r="C12" s="869">
        <v>34</v>
      </c>
      <c r="D12" s="868">
        <v>30</v>
      </c>
      <c r="E12" s="869">
        <v>32</v>
      </c>
      <c r="F12" s="870">
        <f t="shared" ref="F12" si="2">B12+D12</f>
        <v>60</v>
      </c>
      <c r="G12" s="870">
        <f t="shared" si="0"/>
        <v>66</v>
      </c>
      <c r="H12" s="871">
        <f t="shared" si="1"/>
        <v>1.1000000000000001</v>
      </c>
    </row>
    <row r="13" spans="1:8" s="832" customFormat="1" ht="21.75" customHeight="1" x14ac:dyDescent="0.25">
      <c r="A13" s="864" t="s">
        <v>562</v>
      </c>
      <c r="B13" s="865">
        <f t="shared" ref="B13:G13" si="3">SUM(B9:B12)</f>
        <v>199</v>
      </c>
      <c r="C13" s="865">
        <f t="shared" si="3"/>
        <v>319</v>
      </c>
      <c r="D13" s="865">
        <f t="shared" si="3"/>
        <v>199</v>
      </c>
      <c r="E13" s="865">
        <f t="shared" si="3"/>
        <v>333</v>
      </c>
      <c r="F13" s="865">
        <f t="shared" si="3"/>
        <v>398</v>
      </c>
      <c r="G13" s="865">
        <f t="shared" si="3"/>
        <v>652</v>
      </c>
      <c r="H13" s="866">
        <f>IF(F13=0,"-",G13/F13)</f>
        <v>1.6381909547738693</v>
      </c>
    </row>
    <row r="14" spans="1:8" x14ac:dyDescent="0.25">
      <c r="F14" s="838"/>
      <c r="G14" s="838"/>
    </row>
    <row r="15" spans="1:8" x14ac:dyDescent="0.25">
      <c r="A15" s="826" t="s">
        <v>682</v>
      </c>
      <c r="F15" s="834"/>
      <c r="G15" s="834"/>
    </row>
    <row r="16" spans="1:8" x14ac:dyDescent="0.25">
      <c r="F16" s="834"/>
      <c r="G16" s="834"/>
    </row>
    <row r="17" spans="6:7" x14ac:dyDescent="0.25">
      <c r="F17" s="834"/>
      <c r="G17" s="834"/>
    </row>
    <row r="18" spans="6:7" x14ac:dyDescent="0.25">
      <c r="F18" s="834"/>
      <c r="G18" s="834"/>
    </row>
    <row r="19" spans="6:7" x14ac:dyDescent="0.25">
      <c r="F19" s="834"/>
      <c r="G19" s="834"/>
    </row>
    <row r="20" spans="6:7" x14ac:dyDescent="0.25">
      <c r="F20" s="834"/>
      <c r="G20" s="834"/>
    </row>
    <row r="21" spans="6:7" x14ac:dyDescent="0.25">
      <c r="F21" s="834"/>
      <c r="G21" s="834"/>
    </row>
    <row r="22" spans="6:7" x14ac:dyDescent="0.25">
      <c r="F22" s="834"/>
      <c r="G22" s="834"/>
    </row>
    <row r="23" spans="6:7" x14ac:dyDescent="0.25">
      <c r="F23" s="834"/>
      <c r="G23" s="834"/>
    </row>
    <row r="24" spans="6:7" x14ac:dyDescent="0.25">
      <c r="F24" s="834"/>
      <c r="G24" s="834"/>
    </row>
    <row r="25" spans="6:7" x14ac:dyDescent="0.25">
      <c r="F25" s="834"/>
      <c r="G25" s="834"/>
    </row>
    <row r="26" spans="6:7" x14ac:dyDescent="0.25">
      <c r="F26" s="834"/>
      <c r="G26" s="834"/>
    </row>
    <row r="27" spans="6:7" x14ac:dyDescent="0.25">
      <c r="F27" s="834"/>
      <c r="G27" s="834"/>
    </row>
    <row r="28" spans="6:7" x14ac:dyDescent="0.25">
      <c r="F28" s="834"/>
      <c r="G28" s="834"/>
    </row>
    <row r="29" spans="6:7" x14ac:dyDescent="0.25">
      <c r="F29" s="834"/>
      <c r="G29" s="834"/>
    </row>
    <row r="30" spans="6:7" x14ac:dyDescent="0.25">
      <c r="F30" s="834"/>
      <c r="G30" s="834"/>
    </row>
    <row r="31" spans="6:7" x14ac:dyDescent="0.25">
      <c r="F31" s="834"/>
      <c r="G31" s="834"/>
    </row>
    <row r="32" spans="6:7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</sheetData>
  <mergeCells count="8">
    <mergeCell ref="A2:C2"/>
    <mergeCell ref="A3:C3"/>
    <mergeCell ref="A6:H6"/>
    <mergeCell ref="A5:H5"/>
    <mergeCell ref="F7:H7"/>
    <mergeCell ref="A7:A8"/>
    <mergeCell ref="B7:C7"/>
    <mergeCell ref="D7:E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H254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7.42578125" customWidth="1"/>
    <col min="7" max="7" width="10.7109375" customWidth="1"/>
    <col min="8" max="8" width="7.4257812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681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486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idden="1" x14ac:dyDescent="0.25">
      <c r="A9" s="809" t="s">
        <v>175</v>
      </c>
      <c r="B9" s="909">
        <v>40</v>
      </c>
      <c r="C9" s="919"/>
      <c r="D9" s="909">
        <v>40</v>
      </c>
      <c r="E9" s="919"/>
      <c r="F9" s="837">
        <f>B9</f>
        <v>40</v>
      </c>
      <c r="G9" s="837">
        <f>C9</f>
        <v>0</v>
      </c>
      <c r="H9" s="824">
        <f>IF(F9=0,"-",G9/F9)</f>
        <v>0</v>
      </c>
    </row>
    <row r="10" spans="1:8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35" t="e">
        <f>#REF!/$B10</f>
        <v>#REF!</v>
      </c>
      <c r="G10" s="836" t="e">
        <f>SUM(#REF!,#REF!,#REF!)</f>
        <v>#REF!</v>
      </c>
      <c r="H10" s="814" t="e">
        <f t="shared" ref="H10:H13" si="0">G10/($B10*3)</f>
        <v>#REF!</v>
      </c>
    </row>
    <row r="11" spans="1:8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35" t="e">
        <f>#REF!/$B11</f>
        <v>#REF!</v>
      </c>
      <c r="G11" s="836" t="e">
        <f>SUM(#REF!,#REF!,#REF!)</f>
        <v>#REF!</v>
      </c>
      <c r="H11" s="814" t="e">
        <f t="shared" si="0"/>
        <v>#REF!</v>
      </c>
    </row>
    <row r="12" spans="1:8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35" t="e">
        <f>#REF!/$B12</f>
        <v>#REF!</v>
      </c>
      <c r="G12" s="836" t="e">
        <f>SUM(#REF!,#REF!,#REF!)</f>
        <v>#REF!</v>
      </c>
      <c r="H12" s="814" t="e">
        <f t="shared" si="0"/>
        <v>#REF!</v>
      </c>
    </row>
    <row r="13" spans="1:8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35" t="e">
        <f>#REF!/$B13</f>
        <v>#REF!</v>
      </c>
      <c r="G13" s="836" t="e">
        <f>SUM(#REF!,#REF!,#REF!)</f>
        <v>#REF!</v>
      </c>
      <c r="H13" s="814" t="e">
        <f t="shared" si="0"/>
        <v>#REF!</v>
      </c>
    </row>
    <row r="14" spans="1:8" ht="24.95" customHeight="1" x14ac:dyDescent="0.25">
      <c r="A14" s="875" t="s">
        <v>421</v>
      </c>
      <c r="B14" s="947" t="s">
        <v>484</v>
      </c>
      <c r="C14" s="853">
        <v>17160</v>
      </c>
      <c r="D14" s="947" t="s">
        <v>484</v>
      </c>
      <c r="E14" s="853">
        <v>18544</v>
      </c>
      <c r="F14" s="886" t="s">
        <v>186</v>
      </c>
      <c r="G14" s="860">
        <f>SUM(C14+E14)</f>
        <v>35704</v>
      </c>
      <c r="H14" s="851" t="s">
        <v>186</v>
      </c>
    </row>
    <row r="15" spans="1:8" ht="24.95" customHeight="1" x14ac:dyDescent="0.25">
      <c r="A15" s="875" t="s">
        <v>420</v>
      </c>
      <c r="B15" s="948"/>
      <c r="C15" s="853">
        <v>303</v>
      </c>
      <c r="D15" s="948"/>
      <c r="E15" s="853">
        <v>353</v>
      </c>
      <c r="F15" s="886" t="s">
        <v>186</v>
      </c>
      <c r="G15" s="860">
        <f>SUM(C15+E15)</f>
        <v>656</v>
      </c>
      <c r="H15" s="851" t="s">
        <v>186</v>
      </c>
    </row>
    <row r="16" spans="1:8" ht="24.95" customHeight="1" thickBot="1" x14ac:dyDescent="0.3">
      <c r="A16" s="887" t="s">
        <v>418</v>
      </c>
      <c r="B16" s="949"/>
      <c r="C16" s="869">
        <v>869</v>
      </c>
      <c r="D16" s="949"/>
      <c r="E16" s="869">
        <v>756</v>
      </c>
      <c r="F16" s="888" t="s">
        <v>186</v>
      </c>
      <c r="G16" s="870">
        <f>SUM(C16+E16)</f>
        <v>1625</v>
      </c>
      <c r="H16" s="889" t="s">
        <v>186</v>
      </c>
    </row>
    <row r="17" spans="1:8" s="807" customFormat="1" ht="21" customHeight="1" x14ac:dyDescent="0.25">
      <c r="A17" s="864" t="s">
        <v>562</v>
      </c>
      <c r="B17" s="883"/>
      <c r="C17" s="884">
        <f>SUM(C14:C16)</f>
        <v>18332</v>
      </c>
      <c r="D17" s="883"/>
      <c r="E17" s="884">
        <f>SUM(E14:E16)</f>
        <v>19653</v>
      </c>
      <c r="F17" s="884" t="s">
        <v>186</v>
      </c>
      <c r="G17" s="884">
        <f>SUM(G14:G16)</f>
        <v>37985</v>
      </c>
      <c r="H17" s="885" t="s">
        <v>186</v>
      </c>
    </row>
    <row r="18" spans="1:8" x14ac:dyDescent="0.25">
      <c r="F18" s="834"/>
      <c r="G18" s="834"/>
    </row>
    <row r="19" spans="1:8" x14ac:dyDescent="0.25">
      <c r="A19" s="826" t="s">
        <v>682</v>
      </c>
      <c r="F19" s="834"/>
      <c r="G19" s="834"/>
    </row>
    <row r="20" spans="1:8" x14ac:dyDescent="0.25">
      <c r="F20" s="834"/>
      <c r="G20" s="834"/>
    </row>
    <row r="21" spans="1:8" x14ac:dyDescent="0.25">
      <c r="F21" s="834"/>
      <c r="G21" s="834"/>
    </row>
    <row r="22" spans="1:8" x14ac:dyDescent="0.25">
      <c r="F22" s="834"/>
      <c r="G22" s="834"/>
    </row>
    <row r="23" spans="1:8" x14ac:dyDescent="0.25">
      <c r="F23" s="834"/>
      <c r="G23" s="834"/>
    </row>
    <row r="24" spans="1:8" x14ac:dyDescent="0.25">
      <c r="F24" s="834"/>
      <c r="G24" s="834"/>
    </row>
    <row r="25" spans="1:8" x14ac:dyDescent="0.25">
      <c r="F25" s="834"/>
      <c r="G25" s="834"/>
    </row>
    <row r="26" spans="1:8" x14ac:dyDescent="0.25">
      <c r="F26" s="834"/>
      <c r="G26" s="834"/>
    </row>
    <row r="27" spans="1:8" x14ac:dyDescent="0.25">
      <c r="F27" s="834"/>
      <c r="G27" s="834"/>
    </row>
    <row r="28" spans="1:8" x14ac:dyDescent="0.25">
      <c r="F28" s="834"/>
      <c r="G28" s="834"/>
    </row>
    <row r="29" spans="1:8" x14ac:dyDescent="0.25">
      <c r="F29" s="834"/>
      <c r="G29" s="834"/>
    </row>
    <row r="30" spans="1:8" x14ac:dyDescent="0.25"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</sheetData>
  <mergeCells count="10">
    <mergeCell ref="B14:B16"/>
    <mergeCell ref="A2:C2"/>
    <mergeCell ref="A3:C3"/>
    <mergeCell ref="A6:H6"/>
    <mergeCell ref="A5:H5"/>
    <mergeCell ref="F7:H7"/>
    <mergeCell ref="A7:A8"/>
    <mergeCell ref="B7:C7"/>
    <mergeCell ref="D7:E7"/>
    <mergeCell ref="D14:D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I259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.85546875" customWidth="1"/>
    <col min="7" max="7" width="9.28515625" customWidth="1"/>
    <col min="8" max="8" width="8.855468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20.25" customHeight="1" x14ac:dyDescent="0.25">
      <c r="A6" s="937" t="s">
        <v>650</v>
      </c>
      <c r="B6" s="938"/>
      <c r="C6" s="938"/>
      <c r="D6" s="938"/>
      <c r="E6" s="938"/>
      <c r="F6" s="937"/>
      <c r="G6" s="937"/>
      <c r="H6" s="937"/>
    </row>
    <row r="7" spans="1:8" ht="20.25" customHeight="1" x14ac:dyDescent="0.25">
      <c r="A7" s="942" t="s">
        <v>14</v>
      </c>
      <c r="B7" s="944" t="s">
        <v>486</v>
      </c>
      <c r="C7" s="944"/>
      <c r="D7" s="944" t="s">
        <v>685</v>
      </c>
      <c r="E7" s="944"/>
      <c r="F7" s="940" t="s">
        <v>487</v>
      </c>
      <c r="G7" s="940"/>
      <c r="H7" s="941"/>
    </row>
    <row r="8" spans="1:8" x14ac:dyDescent="0.25">
      <c r="A8" s="943"/>
      <c r="B8" s="916" t="s">
        <v>489</v>
      </c>
      <c r="C8" s="872" t="s">
        <v>488</v>
      </c>
      <c r="D8" s="916" t="s">
        <v>489</v>
      </c>
      <c r="E8" s="872" t="s">
        <v>488</v>
      </c>
      <c r="F8" s="918" t="s">
        <v>489</v>
      </c>
      <c r="G8" s="812" t="s">
        <v>488</v>
      </c>
      <c r="H8" s="812" t="s">
        <v>1</v>
      </c>
    </row>
    <row r="9" spans="1:8" ht="16.5" customHeight="1" x14ac:dyDescent="0.25">
      <c r="A9" s="808" t="s">
        <v>469</v>
      </c>
      <c r="B9" s="865">
        <v>396</v>
      </c>
      <c r="C9" s="831">
        <v>321</v>
      </c>
      <c r="D9" s="865">
        <v>396</v>
      </c>
      <c r="E9" s="831">
        <v>331</v>
      </c>
      <c r="F9" s="837">
        <f>B9+D9</f>
        <v>792</v>
      </c>
      <c r="G9" s="837">
        <f>C9+E9</f>
        <v>652</v>
      </c>
      <c r="H9" s="824">
        <f t="shared" ref="H9" si="0">IF(F9=0,"-",G9/F9)</f>
        <v>0.8232323232323232</v>
      </c>
    </row>
    <row r="10" spans="1:8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37">
        <f t="shared" ref="F10:F20" si="1">B10+D10</f>
        <v>1584</v>
      </c>
      <c r="G10" s="837">
        <f>C10+E10</f>
        <v>965</v>
      </c>
      <c r="H10" s="824">
        <f t="shared" ref="H10:H25" si="2">IF(F10=0,"-",G10/F10)</f>
        <v>0.60921717171717171</v>
      </c>
    </row>
    <row r="11" spans="1:8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37">
        <f t="shared" si="1"/>
        <v>1320</v>
      </c>
      <c r="G11" s="837">
        <f t="shared" ref="G11:G25" si="3">C11+E11</f>
        <v>1201</v>
      </c>
      <c r="H11" s="824">
        <f t="shared" si="2"/>
        <v>0.9098484848484848</v>
      </c>
    </row>
    <row r="12" spans="1:8" ht="16.5" customHeight="1" x14ac:dyDescent="0.25">
      <c r="A12" s="808" t="s">
        <v>496</v>
      </c>
      <c r="B12" s="859">
        <v>264</v>
      </c>
      <c r="C12" s="853">
        <f>150+153</f>
        <v>303</v>
      </c>
      <c r="D12" s="859">
        <v>264</v>
      </c>
      <c r="E12" s="853">
        <f>159+68</f>
        <v>227</v>
      </c>
      <c r="F12" s="837">
        <f t="shared" si="1"/>
        <v>528</v>
      </c>
      <c r="G12" s="837">
        <f t="shared" si="3"/>
        <v>530</v>
      </c>
      <c r="H12" s="824">
        <f t="shared" si="2"/>
        <v>1.0037878787878789</v>
      </c>
    </row>
    <row r="13" spans="1:8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37">
        <f t="shared" si="1"/>
        <v>264</v>
      </c>
      <c r="G13" s="837">
        <f t="shared" si="3"/>
        <v>202</v>
      </c>
      <c r="H13" s="824">
        <f t="shared" si="2"/>
        <v>0.76515151515151514</v>
      </c>
    </row>
    <row r="14" spans="1:8" ht="16.5" customHeight="1" x14ac:dyDescent="0.25">
      <c r="A14" s="808" t="s">
        <v>526</v>
      </c>
      <c r="B14" s="822">
        <v>264</v>
      </c>
      <c r="C14" s="823">
        <v>83</v>
      </c>
      <c r="D14" s="822">
        <v>264</v>
      </c>
      <c r="E14" s="823">
        <v>243</v>
      </c>
      <c r="F14" s="837">
        <f t="shared" si="1"/>
        <v>528</v>
      </c>
      <c r="G14" s="837">
        <f t="shared" si="3"/>
        <v>326</v>
      </c>
      <c r="H14" s="824">
        <f t="shared" si="2"/>
        <v>0.61742424242424243</v>
      </c>
    </row>
    <row r="15" spans="1:8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37">
        <f t="shared" si="1"/>
        <v>1008</v>
      </c>
      <c r="G15" s="837">
        <f t="shared" si="3"/>
        <v>815</v>
      </c>
      <c r="H15" s="824">
        <f t="shared" si="2"/>
        <v>0.80853174603174605</v>
      </c>
    </row>
    <row r="16" spans="1:8" ht="16.5" customHeight="1" x14ac:dyDescent="0.25">
      <c r="A16" s="858" t="s">
        <v>606</v>
      </c>
      <c r="B16" s="859">
        <v>123</v>
      </c>
      <c r="C16" s="853">
        <v>102</v>
      </c>
      <c r="D16" s="859">
        <v>123</v>
      </c>
      <c r="E16" s="853">
        <v>45</v>
      </c>
      <c r="F16" s="837">
        <f t="shared" si="1"/>
        <v>246</v>
      </c>
      <c r="G16" s="837">
        <f t="shared" si="3"/>
        <v>147</v>
      </c>
      <c r="H16" s="824">
        <f t="shared" si="2"/>
        <v>0.59756097560975607</v>
      </c>
    </row>
    <row r="17" spans="1:8" ht="16.5" customHeight="1" x14ac:dyDescent="0.25">
      <c r="A17" s="858" t="s">
        <v>607</v>
      </c>
      <c r="B17" s="859">
        <v>123</v>
      </c>
      <c r="C17" s="853">
        <v>184</v>
      </c>
      <c r="D17" s="859">
        <v>123</v>
      </c>
      <c r="E17" s="853">
        <v>158</v>
      </c>
      <c r="F17" s="837">
        <f t="shared" si="1"/>
        <v>246</v>
      </c>
      <c r="G17" s="837">
        <f t="shared" si="3"/>
        <v>342</v>
      </c>
      <c r="H17" s="824">
        <f t="shared" si="2"/>
        <v>1.3902439024390243</v>
      </c>
    </row>
    <row r="18" spans="1:8" ht="16.5" customHeight="1" x14ac:dyDescent="0.25">
      <c r="A18" s="858" t="s">
        <v>608</v>
      </c>
      <c r="B18" s="859">
        <v>62</v>
      </c>
      <c r="C18" s="853">
        <v>43</v>
      </c>
      <c r="D18" s="859">
        <v>62</v>
      </c>
      <c r="E18" s="853">
        <v>39</v>
      </c>
      <c r="F18" s="837">
        <f t="shared" si="1"/>
        <v>124</v>
      </c>
      <c r="G18" s="837">
        <f t="shared" si="3"/>
        <v>82</v>
      </c>
      <c r="H18" s="824">
        <f t="shared" si="2"/>
        <v>0.66129032258064513</v>
      </c>
    </row>
    <row r="19" spans="1:8" ht="16.5" customHeight="1" x14ac:dyDescent="0.25">
      <c r="A19" s="858" t="s">
        <v>609</v>
      </c>
      <c r="B19" s="859">
        <v>31</v>
      </c>
      <c r="C19" s="853">
        <v>37</v>
      </c>
      <c r="D19" s="859">
        <v>31</v>
      </c>
      <c r="E19" s="853">
        <v>43</v>
      </c>
      <c r="F19" s="837">
        <f t="shared" si="1"/>
        <v>62</v>
      </c>
      <c r="G19" s="837">
        <f t="shared" si="3"/>
        <v>80</v>
      </c>
      <c r="H19" s="824">
        <f t="shared" si="2"/>
        <v>1.2903225806451613</v>
      </c>
    </row>
    <row r="20" spans="1:8" ht="16.5" customHeight="1" x14ac:dyDescent="0.25">
      <c r="A20" s="858" t="s">
        <v>610</v>
      </c>
      <c r="B20" s="859">
        <v>31</v>
      </c>
      <c r="C20" s="853">
        <v>141</v>
      </c>
      <c r="D20" s="859">
        <v>31</v>
      </c>
      <c r="E20" s="853">
        <v>109</v>
      </c>
      <c r="F20" s="837">
        <f t="shared" si="1"/>
        <v>62</v>
      </c>
      <c r="G20" s="837">
        <f t="shared" si="3"/>
        <v>250</v>
      </c>
      <c r="H20" s="824">
        <f t="shared" si="2"/>
        <v>4.032258064516129</v>
      </c>
    </row>
    <row r="21" spans="1:8" ht="16.5" customHeight="1" x14ac:dyDescent="0.25">
      <c r="A21" s="808" t="s">
        <v>471</v>
      </c>
      <c r="B21" s="822" t="s">
        <v>457</v>
      </c>
      <c r="C21" s="823">
        <v>1312</v>
      </c>
      <c r="D21" s="822" t="s">
        <v>457</v>
      </c>
      <c r="E21" s="823">
        <v>2122</v>
      </c>
      <c r="F21" s="837" t="str">
        <f t="shared" ref="F21:F24" si="4">B21</f>
        <v>s/ meta</v>
      </c>
      <c r="G21" s="837">
        <f t="shared" si="3"/>
        <v>3434</v>
      </c>
      <c r="H21" s="824" t="s">
        <v>186</v>
      </c>
    </row>
    <row r="22" spans="1:8" ht="16.5" customHeight="1" x14ac:dyDescent="0.25">
      <c r="A22" s="808" t="s">
        <v>612</v>
      </c>
      <c r="B22" s="822" t="s">
        <v>457</v>
      </c>
      <c r="C22" s="823">
        <v>88</v>
      </c>
      <c r="D22" s="822" t="s">
        <v>457</v>
      </c>
      <c r="E22" s="823">
        <v>132</v>
      </c>
      <c r="F22" s="837" t="str">
        <f t="shared" si="4"/>
        <v>s/ meta</v>
      </c>
      <c r="G22" s="837">
        <f t="shared" si="3"/>
        <v>220</v>
      </c>
      <c r="H22" s="824" t="s">
        <v>186</v>
      </c>
    </row>
    <row r="23" spans="1:8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37">
        <f>B23+D23</f>
        <v>264</v>
      </c>
      <c r="G23" s="837">
        <f t="shared" si="3"/>
        <v>274</v>
      </c>
      <c r="H23" s="824">
        <f t="shared" si="2"/>
        <v>1.0378787878787878</v>
      </c>
    </row>
    <row r="24" spans="1:8" ht="16.5" customHeight="1" x14ac:dyDescent="0.25">
      <c r="A24" s="858" t="s">
        <v>623</v>
      </c>
      <c r="B24" s="859" t="s">
        <v>457</v>
      </c>
      <c r="C24" s="853">
        <v>120</v>
      </c>
      <c r="D24" s="859" t="s">
        <v>457</v>
      </c>
      <c r="E24" s="853">
        <v>93</v>
      </c>
      <c r="F24" s="837" t="str">
        <f t="shared" si="4"/>
        <v>s/ meta</v>
      </c>
      <c r="G24" s="837">
        <f t="shared" si="3"/>
        <v>213</v>
      </c>
      <c r="H24" s="824" t="s">
        <v>186</v>
      </c>
    </row>
    <row r="25" spans="1:8" ht="16.5" customHeight="1" thickBot="1" x14ac:dyDescent="0.3">
      <c r="A25" s="912" t="s">
        <v>476</v>
      </c>
      <c r="B25" s="897">
        <v>396</v>
      </c>
      <c r="C25" s="898">
        <v>265</v>
      </c>
      <c r="D25" s="897">
        <v>396</v>
      </c>
      <c r="E25" s="898">
        <v>437</v>
      </c>
      <c r="F25" s="870">
        <f>B25+D25</f>
        <v>792</v>
      </c>
      <c r="G25" s="870">
        <f t="shared" si="3"/>
        <v>702</v>
      </c>
      <c r="H25" s="871">
        <f t="shared" si="2"/>
        <v>0.88636363636363635</v>
      </c>
    </row>
    <row r="26" spans="1:8" s="832" customFormat="1" ht="15" customHeight="1" x14ac:dyDescent="0.25">
      <c r="A26" s="864" t="s">
        <v>546</v>
      </c>
      <c r="B26" s="865">
        <f t="shared" ref="B26:C26" si="5">SUM(B9:B25)</f>
        <v>3910</v>
      </c>
      <c r="C26" s="865">
        <f t="shared" si="5"/>
        <v>4717</v>
      </c>
      <c r="D26" s="865">
        <f>SUM(D9:D25)</f>
        <v>3910</v>
      </c>
      <c r="E26" s="865">
        <f>SUM(E9:E25)</f>
        <v>5718</v>
      </c>
      <c r="F26" s="865">
        <f>SUM(F9:F25)</f>
        <v>7820</v>
      </c>
      <c r="G26" s="865">
        <f>SUM(G9:G25)</f>
        <v>10435</v>
      </c>
      <c r="H26" s="866">
        <f>IF(F26=0,"-",G26/F26)</f>
        <v>1.3343989769820972</v>
      </c>
    </row>
    <row r="27" spans="1:8" s="832" customFormat="1" ht="12.75" customHeight="1" x14ac:dyDescent="0.25">
      <c r="A27" s="587"/>
      <c r="B27" s="876"/>
      <c r="C27" s="876"/>
      <c r="D27" s="876"/>
      <c r="E27" s="876"/>
      <c r="F27" s="876"/>
      <c r="G27" s="876"/>
      <c r="H27" s="877"/>
    </row>
    <row r="28" spans="1:8" s="832" customFormat="1" ht="17.25" customHeight="1" x14ac:dyDescent="0.25">
      <c r="A28" s="952" t="s">
        <v>563</v>
      </c>
      <c r="B28" s="950" t="s">
        <v>490</v>
      </c>
      <c r="C28" s="878" t="s">
        <v>486</v>
      </c>
      <c r="D28" s="950" t="s">
        <v>490</v>
      </c>
      <c r="E28" s="878" t="s">
        <v>685</v>
      </c>
      <c r="F28" s="944" t="s">
        <v>487</v>
      </c>
      <c r="G28" s="944"/>
      <c r="H28" s="944"/>
    </row>
    <row r="29" spans="1:8" s="832" customFormat="1" ht="17.25" customHeight="1" x14ac:dyDescent="0.25">
      <c r="A29" s="953"/>
      <c r="B29" s="950"/>
      <c r="C29" s="872" t="s">
        <v>488</v>
      </c>
      <c r="D29" s="950"/>
      <c r="E29" s="872" t="s">
        <v>488</v>
      </c>
      <c r="F29" s="872" t="s">
        <v>489</v>
      </c>
      <c r="G29" s="872" t="s">
        <v>488</v>
      </c>
      <c r="H29" s="872" t="s">
        <v>1</v>
      </c>
    </row>
    <row r="30" spans="1:8" ht="17.25" customHeight="1" x14ac:dyDescent="0.25">
      <c r="A30" s="858" t="s">
        <v>497</v>
      </c>
      <c r="B30" s="862">
        <v>130</v>
      </c>
      <c r="C30" s="831">
        <v>140</v>
      </c>
      <c r="D30" s="862">
        <v>130</v>
      </c>
      <c r="E30" s="831">
        <v>140</v>
      </c>
      <c r="F30" s="837">
        <f>B30+D30</f>
        <v>260</v>
      </c>
      <c r="G30" s="837">
        <f>C30+E30</f>
        <v>280</v>
      </c>
      <c r="H30" s="824">
        <f t="shared" ref="H30" si="6">IF(F30=0,"-",G30/F30)</f>
        <v>1.0769230769230769</v>
      </c>
    </row>
    <row r="31" spans="1:8" ht="17.25" customHeight="1" x14ac:dyDescent="0.25">
      <c r="A31" s="808" t="s">
        <v>498</v>
      </c>
      <c r="B31" s="822">
        <v>40</v>
      </c>
      <c r="C31" s="823">
        <v>27</v>
      </c>
      <c r="D31" s="822">
        <v>40</v>
      </c>
      <c r="E31" s="823">
        <v>35</v>
      </c>
      <c r="F31" s="837">
        <f t="shared" ref="F31:F34" si="7">B31+D31</f>
        <v>80</v>
      </c>
      <c r="G31" s="837">
        <f t="shared" ref="G31:G33" si="8">C31+E31</f>
        <v>62</v>
      </c>
      <c r="H31" s="824">
        <f t="shared" ref="H31:H36" si="9">IF(F31=0,"-",G31/F31)</f>
        <v>0.77500000000000002</v>
      </c>
    </row>
    <row r="32" spans="1:8" ht="17.25" customHeight="1" x14ac:dyDescent="0.25">
      <c r="A32" s="808" t="s">
        <v>499</v>
      </c>
      <c r="B32" s="822">
        <v>40</v>
      </c>
      <c r="C32" s="823">
        <v>42</v>
      </c>
      <c r="D32" s="822">
        <v>40</v>
      </c>
      <c r="E32" s="823">
        <v>37</v>
      </c>
      <c r="F32" s="837">
        <f t="shared" si="7"/>
        <v>80</v>
      </c>
      <c r="G32" s="837">
        <f t="shared" si="8"/>
        <v>79</v>
      </c>
      <c r="H32" s="824">
        <f t="shared" si="9"/>
        <v>0.98750000000000004</v>
      </c>
    </row>
    <row r="33" spans="1:8" ht="17.25" customHeight="1" x14ac:dyDescent="0.25">
      <c r="A33" s="808" t="s">
        <v>500</v>
      </c>
      <c r="B33" s="822">
        <v>40</v>
      </c>
      <c r="C33" s="823">
        <v>61</v>
      </c>
      <c r="D33" s="822">
        <v>40</v>
      </c>
      <c r="E33" s="823">
        <v>45</v>
      </c>
      <c r="F33" s="837">
        <f t="shared" si="7"/>
        <v>80</v>
      </c>
      <c r="G33" s="837">
        <f t="shared" si="8"/>
        <v>106</v>
      </c>
      <c r="H33" s="824">
        <f t="shared" si="9"/>
        <v>1.325</v>
      </c>
    </row>
    <row r="34" spans="1:8" ht="16.5" customHeight="1" x14ac:dyDescent="0.25">
      <c r="A34" s="808" t="s">
        <v>501</v>
      </c>
      <c r="B34" s="822">
        <v>25</v>
      </c>
      <c r="C34" s="823">
        <v>7</v>
      </c>
      <c r="D34" s="822">
        <v>25</v>
      </c>
      <c r="E34" s="823">
        <v>9</v>
      </c>
      <c r="F34" s="837">
        <f t="shared" si="7"/>
        <v>50</v>
      </c>
      <c r="G34" s="837">
        <f>C34+E34</f>
        <v>16</v>
      </c>
      <c r="H34" s="824">
        <f t="shared" si="9"/>
        <v>0.32</v>
      </c>
    </row>
    <row r="35" spans="1:8" ht="16.5" customHeight="1" x14ac:dyDescent="0.25">
      <c r="A35" s="808" t="s">
        <v>628</v>
      </c>
      <c r="B35" s="822">
        <v>8</v>
      </c>
      <c r="C35" s="823">
        <v>7</v>
      </c>
      <c r="D35" s="822">
        <v>8</v>
      </c>
      <c r="E35" s="823">
        <v>7</v>
      </c>
      <c r="F35" s="837">
        <f>B35+D35</f>
        <v>16</v>
      </c>
      <c r="G35" s="837">
        <f>C35+E35</f>
        <v>14</v>
      </c>
      <c r="H35" s="824">
        <f t="shared" si="9"/>
        <v>0.875</v>
      </c>
    </row>
    <row r="36" spans="1:8" ht="18" customHeight="1" thickBot="1" x14ac:dyDescent="0.3">
      <c r="A36" s="867" t="s">
        <v>502</v>
      </c>
      <c r="B36" s="868">
        <v>130</v>
      </c>
      <c r="C36" s="869">
        <v>554</v>
      </c>
      <c r="D36" s="868">
        <v>130</v>
      </c>
      <c r="E36" s="869">
        <v>2021</v>
      </c>
      <c r="F36" s="870">
        <f>B36+D36</f>
        <v>260</v>
      </c>
      <c r="G36" s="870">
        <f>C36+E36</f>
        <v>2575</v>
      </c>
      <c r="H36" s="871">
        <f t="shared" si="9"/>
        <v>9.9038461538461533</v>
      </c>
    </row>
    <row r="37" spans="1:8" s="832" customFormat="1" ht="15.75" customHeight="1" x14ac:dyDescent="0.25">
      <c r="A37" s="864" t="s">
        <v>547</v>
      </c>
      <c r="B37" s="865">
        <f t="shared" ref="B37:G37" si="10">SUM(B30:B36)</f>
        <v>413</v>
      </c>
      <c r="C37" s="865">
        <f t="shared" si="10"/>
        <v>838</v>
      </c>
      <c r="D37" s="865">
        <f t="shared" si="10"/>
        <v>413</v>
      </c>
      <c r="E37" s="865">
        <f t="shared" si="10"/>
        <v>2294</v>
      </c>
      <c r="F37" s="865">
        <f t="shared" si="10"/>
        <v>826</v>
      </c>
      <c r="G37" s="865">
        <f t="shared" si="10"/>
        <v>3132</v>
      </c>
      <c r="H37" s="866">
        <f>IF(F37=0,"-",G37/F37)</f>
        <v>3.7917675544794189</v>
      </c>
    </row>
    <row r="38" spans="1:8" s="832" customFormat="1" ht="10.5" customHeight="1" x14ac:dyDescent="0.25">
      <c r="A38" s="587"/>
      <c r="B38" s="876"/>
      <c r="C38" s="876"/>
      <c r="D38" s="876"/>
      <c r="E38" s="876"/>
      <c r="F38" s="876"/>
      <c r="G38" s="876"/>
      <c r="H38" s="877"/>
    </row>
    <row r="39" spans="1:8" s="832" customFormat="1" ht="17.25" customHeight="1" x14ac:dyDescent="0.25">
      <c r="A39" s="951" t="s">
        <v>527</v>
      </c>
      <c r="B39" s="950" t="s">
        <v>490</v>
      </c>
      <c r="C39" s="878" t="s">
        <v>486</v>
      </c>
      <c r="D39" s="950" t="s">
        <v>490</v>
      </c>
      <c r="E39" s="878" t="s">
        <v>685</v>
      </c>
      <c r="F39" s="944" t="s">
        <v>487</v>
      </c>
      <c r="G39" s="944"/>
      <c r="H39" s="944"/>
    </row>
    <row r="40" spans="1:8" s="832" customFormat="1" ht="17.25" customHeight="1" x14ac:dyDescent="0.25">
      <c r="A40" s="951"/>
      <c r="B40" s="950"/>
      <c r="C40" s="872" t="s">
        <v>488</v>
      </c>
      <c r="D40" s="950"/>
      <c r="E40" s="872" t="s">
        <v>488</v>
      </c>
      <c r="F40" s="872" t="s">
        <v>489</v>
      </c>
      <c r="G40" s="872" t="s">
        <v>488</v>
      </c>
      <c r="H40" s="872" t="s">
        <v>1</v>
      </c>
    </row>
    <row r="41" spans="1:8" ht="18" customHeight="1" x14ac:dyDescent="0.25">
      <c r="A41" s="858" t="s">
        <v>548</v>
      </c>
      <c r="B41" s="822">
        <v>100</v>
      </c>
      <c r="C41" s="831">
        <v>554</v>
      </c>
      <c r="D41" s="822">
        <v>100</v>
      </c>
      <c r="E41" s="831">
        <v>309</v>
      </c>
      <c r="F41" s="837">
        <f>B41+D41</f>
        <v>200</v>
      </c>
      <c r="G41" s="837">
        <f>C41+E41</f>
        <v>863</v>
      </c>
      <c r="H41" s="824">
        <f t="shared" ref="H41" si="11">IF(F41=0,"-",G41/F41)</f>
        <v>4.3150000000000004</v>
      </c>
    </row>
    <row r="42" spans="1:8" ht="18" customHeight="1" x14ac:dyDescent="0.25">
      <c r="A42" s="856" t="s">
        <v>549</v>
      </c>
      <c r="B42" s="859">
        <v>180</v>
      </c>
      <c r="C42" s="831">
        <v>30</v>
      </c>
      <c r="D42" s="859">
        <v>180</v>
      </c>
      <c r="E42" s="831">
        <v>267</v>
      </c>
      <c r="F42" s="837">
        <f t="shared" ref="F42:F43" si="12">B42+D42</f>
        <v>360</v>
      </c>
      <c r="G42" s="837">
        <f>C42+E42</f>
        <v>297</v>
      </c>
      <c r="H42" s="824">
        <f t="shared" ref="H42:H43" si="13">IF(F42=0,"-",G42/F42)</f>
        <v>0.82499999999999996</v>
      </c>
    </row>
    <row r="43" spans="1:8" ht="18" customHeight="1" thickBot="1" x14ac:dyDescent="0.3">
      <c r="A43" s="867" t="s">
        <v>550</v>
      </c>
      <c r="B43" s="868">
        <v>130</v>
      </c>
      <c r="C43" s="869">
        <v>99</v>
      </c>
      <c r="D43" s="868">
        <v>130</v>
      </c>
      <c r="E43" s="869">
        <v>145</v>
      </c>
      <c r="F43" s="870">
        <f t="shared" si="12"/>
        <v>260</v>
      </c>
      <c r="G43" s="870">
        <f t="shared" ref="G43" si="14">C43+E43</f>
        <v>244</v>
      </c>
      <c r="H43" s="871">
        <f t="shared" si="13"/>
        <v>0.93846153846153846</v>
      </c>
    </row>
    <row r="44" spans="1:8" s="832" customFormat="1" ht="17.25" customHeight="1" x14ac:dyDescent="0.25">
      <c r="A44" s="864" t="s">
        <v>551</v>
      </c>
      <c r="B44" s="865">
        <f>SUM(B41:B43)</f>
        <v>410</v>
      </c>
      <c r="C44" s="865">
        <f t="shared" ref="C44:E44" si="15">SUM(C41:C43)</f>
        <v>683</v>
      </c>
      <c r="D44" s="865">
        <f>SUM(D41:D43)</f>
        <v>410</v>
      </c>
      <c r="E44" s="865">
        <f t="shared" si="15"/>
        <v>721</v>
      </c>
      <c r="F44" s="865">
        <f>SUM(F41:F43)</f>
        <v>820</v>
      </c>
      <c r="G44" s="865">
        <f>SUM(G41:G43)</f>
        <v>1404</v>
      </c>
      <c r="H44" s="866">
        <f>IF(F44=0,"-",G44/F44)</f>
        <v>1.7121951219512195</v>
      </c>
    </row>
    <row r="45" spans="1:8" s="832" customFormat="1" ht="9.75" customHeight="1" x14ac:dyDescent="0.25">
      <c r="A45" s="587"/>
      <c r="B45" s="876"/>
      <c r="C45" s="876"/>
      <c r="D45" s="876"/>
      <c r="E45" s="876"/>
      <c r="F45" s="876"/>
      <c r="G45" s="876"/>
      <c r="H45" s="877"/>
    </row>
    <row r="46" spans="1:8" s="832" customFormat="1" ht="17.25" customHeight="1" x14ac:dyDescent="0.25">
      <c r="A46" s="952" t="s">
        <v>528</v>
      </c>
      <c r="B46" s="950" t="s">
        <v>490</v>
      </c>
      <c r="C46" s="878" t="s">
        <v>486</v>
      </c>
      <c r="D46" s="950" t="s">
        <v>490</v>
      </c>
      <c r="E46" s="878" t="s">
        <v>685</v>
      </c>
      <c r="F46" s="944" t="s">
        <v>487</v>
      </c>
      <c r="G46" s="944"/>
      <c r="H46" s="944"/>
    </row>
    <row r="47" spans="1:8" s="832" customFormat="1" ht="17.25" customHeight="1" x14ac:dyDescent="0.25">
      <c r="A47" s="953"/>
      <c r="B47" s="950"/>
      <c r="C47" s="872" t="s">
        <v>488</v>
      </c>
      <c r="D47" s="950"/>
      <c r="E47" s="872" t="s">
        <v>488</v>
      </c>
      <c r="F47" s="872" t="s">
        <v>489</v>
      </c>
      <c r="G47" s="872" t="s">
        <v>488</v>
      </c>
      <c r="H47" s="872" t="s">
        <v>1</v>
      </c>
    </row>
    <row r="48" spans="1:8" s="832" customFormat="1" ht="17.25" customHeight="1" x14ac:dyDescent="0.25">
      <c r="A48" s="856" t="s">
        <v>552</v>
      </c>
      <c r="B48" s="822">
        <v>100</v>
      </c>
      <c r="C48" s="831">
        <v>41</v>
      </c>
      <c r="D48" s="822">
        <v>100</v>
      </c>
      <c r="E48" s="831">
        <v>28</v>
      </c>
      <c r="F48" s="837">
        <f>B48+D48</f>
        <v>200</v>
      </c>
      <c r="G48" s="837">
        <f>C48+E48</f>
        <v>69</v>
      </c>
      <c r="H48" s="824">
        <f t="shared" ref="H48" si="16">IF(F48=0,"-",G48/F48)</f>
        <v>0.34499999999999997</v>
      </c>
    </row>
    <row r="49" spans="1:9" s="832" customFormat="1" ht="17.25" customHeight="1" x14ac:dyDescent="0.25">
      <c r="A49" s="856" t="s">
        <v>553</v>
      </c>
      <c r="B49" s="859">
        <v>95</v>
      </c>
      <c r="C49" s="831">
        <v>110</v>
      </c>
      <c r="D49" s="859">
        <v>95</v>
      </c>
      <c r="E49" s="831">
        <v>97</v>
      </c>
      <c r="F49" s="837">
        <f t="shared" ref="F49:F51" si="17">B49+D49</f>
        <v>190</v>
      </c>
      <c r="G49" s="837">
        <f t="shared" ref="G49:G51" si="18">C49+E49</f>
        <v>207</v>
      </c>
      <c r="H49" s="824">
        <f t="shared" ref="H49:H52" si="19">IF(F49=0,"-",G49/F49)</f>
        <v>1.0894736842105264</v>
      </c>
    </row>
    <row r="50" spans="1:9" s="832" customFormat="1" ht="17.25" customHeight="1" x14ac:dyDescent="0.25">
      <c r="A50" s="808" t="s">
        <v>554</v>
      </c>
      <c r="B50" s="859">
        <v>140</v>
      </c>
      <c r="C50" s="831">
        <v>146</v>
      </c>
      <c r="D50" s="859">
        <v>140</v>
      </c>
      <c r="E50" s="831">
        <v>131</v>
      </c>
      <c r="F50" s="837">
        <f t="shared" si="17"/>
        <v>280</v>
      </c>
      <c r="G50" s="837">
        <f t="shared" si="18"/>
        <v>277</v>
      </c>
      <c r="H50" s="824">
        <f t="shared" si="19"/>
        <v>0.98928571428571432</v>
      </c>
    </row>
    <row r="51" spans="1:9" s="832" customFormat="1" ht="17.25" customHeight="1" x14ac:dyDescent="0.25">
      <c r="A51" s="808" t="s">
        <v>555</v>
      </c>
      <c r="B51" s="859">
        <v>170</v>
      </c>
      <c r="C51" s="831">
        <v>217</v>
      </c>
      <c r="D51" s="859">
        <v>170</v>
      </c>
      <c r="E51" s="831">
        <v>200</v>
      </c>
      <c r="F51" s="837">
        <f t="shared" si="17"/>
        <v>340</v>
      </c>
      <c r="G51" s="837">
        <f t="shared" si="18"/>
        <v>417</v>
      </c>
      <c r="H51" s="824">
        <f t="shared" si="19"/>
        <v>1.2264705882352942</v>
      </c>
    </row>
    <row r="52" spans="1:9" ht="17.25" customHeight="1" thickBot="1" x14ac:dyDescent="0.3">
      <c r="A52" s="890" t="s">
        <v>622</v>
      </c>
      <c r="B52" s="868">
        <v>140</v>
      </c>
      <c r="C52" s="869">
        <v>188</v>
      </c>
      <c r="D52" s="868">
        <v>140</v>
      </c>
      <c r="E52" s="869">
        <v>170</v>
      </c>
      <c r="F52" s="870">
        <f>B52+D52</f>
        <v>280</v>
      </c>
      <c r="G52" s="870">
        <f>C52+E52</f>
        <v>358</v>
      </c>
      <c r="H52" s="871">
        <f t="shared" si="19"/>
        <v>1.2785714285714285</v>
      </c>
      <c r="I52" s="832"/>
    </row>
    <row r="53" spans="1:9" ht="16.5" customHeight="1" x14ac:dyDescent="0.25">
      <c r="A53" s="864" t="s">
        <v>561</v>
      </c>
      <c r="B53" s="865">
        <f t="shared" ref="B53:G53" si="20">SUM(B48:B52)</f>
        <v>645</v>
      </c>
      <c r="C53" s="865">
        <f t="shared" si="20"/>
        <v>702</v>
      </c>
      <c r="D53" s="865">
        <f t="shared" si="20"/>
        <v>645</v>
      </c>
      <c r="E53" s="865">
        <f t="shared" si="20"/>
        <v>626</v>
      </c>
      <c r="F53" s="865">
        <f t="shared" si="20"/>
        <v>1290</v>
      </c>
      <c r="G53" s="865">
        <f t="shared" si="20"/>
        <v>1328</v>
      </c>
      <c r="H53" s="866">
        <f>IF(F53=0,"-",G53/F53)</f>
        <v>1.0294573643410854</v>
      </c>
    </row>
    <row r="54" spans="1:9" x14ac:dyDescent="0.25">
      <c r="F54" s="834"/>
      <c r="G54" s="834"/>
    </row>
    <row r="55" spans="1:9" x14ac:dyDescent="0.25">
      <c r="A55" s="826" t="s">
        <v>682</v>
      </c>
      <c r="F55" s="834"/>
      <c r="G55" s="834"/>
    </row>
    <row r="56" spans="1:9" x14ac:dyDescent="0.25">
      <c r="A56" s="825"/>
      <c r="F56" s="834"/>
      <c r="G56" s="834"/>
    </row>
    <row r="57" spans="1:9" x14ac:dyDescent="0.25">
      <c r="F57" s="834"/>
      <c r="G57" s="834"/>
    </row>
    <row r="58" spans="1:9" x14ac:dyDescent="0.25">
      <c r="F58" s="834"/>
      <c r="G58" s="834"/>
    </row>
    <row r="59" spans="1:9" x14ac:dyDescent="0.25">
      <c r="F59" s="834"/>
      <c r="G59" s="834"/>
    </row>
    <row r="60" spans="1:9" x14ac:dyDescent="0.25">
      <c r="F60" s="834"/>
      <c r="G60" s="834"/>
    </row>
    <row r="61" spans="1:9" x14ac:dyDescent="0.25">
      <c r="F61" s="834"/>
      <c r="G61" s="834"/>
    </row>
    <row r="62" spans="1:9" x14ac:dyDescent="0.25">
      <c r="F62" s="834"/>
      <c r="G62" s="834"/>
    </row>
    <row r="63" spans="1:9" x14ac:dyDescent="0.25">
      <c r="F63" s="834"/>
      <c r="G63" s="834"/>
    </row>
    <row r="64" spans="1:9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  <row r="224" spans="6:7" x14ac:dyDescent="0.25">
      <c r="F224" s="834"/>
      <c r="G224" s="834"/>
    </row>
    <row r="225" spans="6:7" x14ac:dyDescent="0.25">
      <c r="F225" s="834"/>
      <c r="G225" s="834"/>
    </row>
    <row r="226" spans="6:7" x14ac:dyDescent="0.25">
      <c r="F226" s="834"/>
      <c r="G226" s="834"/>
    </row>
    <row r="227" spans="6:7" x14ac:dyDescent="0.25">
      <c r="F227" s="834"/>
      <c r="G227" s="834"/>
    </row>
    <row r="228" spans="6:7" x14ac:dyDescent="0.25">
      <c r="F228" s="834"/>
      <c r="G228" s="834"/>
    </row>
    <row r="229" spans="6:7" x14ac:dyDescent="0.25">
      <c r="F229" s="834"/>
      <c r="G229" s="834"/>
    </row>
    <row r="230" spans="6:7" x14ac:dyDescent="0.25">
      <c r="F230" s="834"/>
      <c r="G230" s="834"/>
    </row>
    <row r="231" spans="6:7" x14ac:dyDescent="0.25">
      <c r="F231" s="834"/>
      <c r="G231" s="834"/>
    </row>
    <row r="232" spans="6:7" x14ac:dyDescent="0.25">
      <c r="F232" s="834"/>
      <c r="G232" s="834"/>
    </row>
    <row r="233" spans="6:7" x14ac:dyDescent="0.25">
      <c r="F233" s="834"/>
      <c r="G233" s="834"/>
    </row>
    <row r="234" spans="6:7" x14ac:dyDescent="0.25">
      <c r="F234" s="834"/>
      <c r="G234" s="834"/>
    </row>
    <row r="235" spans="6:7" x14ac:dyDescent="0.25">
      <c r="F235" s="834"/>
      <c r="G235" s="834"/>
    </row>
    <row r="236" spans="6:7" x14ac:dyDescent="0.25">
      <c r="F236" s="834"/>
      <c r="G236" s="834"/>
    </row>
    <row r="237" spans="6:7" x14ac:dyDescent="0.25">
      <c r="F237" s="834"/>
      <c r="G237" s="834"/>
    </row>
    <row r="238" spans="6:7" x14ac:dyDescent="0.25">
      <c r="F238" s="834"/>
      <c r="G238" s="834"/>
    </row>
    <row r="239" spans="6:7" x14ac:dyDescent="0.25">
      <c r="F239" s="834"/>
      <c r="G239" s="834"/>
    </row>
    <row r="240" spans="6:7" x14ac:dyDescent="0.25">
      <c r="F240" s="834"/>
      <c r="G240" s="834"/>
    </row>
    <row r="241" spans="6:7" x14ac:dyDescent="0.25">
      <c r="F241" s="834"/>
      <c r="G241" s="834"/>
    </row>
    <row r="242" spans="6:7" x14ac:dyDescent="0.25">
      <c r="F242" s="834"/>
      <c r="G242" s="834"/>
    </row>
    <row r="243" spans="6:7" x14ac:dyDescent="0.25">
      <c r="F243" s="834"/>
      <c r="G243" s="834"/>
    </row>
    <row r="244" spans="6:7" x14ac:dyDescent="0.25">
      <c r="F244" s="834"/>
      <c r="G244" s="834"/>
    </row>
    <row r="245" spans="6:7" x14ac:dyDescent="0.25">
      <c r="F245" s="834"/>
      <c r="G245" s="834"/>
    </row>
    <row r="246" spans="6:7" x14ac:dyDescent="0.25">
      <c r="F246" s="834"/>
      <c r="G246" s="834"/>
    </row>
    <row r="247" spans="6:7" x14ac:dyDescent="0.25">
      <c r="F247" s="834"/>
      <c r="G247" s="834"/>
    </row>
    <row r="248" spans="6:7" x14ac:dyDescent="0.25">
      <c r="F248" s="834"/>
      <c r="G248" s="834"/>
    </row>
    <row r="249" spans="6:7" x14ac:dyDescent="0.25">
      <c r="F249" s="834"/>
      <c r="G249" s="834"/>
    </row>
    <row r="250" spans="6:7" x14ac:dyDescent="0.25">
      <c r="F250" s="834"/>
      <c r="G250" s="834"/>
    </row>
    <row r="251" spans="6:7" x14ac:dyDescent="0.25">
      <c r="F251" s="834"/>
      <c r="G251" s="834"/>
    </row>
    <row r="252" spans="6:7" x14ac:dyDescent="0.25">
      <c r="F252" s="834"/>
      <c r="G252" s="834"/>
    </row>
    <row r="253" spans="6:7" x14ac:dyDescent="0.25">
      <c r="F253" s="834"/>
      <c r="G253" s="834"/>
    </row>
    <row r="254" spans="6:7" x14ac:dyDescent="0.25">
      <c r="F254" s="834"/>
      <c r="G254" s="834"/>
    </row>
    <row r="255" spans="6:7" x14ac:dyDescent="0.25">
      <c r="F255" s="834"/>
      <c r="G255" s="834"/>
    </row>
    <row r="256" spans="6:7" x14ac:dyDescent="0.25">
      <c r="F256" s="834"/>
      <c r="G256" s="834"/>
    </row>
    <row r="257" spans="6:7" x14ac:dyDescent="0.25">
      <c r="F257" s="834"/>
      <c r="G257" s="834"/>
    </row>
    <row r="258" spans="6:7" x14ac:dyDescent="0.25">
      <c r="F258" s="834"/>
      <c r="G258" s="834"/>
    </row>
    <row r="259" spans="6:7" x14ac:dyDescent="0.25">
      <c r="F259" s="834"/>
      <c r="G259" s="834"/>
    </row>
  </sheetData>
  <mergeCells count="20">
    <mergeCell ref="A28:A29"/>
    <mergeCell ref="B28:B29"/>
    <mergeCell ref="F28:H28"/>
    <mergeCell ref="A2:C2"/>
    <mergeCell ref="A3:C3"/>
    <mergeCell ref="A6:H6"/>
    <mergeCell ref="A5:H5"/>
    <mergeCell ref="F7:H7"/>
    <mergeCell ref="A7:A8"/>
    <mergeCell ref="B7:C7"/>
    <mergeCell ref="D7:E7"/>
    <mergeCell ref="D28:D29"/>
    <mergeCell ref="B39:B40"/>
    <mergeCell ref="A39:A40"/>
    <mergeCell ref="F39:H39"/>
    <mergeCell ref="A46:A47"/>
    <mergeCell ref="B46:B47"/>
    <mergeCell ref="F46:H46"/>
    <mergeCell ref="D39:D40"/>
    <mergeCell ref="D46:D4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H223"/>
  <sheetViews>
    <sheetView showGridLines="0" zoomScaleNormal="100" workbookViewId="0">
      <pane xSplit="1" topLeftCell="B1" activePane="topRight" state="frozen"/>
      <selection activeCell="A30" sqref="A30"/>
      <selection pane="topRight" activeCell="B1" sqref="B1"/>
    </sheetView>
  </sheetViews>
  <sheetFormatPr defaultColWidth="8.85546875" defaultRowHeight="15" x14ac:dyDescent="0.25"/>
  <cols>
    <col min="1" max="1" width="72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9.42578125" customWidth="1"/>
    <col min="7" max="7" width="8" customWidth="1"/>
    <col min="8" max="8" width="8.85546875" customWidth="1"/>
  </cols>
  <sheetData>
    <row r="1" spans="1:8" ht="42" customHeight="1" x14ac:dyDescent="0.25"/>
    <row r="2" spans="1:8" ht="18" x14ac:dyDescent="0.35">
      <c r="A2" s="936"/>
      <c r="B2" s="936"/>
      <c r="C2" s="936"/>
      <c r="D2" s="652"/>
      <c r="E2" s="652"/>
    </row>
    <row r="3" spans="1:8" ht="18" x14ac:dyDescent="0.35">
      <c r="A3" s="936"/>
      <c r="B3" s="936"/>
      <c r="C3" s="936"/>
      <c r="D3" s="652"/>
      <c r="E3" s="652"/>
    </row>
    <row r="5" spans="1:8" ht="20.25" customHeight="1" x14ac:dyDescent="0.25">
      <c r="A5" s="937" t="s">
        <v>483</v>
      </c>
      <c r="B5" s="937"/>
      <c r="C5" s="937"/>
      <c r="D5" s="939"/>
      <c r="E5" s="939"/>
      <c r="F5" s="937"/>
      <c r="G5" s="937"/>
      <c r="H5" s="937"/>
    </row>
    <row r="6" spans="1:8" ht="15.75" x14ac:dyDescent="0.25">
      <c r="A6" s="937" t="s">
        <v>651</v>
      </c>
      <c r="B6" s="938"/>
      <c r="C6" s="938"/>
      <c r="D6" s="938"/>
      <c r="E6" s="938"/>
      <c r="F6" s="958"/>
      <c r="G6" s="958"/>
      <c r="H6" s="937"/>
    </row>
    <row r="7" spans="1:8" ht="19.5" customHeight="1" x14ac:dyDescent="0.25">
      <c r="A7" s="942" t="s">
        <v>14</v>
      </c>
      <c r="B7" s="955" t="s">
        <v>490</v>
      </c>
      <c r="C7" s="827" t="s">
        <v>486</v>
      </c>
      <c r="D7" s="955" t="s">
        <v>490</v>
      </c>
      <c r="E7" s="827" t="s">
        <v>685</v>
      </c>
      <c r="F7" s="957" t="s">
        <v>487</v>
      </c>
      <c r="G7" s="940"/>
      <c r="H7" s="941"/>
    </row>
    <row r="8" spans="1:8" ht="18" customHeight="1" x14ac:dyDescent="0.25">
      <c r="A8" s="943"/>
      <c r="B8" s="956"/>
      <c r="C8" s="812" t="s">
        <v>488</v>
      </c>
      <c r="D8" s="956"/>
      <c r="E8" s="812" t="s">
        <v>488</v>
      </c>
      <c r="F8" s="812" t="s">
        <v>489</v>
      </c>
      <c r="G8" s="812" t="s">
        <v>488</v>
      </c>
      <c r="H8" s="812" t="s">
        <v>1</v>
      </c>
    </row>
    <row r="9" spans="1:8" ht="18.75" customHeight="1" x14ac:dyDescent="0.25">
      <c r="A9" s="808" t="s">
        <v>556</v>
      </c>
      <c r="B9" s="865">
        <v>170</v>
      </c>
      <c r="C9" s="831">
        <v>172</v>
      </c>
      <c r="D9" s="865">
        <v>170</v>
      </c>
      <c r="E9" s="831">
        <v>166</v>
      </c>
      <c r="F9" s="837">
        <f>B9+D9</f>
        <v>340</v>
      </c>
      <c r="G9" s="837">
        <f>C9+E9</f>
        <v>338</v>
      </c>
      <c r="H9" s="824">
        <f t="shared" ref="H9" si="0">IF(F9=0,"-",G9/F9)</f>
        <v>0.99411764705882355</v>
      </c>
    </row>
    <row r="10" spans="1:8" ht="18.75" customHeight="1" x14ac:dyDescent="0.25">
      <c r="A10" s="808" t="s">
        <v>557</v>
      </c>
      <c r="B10" s="822">
        <v>160</v>
      </c>
      <c r="C10" s="823">
        <v>162</v>
      </c>
      <c r="D10" s="822">
        <v>160</v>
      </c>
      <c r="E10" s="823">
        <v>92</v>
      </c>
      <c r="F10" s="837">
        <f>B10+D10</f>
        <v>320</v>
      </c>
      <c r="G10" s="837">
        <f>C10+E10</f>
        <v>254</v>
      </c>
      <c r="H10" s="824">
        <f t="shared" ref="H10:H14" si="1">IF(F10=0,"-",G10/F10)</f>
        <v>0.79374999999999996</v>
      </c>
    </row>
    <row r="11" spans="1:8" ht="18.75" customHeight="1" x14ac:dyDescent="0.25">
      <c r="A11" s="808" t="s">
        <v>570</v>
      </c>
      <c r="B11" s="822">
        <v>210</v>
      </c>
      <c r="C11" s="823">
        <v>225</v>
      </c>
      <c r="D11" s="822">
        <v>210</v>
      </c>
      <c r="E11" s="823">
        <v>62</v>
      </c>
      <c r="F11" s="837">
        <f t="shared" ref="F11:F13" si="2">B11+D11</f>
        <v>420</v>
      </c>
      <c r="G11" s="837">
        <f t="shared" ref="G11:G14" si="3">C11+E11</f>
        <v>287</v>
      </c>
      <c r="H11" s="824">
        <f t="shared" si="1"/>
        <v>0.68333333333333335</v>
      </c>
    </row>
    <row r="12" spans="1:8" ht="18.75" customHeight="1" x14ac:dyDescent="0.25">
      <c r="A12" s="808" t="s">
        <v>558</v>
      </c>
      <c r="B12" s="822">
        <v>350</v>
      </c>
      <c r="C12" s="823">
        <v>220</v>
      </c>
      <c r="D12" s="822">
        <v>350</v>
      </c>
      <c r="E12" s="823">
        <v>193</v>
      </c>
      <c r="F12" s="837">
        <f t="shared" si="2"/>
        <v>700</v>
      </c>
      <c r="G12" s="837">
        <f t="shared" si="3"/>
        <v>413</v>
      </c>
      <c r="H12" s="824">
        <f t="shared" si="1"/>
        <v>0.59</v>
      </c>
    </row>
    <row r="13" spans="1:8" ht="18.75" customHeight="1" x14ac:dyDescent="0.25">
      <c r="A13" s="808" t="s">
        <v>559</v>
      </c>
      <c r="B13" s="822">
        <v>220</v>
      </c>
      <c r="C13" s="823">
        <v>304</v>
      </c>
      <c r="D13" s="822">
        <v>220</v>
      </c>
      <c r="E13" s="823">
        <v>290</v>
      </c>
      <c r="F13" s="837">
        <f t="shared" si="2"/>
        <v>440</v>
      </c>
      <c r="G13" s="837">
        <f t="shared" si="3"/>
        <v>594</v>
      </c>
      <c r="H13" s="824">
        <f t="shared" si="1"/>
        <v>1.35</v>
      </c>
    </row>
    <row r="14" spans="1:8" ht="18.75" customHeight="1" x14ac:dyDescent="0.25">
      <c r="A14" s="808" t="s">
        <v>560</v>
      </c>
      <c r="B14" s="822">
        <v>220</v>
      </c>
      <c r="C14" s="823">
        <v>356</v>
      </c>
      <c r="D14" s="822">
        <v>220</v>
      </c>
      <c r="E14" s="823">
        <v>309</v>
      </c>
      <c r="F14" s="837">
        <f>B14+D14</f>
        <v>440</v>
      </c>
      <c r="G14" s="837">
        <f t="shared" si="3"/>
        <v>665</v>
      </c>
      <c r="H14" s="824">
        <f t="shared" si="1"/>
        <v>1.5113636363636365</v>
      </c>
    </row>
    <row r="15" spans="1:8" ht="21" customHeight="1" thickBot="1" x14ac:dyDescent="0.3">
      <c r="A15" s="910" t="s">
        <v>415</v>
      </c>
      <c r="B15" s="868" t="s">
        <v>457</v>
      </c>
      <c r="C15" s="869">
        <v>495</v>
      </c>
      <c r="D15" s="868" t="s">
        <v>457</v>
      </c>
      <c r="E15" s="869">
        <v>512</v>
      </c>
      <c r="F15" s="870" t="str">
        <f t="shared" ref="F15" si="4">B15</f>
        <v>s/ meta</v>
      </c>
      <c r="G15" s="870">
        <f>C15+E15</f>
        <v>1007</v>
      </c>
      <c r="H15" s="871" t="s">
        <v>186</v>
      </c>
    </row>
    <row r="16" spans="1:8" s="832" customFormat="1" ht="20.25" customHeight="1" x14ac:dyDescent="0.25">
      <c r="A16" s="864" t="s">
        <v>562</v>
      </c>
      <c r="B16" s="865">
        <f t="shared" ref="B16" si="5">SUM(B9:B15)</f>
        <v>1330</v>
      </c>
      <c r="C16" s="865">
        <f>SUM(C9:C15)</f>
        <v>1934</v>
      </c>
      <c r="D16" s="865">
        <f>SUM(D9:D15)</f>
        <v>1330</v>
      </c>
      <c r="E16" s="865">
        <f>SUM(E9:E15)</f>
        <v>1624</v>
      </c>
      <c r="F16" s="865">
        <f>SUM(F9:F15)</f>
        <v>2660</v>
      </c>
      <c r="G16" s="865">
        <f>SUM(G9:G15)</f>
        <v>3558</v>
      </c>
      <c r="H16" s="866">
        <f>IF(F16=0,"-",G16/F16)</f>
        <v>1.3375939849624061</v>
      </c>
    </row>
    <row r="17" spans="1:8" ht="21" customHeight="1" x14ac:dyDescent="0.25">
      <c r="F17" s="834"/>
      <c r="G17" s="834"/>
    </row>
    <row r="18" spans="1:8" ht="15.75" x14ac:dyDescent="0.25">
      <c r="A18" s="937" t="s">
        <v>652</v>
      </c>
      <c r="B18" s="937"/>
      <c r="C18" s="937"/>
      <c r="D18" s="939"/>
      <c r="E18" s="939"/>
      <c r="F18" s="954"/>
      <c r="G18" s="954"/>
      <c r="H18" s="937"/>
    </row>
    <row r="19" spans="1:8" ht="21.75" customHeight="1" x14ac:dyDescent="0.25">
      <c r="A19" s="952" t="s">
        <v>14</v>
      </c>
      <c r="B19" s="955" t="s">
        <v>490</v>
      </c>
      <c r="C19" s="827" t="s">
        <v>486</v>
      </c>
      <c r="D19" s="955" t="s">
        <v>490</v>
      </c>
      <c r="E19" s="827" t="s">
        <v>685</v>
      </c>
      <c r="F19" s="957" t="s">
        <v>487</v>
      </c>
      <c r="G19" s="940"/>
      <c r="H19" s="941"/>
    </row>
    <row r="20" spans="1:8" x14ac:dyDescent="0.25">
      <c r="A20" s="953"/>
      <c r="B20" s="956"/>
      <c r="C20" s="812" t="s">
        <v>488</v>
      </c>
      <c r="D20" s="956"/>
      <c r="E20" s="812" t="s">
        <v>488</v>
      </c>
      <c r="F20" s="812" t="s">
        <v>489</v>
      </c>
      <c r="G20" s="812" t="s">
        <v>488</v>
      </c>
      <c r="H20" s="812" t="s">
        <v>1</v>
      </c>
    </row>
    <row r="21" spans="1:8" ht="21" customHeight="1" x14ac:dyDescent="0.25">
      <c r="A21" s="857" t="s">
        <v>415</v>
      </c>
      <c r="B21" s="833" t="s">
        <v>457</v>
      </c>
      <c r="C21" s="823">
        <v>919</v>
      </c>
      <c r="D21" s="833" t="s">
        <v>457</v>
      </c>
      <c r="E21" s="823">
        <v>898</v>
      </c>
      <c r="F21" s="837" t="str">
        <f>B21</f>
        <v>s/ meta</v>
      </c>
      <c r="G21" s="837">
        <f>C21</f>
        <v>919</v>
      </c>
      <c r="H21" s="824" t="s">
        <v>186</v>
      </c>
    </row>
    <row r="22" spans="1:8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837">
        <f>B22+D22</f>
        <v>840</v>
      </c>
      <c r="G22" s="837">
        <f>C22+E22</f>
        <v>869</v>
      </c>
      <c r="H22" s="824">
        <f t="shared" ref="H22:H27" si="6">IF(F22=0,"-",G22/F22)</f>
        <v>1.0345238095238096</v>
      </c>
    </row>
    <row r="23" spans="1:8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837">
        <f t="shared" ref="F23:F27" si="7">B23+D23</f>
        <v>88</v>
      </c>
      <c r="G23" s="837">
        <f t="shared" ref="G23:G27" si="8">C23+E23</f>
        <v>113</v>
      </c>
      <c r="H23" s="824">
        <f t="shared" si="6"/>
        <v>1.2840909090909092</v>
      </c>
    </row>
    <row r="24" spans="1:8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837">
        <f t="shared" si="7"/>
        <v>160</v>
      </c>
      <c r="G24" s="837">
        <f t="shared" si="8"/>
        <v>181</v>
      </c>
      <c r="H24" s="824">
        <f t="shared" si="6"/>
        <v>1.1312500000000001</v>
      </c>
    </row>
    <row r="25" spans="1:8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837">
        <f t="shared" si="7"/>
        <v>96</v>
      </c>
      <c r="G25" s="837">
        <f t="shared" si="8"/>
        <v>176</v>
      </c>
      <c r="H25" s="824">
        <f t="shared" si="6"/>
        <v>1.8333333333333333</v>
      </c>
    </row>
    <row r="26" spans="1:8" ht="21" customHeight="1" x14ac:dyDescent="0.25">
      <c r="A26" s="875" t="s">
        <v>410</v>
      </c>
      <c r="B26" s="859">
        <v>75</v>
      </c>
      <c r="C26" s="853">
        <v>77</v>
      </c>
      <c r="D26" s="859">
        <v>75</v>
      </c>
      <c r="E26" s="853">
        <v>62</v>
      </c>
      <c r="F26" s="837">
        <f t="shared" si="7"/>
        <v>150</v>
      </c>
      <c r="G26" s="837">
        <f t="shared" si="8"/>
        <v>139</v>
      </c>
      <c r="H26" s="824">
        <f t="shared" si="6"/>
        <v>0.92666666666666664</v>
      </c>
    </row>
    <row r="27" spans="1:8" ht="21" customHeight="1" thickBot="1" x14ac:dyDescent="0.3">
      <c r="A27" s="896" t="s">
        <v>573</v>
      </c>
      <c r="B27" s="897">
        <v>58</v>
      </c>
      <c r="C27" s="898">
        <v>47</v>
      </c>
      <c r="D27" s="897">
        <v>58</v>
      </c>
      <c r="E27" s="898">
        <v>37</v>
      </c>
      <c r="F27" s="870">
        <f t="shared" si="7"/>
        <v>116</v>
      </c>
      <c r="G27" s="870">
        <f t="shared" si="8"/>
        <v>84</v>
      </c>
      <c r="H27" s="871">
        <f t="shared" si="6"/>
        <v>0.72413793103448276</v>
      </c>
    </row>
    <row r="28" spans="1:8" s="832" customFormat="1" ht="18.75" customHeight="1" x14ac:dyDescent="0.25">
      <c r="A28" s="864" t="s">
        <v>562</v>
      </c>
      <c r="B28" s="865">
        <f t="shared" ref="B28:G28" si="9">SUM(B21:B27)</f>
        <v>725</v>
      </c>
      <c r="C28" s="865">
        <f t="shared" si="9"/>
        <v>1665</v>
      </c>
      <c r="D28" s="865">
        <f t="shared" si="9"/>
        <v>725</v>
      </c>
      <c r="E28" s="865">
        <f t="shared" si="9"/>
        <v>1714</v>
      </c>
      <c r="F28" s="865">
        <f t="shared" si="9"/>
        <v>1450</v>
      </c>
      <c r="G28" s="865">
        <f t="shared" si="9"/>
        <v>2481</v>
      </c>
      <c r="H28" s="866">
        <f>IF(F28=0,"-",G28/F28)</f>
        <v>1.7110344827586208</v>
      </c>
    </row>
    <row r="29" spans="1:8" x14ac:dyDescent="0.25">
      <c r="C29" s="798"/>
      <c r="E29" s="798"/>
      <c r="F29" s="834"/>
      <c r="G29" s="834"/>
    </row>
    <row r="30" spans="1:8" x14ac:dyDescent="0.25">
      <c r="A30" s="826" t="s">
        <v>682</v>
      </c>
      <c r="C30" s="798"/>
      <c r="E30" s="798"/>
      <c r="F30" s="834"/>
      <c r="G30" s="834"/>
    </row>
    <row r="31" spans="1:8" x14ac:dyDescent="0.25">
      <c r="F31" s="834"/>
      <c r="G31" s="834"/>
    </row>
    <row r="32" spans="1:8" x14ac:dyDescent="0.25">
      <c r="F32" s="834"/>
      <c r="G32" s="834"/>
    </row>
    <row r="33" spans="6:7" x14ac:dyDescent="0.25">
      <c r="F33" s="834"/>
      <c r="G33" s="834"/>
    </row>
    <row r="34" spans="6:7" x14ac:dyDescent="0.25">
      <c r="F34" s="834"/>
      <c r="G34" s="834"/>
    </row>
    <row r="35" spans="6:7" x14ac:dyDescent="0.25">
      <c r="F35" s="834"/>
      <c r="G35" s="834"/>
    </row>
    <row r="36" spans="6:7" x14ac:dyDescent="0.25">
      <c r="F36" s="834"/>
      <c r="G36" s="834"/>
    </row>
    <row r="37" spans="6:7" x14ac:dyDescent="0.25">
      <c r="F37" s="834"/>
      <c r="G37" s="834"/>
    </row>
    <row r="38" spans="6:7" x14ac:dyDescent="0.25">
      <c r="F38" s="834"/>
      <c r="G38" s="834"/>
    </row>
    <row r="39" spans="6:7" x14ac:dyDescent="0.25">
      <c r="F39" s="834"/>
      <c r="G39" s="834"/>
    </row>
    <row r="40" spans="6:7" x14ac:dyDescent="0.25">
      <c r="F40" s="834"/>
      <c r="G40" s="834"/>
    </row>
    <row r="41" spans="6:7" x14ac:dyDescent="0.25">
      <c r="F41" s="834"/>
      <c r="G41" s="834"/>
    </row>
    <row r="42" spans="6:7" x14ac:dyDescent="0.25">
      <c r="F42" s="834"/>
      <c r="G42" s="834"/>
    </row>
    <row r="43" spans="6:7" x14ac:dyDescent="0.25">
      <c r="F43" s="834"/>
      <c r="G43" s="834"/>
    </row>
    <row r="44" spans="6:7" x14ac:dyDescent="0.25">
      <c r="F44" s="834"/>
      <c r="G44" s="834"/>
    </row>
    <row r="45" spans="6:7" x14ac:dyDescent="0.25">
      <c r="F45" s="834"/>
      <c r="G45" s="834"/>
    </row>
    <row r="46" spans="6:7" x14ac:dyDescent="0.25">
      <c r="F46" s="834"/>
      <c r="G46" s="834"/>
    </row>
    <row r="47" spans="6:7" x14ac:dyDescent="0.25">
      <c r="F47" s="834"/>
      <c r="G47" s="834"/>
    </row>
    <row r="48" spans="6:7" x14ac:dyDescent="0.25">
      <c r="F48" s="834"/>
      <c r="G48" s="834"/>
    </row>
    <row r="49" spans="6:7" x14ac:dyDescent="0.25">
      <c r="F49" s="834"/>
      <c r="G49" s="834"/>
    </row>
    <row r="50" spans="6:7" x14ac:dyDescent="0.25">
      <c r="F50" s="834"/>
      <c r="G50" s="834"/>
    </row>
    <row r="51" spans="6:7" x14ac:dyDescent="0.25">
      <c r="F51" s="834"/>
      <c r="G51" s="834"/>
    </row>
    <row r="52" spans="6:7" x14ac:dyDescent="0.25">
      <c r="F52" s="834"/>
      <c r="G52" s="834"/>
    </row>
    <row r="53" spans="6:7" x14ac:dyDescent="0.25">
      <c r="F53" s="834"/>
      <c r="G53" s="834"/>
    </row>
    <row r="54" spans="6:7" x14ac:dyDescent="0.25">
      <c r="F54" s="834"/>
      <c r="G54" s="834"/>
    </row>
    <row r="55" spans="6:7" x14ac:dyDescent="0.25">
      <c r="F55" s="834"/>
      <c r="G55" s="834"/>
    </row>
    <row r="56" spans="6:7" x14ac:dyDescent="0.25">
      <c r="F56" s="834"/>
      <c r="G56" s="834"/>
    </row>
    <row r="57" spans="6:7" x14ac:dyDescent="0.25">
      <c r="F57" s="834"/>
      <c r="G57" s="834"/>
    </row>
    <row r="58" spans="6:7" x14ac:dyDescent="0.25">
      <c r="F58" s="834"/>
      <c r="G58" s="834"/>
    </row>
    <row r="59" spans="6:7" x14ac:dyDescent="0.25">
      <c r="F59" s="834"/>
      <c r="G59" s="834"/>
    </row>
    <row r="60" spans="6:7" x14ac:dyDescent="0.25">
      <c r="F60" s="834"/>
      <c r="G60" s="834"/>
    </row>
    <row r="61" spans="6:7" x14ac:dyDescent="0.25">
      <c r="F61" s="834"/>
      <c r="G61" s="834"/>
    </row>
    <row r="62" spans="6:7" x14ac:dyDescent="0.25">
      <c r="F62" s="834"/>
      <c r="G62" s="834"/>
    </row>
    <row r="63" spans="6:7" x14ac:dyDescent="0.25">
      <c r="F63" s="834"/>
      <c r="G63" s="834"/>
    </row>
    <row r="64" spans="6:7" x14ac:dyDescent="0.25">
      <c r="F64" s="834"/>
      <c r="G64" s="834"/>
    </row>
    <row r="65" spans="6:7" x14ac:dyDescent="0.25">
      <c r="F65" s="834"/>
      <c r="G65" s="834"/>
    </row>
    <row r="66" spans="6:7" x14ac:dyDescent="0.25">
      <c r="F66" s="834"/>
      <c r="G66" s="834"/>
    </row>
    <row r="67" spans="6:7" x14ac:dyDescent="0.25">
      <c r="F67" s="834"/>
      <c r="G67" s="834"/>
    </row>
    <row r="68" spans="6:7" x14ac:dyDescent="0.25">
      <c r="F68" s="834"/>
      <c r="G68" s="834"/>
    </row>
    <row r="69" spans="6:7" x14ac:dyDescent="0.25">
      <c r="F69" s="834"/>
      <c r="G69" s="834"/>
    </row>
    <row r="70" spans="6:7" x14ac:dyDescent="0.25">
      <c r="F70" s="834"/>
      <c r="G70" s="834"/>
    </row>
    <row r="71" spans="6:7" x14ac:dyDescent="0.25">
      <c r="F71" s="834"/>
      <c r="G71" s="834"/>
    </row>
    <row r="72" spans="6:7" x14ac:dyDescent="0.25">
      <c r="F72" s="834"/>
      <c r="G72" s="834"/>
    </row>
    <row r="73" spans="6:7" x14ac:dyDescent="0.25">
      <c r="F73" s="834"/>
      <c r="G73" s="834"/>
    </row>
    <row r="74" spans="6:7" x14ac:dyDescent="0.25">
      <c r="F74" s="834"/>
      <c r="G74" s="834"/>
    </row>
    <row r="75" spans="6:7" x14ac:dyDescent="0.25">
      <c r="F75" s="834"/>
      <c r="G75" s="834"/>
    </row>
    <row r="76" spans="6:7" x14ac:dyDescent="0.25">
      <c r="F76" s="834"/>
      <c r="G76" s="834"/>
    </row>
    <row r="77" spans="6:7" x14ac:dyDescent="0.25">
      <c r="F77" s="834"/>
      <c r="G77" s="834"/>
    </row>
    <row r="78" spans="6:7" x14ac:dyDescent="0.25">
      <c r="F78" s="834"/>
      <c r="G78" s="834"/>
    </row>
    <row r="79" spans="6:7" x14ac:dyDescent="0.25">
      <c r="F79" s="834"/>
      <c r="G79" s="834"/>
    </row>
    <row r="80" spans="6:7" x14ac:dyDescent="0.25">
      <c r="F80" s="834"/>
      <c r="G80" s="834"/>
    </row>
    <row r="81" spans="6:7" x14ac:dyDescent="0.25">
      <c r="F81" s="834"/>
      <c r="G81" s="834"/>
    </row>
    <row r="82" spans="6:7" x14ac:dyDescent="0.25">
      <c r="F82" s="834"/>
      <c r="G82" s="834"/>
    </row>
    <row r="83" spans="6:7" x14ac:dyDescent="0.25">
      <c r="F83" s="834"/>
      <c r="G83" s="834"/>
    </row>
    <row r="84" spans="6:7" x14ac:dyDescent="0.25">
      <c r="F84" s="834"/>
      <c r="G84" s="834"/>
    </row>
    <row r="85" spans="6:7" x14ac:dyDescent="0.25">
      <c r="F85" s="834"/>
      <c r="G85" s="834"/>
    </row>
    <row r="86" spans="6:7" x14ac:dyDescent="0.25">
      <c r="F86" s="834"/>
      <c r="G86" s="834"/>
    </row>
    <row r="87" spans="6:7" x14ac:dyDescent="0.25">
      <c r="F87" s="834"/>
      <c r="G87" s="834"/>
    </row>
    <row r="88" spans="6:7" x14ac:dyDescent="0.25">
      <c r="F88" s="834"/>
      <c r="G88" s="834"/>
    </row>
    <row r="89" spans="6:7" x14ac:dyDescent="0.25">
      <c r="F89" s="834"/>
      <c r="G89" s="834"/>
    </row>
    <row r="90" spans="6:7" x14ac:dyDescent="0.25">
      <c r="F90" s="834"/>
      <c r="G90" s="834"/>
    </row>
    <row r="91" spans="6:7" x14ac:dyDescent="0.25">
      <c r="F91" s="834"/>
      <c r="G91" s="834"/>
    </row>
    <row r="92" spans="6:7" x14ac:dyDescent="0.25">
      <c r="F92" s="834"/>
      <c r="G92" s="834"/>
    </row>
    <row r="93" spans="6:7" x14ac:dyDescent="0.25">
      <c r="F93" s="834"/>
      <c r="G93" s="834"/>
    </row>
    <row r="94" spans="6:7" x14ac:dyDescent="0.25">
      <c r="F94" s="834"/>
      <c r="G94" s="834"/>
    </row>
    <row r="95" spans="6:7" x14ac:dyDescent="0.25">
      <c r="F95" s="834"/>
      <c r="G95" s="834"/>
    </row>
    <row r="96" spans="6:7" x14ac:dyDescent="0.25">
      <c r="F96" s="834"/>
      <c r="G96" s="834"/>
    </row>
    <row r="97" spans="6:7" x14ac:dyDescent="0.25">
      <c r="F97" s="834"/>
      <c r="G97" s="834"/>
    </row>
    <row r="98" spans="6:7" x14ac:dyDescent="0.25">
      <c r="F98" s="834"/>
      <c r="G98" s="834"/>
    </row>
    <row r="99" spans="6:7" x14ac:dyDescent="0.25">
      <c r="F99" s="834"/>
      <c r="G99" s="834"/>
    </row>
    <row r="100" spans="6:7" x14ac:dyDescent="0.25">
      <c r="F100" s="834"/>
      <c r="G100" s="834"/>
    </row>
    <row r="101" spans="6:7" x14ac:dyDescent="0.25">
      <c r="F101" s="834"/>
      <c r="G101" s="834"/>
    </row>
    <row r="102" spans="6:7" x14ac:dyDescent="0.25">
      <c r="F102" s="834"/>
      <c r="G102" s="834"/>
    </row>
    <row r="103" spans="6:7" x14ac:dyDescent="0.25">
      <c r="F103" s="834"/>
      <c r="G103" s="834"/>
    </row>
    <row r="104" spans="6:7" x14ac:dyDescent="0.25">
      <c r="F104" s="834"/>
      <c r="G104" s="834"/>
    </row>
    <row r="105" spans="6:7" x14ac:dyDescent="0.25">
      <c r="F105" s="834"/>
      <c r="G105" s="834"/>
    </row>
    <row r="106" spans="6:7" x14ac:dyDescent="0.25">
      <c r="F106" s="834"/>
      <c r="G106" s="834"/>
    </row>
    <row r="107" spans="6:7" x14ac:dyDescent="0.25">
      <c r="F107" s="834"/>
      <c r="G107" s="834"/>
    </row>
    <row r="108" spans="6:7" x14ac:dyDescent="0.25">
      <c r="F108" s="834"/>
      <c r="G108" s="834"/>
    </row>
    <row r="109" spans="6:7" x14ac:dyDescent="0.25">
      <c r="F109" s="834"/>
      <c r="G109" s="834"/>
    </row>
    <row r="110" spans="6:7" x14ac:dyDescent="0.25">
      <c r="F110" s="834"/>
      <c r="G110" s="834"/>
    </row>
    <row r="111" spans="6:7" x14ac:dyDescent="0.25">
      <c r="F111" s="834"/>
      <c r="G111" s="834"/>
    </row>
    <row r="112" spans="6:7" x14ac:dyDescent="0.25">
      <c r="F112" s="834"/>
      <c r="G112" s="834"/>
    </row>
    <row r="113" spans="6:7" x14ac:dyDescent="0.25">
      <c r="F113" s="834"/>
      <c r="G113" s="834"/>
    </row>
    <row r="114" spans="6:7" x14ac:dyDescent="0.25">
      <c r="F114" s="834"/>
      <c r="G114" s="834"/>
    </row>
    <row r="115" spans="6:7" x14ac:dyDescent="0.25">
      <c r="F115" s="834"/>
      <c r="G115" s="834"/>
    </row>
    <row r="116" spans="6:7" x14ac:dyDescent="0.25">
      <c r="F116" s="834"/>
      <c r="G116" s="834"/>
    </row>
    <row r="117" spans="6:7" x14ac:dyDescent="0.25">
      <c r="F117" s="834"/>
      <c r="G117" s="834"/>
    </row>
    <row r="118" spans="6:7" x14ac:dyDescent="0.25">
      <c r="F118" s="834"/>
      <c r="G118" s="834"/>
    </row>
    <row r="119" spans="6:7" x14ac:dyDescent="0.25">
      <c r="F119" s="834"/>
      <c r="G119" s="834"/>
    </row>
    <row r="120" spans="6:7" x14ac:dyDescent="0.25">
      <c r="F120" s="834"/>
      <c r="G120" s="834"/>
    </row>
    <row r="121" spans="6:7" x14ac:dyDescent="0.25">
      <c r="F121" s="834"/>
      <c r="G121" s="834"/>
    </row>
    <row r="122" spans="6:7" x14ac:dyDescent="0.25">
      <c r="F122" s="834"/>
      <c r="G122" s="834"/>
    </row>
    <row r="123" spans="6:7" x14ac:dyDescent="0.25">
      <c r="F123" s="834"/>
      <c r="G123" s="834"/>
    </row>
    <row r="124" spans="6:7" x14ac:dyDescent="0.25">
      <c r="F124" s="834"/>
      <c r="G124" s="834"/>
    </row>
    <row r="125" spans="6:7" x14ac:dyDescent="0.25">
      <c r="F125" s="834"/>
      <c r="G125" s="834"/>
    </row>
    <row r="126" spans="6:7" x14ac:dyDescent="0.25">
      <c r="F126" s="834"/>
      <c r="G126" s="834"/>
    </row>
    <row r="127" spans="6:7" x14ac:dyDescent="0.25">
      <c r="F127" s="834"/>
      <c r="G127" s="834"/>
    </row>
    <row r="128" spans="6:7" x14ac:dyDescent="0.25">
      <c r="F128" s="834"/>
      <c r="G128" s="834"/>
    </row>
    <row r="129" spans="6:7" x14ac:dyDescent="0.25">
      <c r="F129" s="834"/>
      <c r="G129" s="834"/>
    </row>
    <row r="130" spans="6:7" x14ac:dyDescent="0.25">
      <c r="F130" s="834"/>
      <c r="G130" s="834"/>
    </row>
    <row r="131" spans="6:7" x14ac:dyDescent="0.25">
      <c r="F131" s="834"/>
      <c r="G131" s="834"/>
    </row>
    <row r="132" spans="6:7" x14ac:dyDescent="0.25">
      <c r="F132" s="834"/>
      <c r="G132" s="834"/>
    </row>
    <row r="133" spans="6:7" x14ac:dyDescent="0.25">
      <c r="F133" s="834"/>
      <c r="G133" s="834"/>
    </row>
    <row r="134" spans="6:7" x14ac:dyDescent="0.25">
      <c r="F134" s="834"/>
      <c r="G134" s="834"/>
    </row>
    <row r="135" spans="6:7" x14ac:dyDescent="0.25">
      <c r="F135" s="834"/>
      <c r="G135" s="834"/>
    </row>
    <row r="136" spans="6:7" x14ac:dyDescent="0.25">
      <c r="F136" s="834"/>
      <c r="G136" s="834"/>
    </row>
    <row r="137" spans="6:7" x14ac:dyDescent="0.25">
      <c r="F137" s="834"/>
      <c r="G137" s="834"/>
    </row>
    <row r="138" spans="6:7" x14ac:dyDescent="0.25">
      <c r="F138" s="834"/>
      <c r="G138" s="834"/>
    </row>
    <row r="139" spans="6:7" x14ac:dyDescent="0.25">
      <c r="F139" s="834"/>
      <c r="G139" s="834"/>
    </row>
    <row r="140" spans="6:7" x14ac:dyDescent="0.25">
      <c r="F140" s="834"/>
      <c r="G140" s="834"/>
    </row>
    <row r="141" spans="6:7" x14ac:dyDescent="0.25">
      <c r="F141" s="834"/>
      <c r="G141" s="834"/>
    </row>
    <row r="142" spans="6:7" x14ac:dyDescent="0.25">
      <c r="F142" s="834"/>
      <c r="G142" s="834"/>
    </row>
    <row r="143" spans="6:7" x14ac:dyDescent="0.25">
      <c r="F143" s="834"/>
      <c r="G143" s="834"/>
    </row>
    <row r="144" spans="6:7" x14ac:dyDescent="0.25">
      <c r="F144" s="834"/>
      <c r="G144" s="834"/>
    </row>
    <row r="145" spans="6:7" x14ac:dyDescent="0.25">
      <c r="F145" s="834"/>
      <c r="G145" s="834"/>
    </row>
    <row r="146" spans="6:7" x14ac:dyDescent="0.25">
      <c r="F146" s="834"/>
      <c r="G146" s="834"/>
    </row>
    <row r="147" spans="6:7" x14ac:dyDescent="0.25">
      <c r="F147" s="834"/>
      <c r="G147" s="834"/>
    </row>
    <row r="148" spans="6:7" x14ac:dyDescent="0.25">
      <c r="F148" s="834"/>
      <c r="G148" s="834"/>
    </row>
    <row r="149" spans="6:7" x14ac:dyDescent="0.25">
      <c r="F149" s="834"/>
      <c r="G149" s="834"/>
    </row>
    <row r="150" spans="6:7" x14ac:dyDescent="0.25">
      <c r="F150" s="834"/>
      <c r="G150" s="834"/>
    </row>
    <row r="151" spans="6:7" x14ac:dyDescent="0.25">
      <c r="F151" s="834"/>
      <c r="G151" s="834"/>
    </row>
    <row r="152" spans="6:7" x14ac:dyDescent="0.25">
      <c r="F152" s="834"/>
      <c r="G152" s="834"/>
    </row>
    <row r="153" spans="6:7" x14ac:dyDescent="0.25">
      <c r="F153" s="834"/>
      <c r="G153" s="834"/>
    </row>
    <row r="154" spans="6:7" x14ac:dyDescent="0.25">
      <c r="F154" s="834"/>
      <c r="G154" s="834"/>
    </row>
    <row r="155" spans="6:7" x14ac:dyDescent="0.25">
      <c r="F155" s="834"/>
      <c r="G155" s="834"/>
    </row>
    <row r="156" spans="6:7" x14ac:dyDescent="0.25">
      <c r="F156" s="834"/>
      <c r="G156" s="834"/>
    </row>
    <row r="157" spans="6:7" x14ac:dyDescent="0.25">
      <c r="F157" s="834"/>
      <c r="G157" s="834"/>
    </row>
    <row r="158" spans="6:7" x14ac:dyDescent="0.25">
      <c r="F158" s="834"/>
      <c r="G158" s="834"/>
    </row>
    <row r="159" spans="6:7" x14ac:dyDescent="0.25">
      <c r="F159" s="834"/>
      <c r="G159" s="834"/>
    </row>
    <row r="160" spans="6:7" x14ac:dyDescent="0.25">
      <c r="F160" s="834"/>
      <c r="G160" s="834"/>
    </row>
    <row r="161" spans="6:7" x14ac:dyDescent="0.25">
      <c r="F161" s="834"/>
      <c r="G161" s="834"/>
    </row>
    <row r="162" spans="6:7" x14ac:dyDescent="0.25">
      <c r="F162" s="834"/>
      <c r="G162" s="834"/>
    </row>
    <row r="163" spans="6:7" x14ac:dyDescent="0.25">
      <c r="F163" s="834"/>
      <c r="G163" s="834"/>
    </row>
    <row r="164" spans="6:7" x14ac:dyDescent="0.25">
      <c r="F164" s="834"/>
      <c r="G164" s="834"/>
    </row>
    <row r="165" spans="6:7" x14ac:dyDescent="0.25">
      <c r="F165" s="834"/>
      <c r="G165" s="834"/>
    </row>
    <row r="166" spans="6:7" x14ac:dyDescent="0.25">
      <c r="F166" s="834"/>
      <c r="G166" s="834"/>
    </row>
    <row r="167" spans="6:7" x14ac:dyDescent="0.25">
      <c r="F167" s="834"/>
      <c r="G167" s="834"/>
    </row>
    <row r="168" spans="6:7" x14ac:dyDescent="0.25">
      <c r="F168" s="834"/>
      <c r="G168" s="834"/>
    </row>
    <row r="169" spans="6:7" x14ac:dyDescent="0.25">
      <c r="F169" s="834"/>
      <c r="G169" s="834"/>
    </row>
    <row r="170" spans="6:7" x14ac:dyDescent="0.25">
      <c r="F170" s="834"/>
      <c r="G170" s="834"/>
    </row>
    <row r="171" spans="6:7" x14ac:dyDescent="0.25">
      <c r="F171" s="834"/>
      <c r="G171" s="834"/>
    </row>
    <row r="172" spans="6:7" x14ac:dyDescent="0.25">
      <c r="F172" s="834"/>
      <c r="G172" s="834"/>
    </row>
    <row r="173" spans="6:7" x14ac:dyDescent="0.25">
      <c r="F173" s="834"/>
      <c r="G173" s="834"/>
    </row>
    <row r="174" spans="6:7" x14ac:dyDescent="0.25">
      <c r="F174" s="834"/>
      <c r="G174" s="834"/>
    </row>
    <row r="175" spans="6:7" x14ac:dyDescent="0.25">
      <c r="F175" s="834"/>
      <c r="G175" s="834"/>
    </row>
    <row r="176" spans="6:7" x14ac:dyDescent="0.25">
      <c r="F176" s="834"/>
      <c r="G176" s="834"/>
    </row>
    <row r="177" spans="6:7" x14ac:dyDescent="0.25">
      <c r="F177" s="834"/>
      <c r="G177" s="834"/>
    </row>
    <row r="178" spans="6:7" x14ac:dyDescent="0.25">
      <c r="F178" s="834"/>
      <c r="G178" s="834"/>
    </row>
    <row r="179" spans="6:7" x14ac:dyDescent="0.25">
      <c r="F179" s="834"/>
      <c r="G179" s="834"/>
    </row>
    <row r="180" spans="6:7" x14ac:dyDescent="0.25">
      <c r="F180" s="834"/>
      <c r="G180" s="834"/>
    </row>
    <row r="181" spans="6:7" x14ac:dyDescent="0.25">
      <c r="F181" s="834"/>
      <c r="G181" s="834"/>
    </row>
    <row r="182" spans="6:7" x14ac:dyDescent="0.25">
      <c r="F182" s="834"/>
      <c r="G182" s="834"/>
    </row>
    <row r="183" spans="6:7" x14ac:dyDescent="0.25">
      <c r="F183" s="834"/>
      <c r="G183" s="834"/>
    </row>
    <row r="184" spans="6:7" x14ac:dyDescent="0.25">
      <c r="F184" s="834"/>
      <c r="G184" s="834"/>
    </row>
    <row r="185" spans="6:7" x14ac:dyDescent="0.25">
      <c r="F185" s="834"/>
      <c r="G185" s="834"/>
    </row>
    <row r="186" spans="6:7" x14ac:dyDescent="0.25">
      <c r="F186" s="834"/>
      <c r="G186" s="834"/>
    </row>
    <row r="187" spans="6:7" x14ac:dyDescent="0.25">
      <c r="F187" s="834"/>
      <c r="G187" s="834"/>
    </row>
    <row r="188" spans="6:7" x14ac:dyDescent="0.25">
      <c r="F188" s="834"/>
      <c r="G188" s="834"/>
    </row>
    <row r="189" spans="6:7" x14ac:dyDescent="0.25">
      <c r="F189" s="834"/>
      <c r="G189" s="834"/>
    </row>
    <row r="190" spans="6:7" x14ac:dyDescent="0.25">
      <c r="F190" s="834"/>
      <c r="G190" s="834"/>
    </row>
    <row r="191" spans="6:7" x14ac:dyDescent="0.25">
      <c r="F191" s="834"/>
      <c r="G191" s="834"/>
    </row>
    <row r="192" spans="6:7" x14ac:dyDescent="0.25">
      <c r="F192" s="834"/>
      <c r="G192" s="834"/>
    </row>
    <row r="193" spans="6:7" x14ac:dyDescent="0.25">
      <c r="F193" s="834"/>
      <c r="G193" s="834"/>
    </row>
    <row r="194" spans="6:7" x14ac:dyDescent="0.25">
      <c r="F194" s="834"/>
      <c r="G194" s="834"/>
    </row>
    <row r="195" spans="6:7" x14ac:dyDescent="0.25">
      <c r="F195" s="834"/>
      <c r="G195" s="834"/>
    </row>
    <row r="196" spans="6:7" x14ac:dyDescent="0.25">
      <c r="F196" s="834"/>
      <c r="G196" s="834"/>
    </row>
    <row r="197" spans="6:7" x14ac:dyDescent="0.25">
      <c r="F197" s="834"/>
      <c r="G197" s="834"/>
    </row>
    <row r="198" spans="6:7" x14ac:dyDescent="0.25">
      <c r="F198" s="834"/>
      <c r="G198" s="834"/>
    </row>
    <row r="199" spans="6:7" x14ac:dyDescent="0.25">
      <c r="F199" s="834"/>
      <c r="G199" s="834"/>
    </row>
    <row r="200" spans="6:7" x14ac:dyDescent="0.25">
      <c r="F200" s="834"/>
      <c r="G200" s="834"/>
    </row>
    <row r="201" spans="6:7" x14ac:dyDescent="0.25">
      <c r="F201" s="834"/>
      <c r="G201" s="834"/>
    </row>
    <row r="202" spans="6:7" x14ac:dyDescent="0.25">
      <c r="F202" s="834"/>
      <c r="G202" s="834"/>
    </row>
    <row r="203" spans="6:7" x14ac:dyDescent="0.25">
      <c r="F203" s="834"/>
      <c r="G203" s="834"/>
    </row>
    <row r="204" spans="6:7" x14ac:dyDescent="0.25">
      <c r="F204" s="834"/>
      <c r="G204" s="834"/>
    </row>
    <row r="205" spans="6:7" x14ac:dyDescent="0.25">
      <c r="F205" s="834"/>
      <c r="G205" s="834"/>
    </row>
    <row r="206" spans="6:7" x14ac:dyDescent="0.25">
      <c r="F206" s="834"/>
      <c r="G206" s="834"/>
    </row>
    <row r="207" spans="6:7" x14ac:dyDescent="0.25">
      <c r="F207" s="834"/>
      <c r="G207" s="834"/>
    </row>
    <row r="208" spans="6:7" x14ac:dyDescent="0.25">
      <c r="F208" s="834"/>
      <c r="G208" s="834"/>
    </row>
    <row r="209" spans="6:7" x14ac:dyDescent="0.25">
      <c r="F209" s="834"/>
      <c r="G209" s="834"/>
    </row>
    <row r="210" spans="6:7" x14ac:dyDescent="0.25">
      <c r="F210" s="834"/>
      <c r="G210" s="834"/>
    </row>
    <row r="211" spans="6:7" x14ac:dyDescent="0.25">
      <c r="F211" s="834"/>
      <c r="G211" s="834"/>
    </row>
    <row r="212" spans="6:7" x14ac:dyDescent="0.25">
      <c r="F212" s="834"/>
      <c r="G212" s="834"/>
    </row>
    <row r="213" spans="6:7" x14ac:dyDescent="0.25">
      <c r="F213" s="834"/>
      <c r="G213" s="834"/>
    </row>
    <row r="214" spans="6:7" x14ac:dyDescent="0.25">
      <c r="F214" s="834"/>
      <c r="G214" s="834"/>
    </row>
    <row r="215" spans="6:7" x14ac:dyDescent="0.25">
      <c r="F215" s="834"/>
      <c r="G215" s="834"/>
    </row>
    <row r="216" spans="6:7" x14ac:dyDescent="0.25">
      <c r="F216" s="834"/>
      <c r="G216" s="834"/>
    </row>
    <row r="217" spans="6:7" x14ac:dyDescent="0.25">
      <c r="F217" s="834"/>
      <c r="G217" s="834"/>
    </row>
    <row r="218" spans="6:7" x14ac:dyDescent="0.25">
      <c r="F218" s="834"/>
      <c r="G218" s="834"/>
    </row>
    <row r="219" spans="6:7" x14ac:dyDescent="0.25">
      <c r="F219" s="834"/>
      <c r="G219" s="834"/>
    </row>
    <row r="220" spans="6:7" x14ac:dyDescent="0.25">
      <c r="F220" s="834"/>
      <c r="G220" s="834"/>
    </row>
    <row r="221" spans="6:7" x14ac:dyDescent="0.25">
      <c r="F221" s="834"/>
      <c r="G221" s="834"/>
    </row>
    <row r="222" spans="6:7" x14ac:dyDescent="0.25">
      <c r="F222" s="834"/>
      <c r="G222" s="834"/>
    </row>
    <row r="223" spans="6:7" x14ac:dyDescent="0.25">
      <c r="F223" s="834"/>
      <c r="G223" s="834"/>
    </row>
  </sheetData>
  <mergeCells count="13">
    <mergeCell ref="A2:C2"/>
    <mergeCell ref="A3:C3"/>
    <mergeCell ref="A5:H5"/>
    <mergeCell ref="A18:H18"/>
    <mergeCell ref="A19:A20"/>
    <mergeCell ref="B19:B20"/>
    <mergeCell ref="F19:H19"/>
    <mergeCell ref="A6:H6"/>
    <mergeCell ref="A7:A8"/>
    <mergeCell ref="F7:H7"/>
    <mergeCell ref="D19:D20"/>
    <mergeCell ref="B7:B8"/>
    <mergeCell ref="D7:D8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94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H552"/>
  <sheetViews>
    <sheetView showGridLines="0" zoomScaleNormal="100" zoomScaleSheetLayoutView="90" workbookViewId="0">
      <selection sqref="A1:H1"/>
    </sheetView>
  </sheetViews>
  <sheetFormatPr defaultColWidth="8.85546875" defaultRowHeight="15" x14ac:dyDescent="0.25"/>
  <cols>
    <col min="1" max="1" width="68.7109375" style="847" customWidth="1"/>
    <col min="2" max="2" width="8.5703125" style="1030" customWidth="1"/>
    <col min="3" max="3" width="7.140625" style="843" bestFit="1" customWidth="1"/>
    <col min="4" max="4" width="9" style="843" customWidth="1"/>
    <col min="5" max="5" width="7.140625" style="843" customWidth="1"/>
    <col min="6" max="6" width="10" style="591" bestFit="1" customWidth="1"/>
    <col min="7" max="7" width="8.85546875" style="591" bestFit="1" customWidth="1"/>
    <col min="8" max="8" width="9.140625" style="1044" customWidth="1"/>
  </cols>
  <sheetData>
    <row r="1" spans="1:8" ht="18" x14ac:dyDescent="0.35">
      <c r="A1" s="936" t="s">
        <v>653</v>
      </c>
      <c r="B1" s="936"/>
      <c r="C1" s="936"/>
      <c r="D1" s="936"/>
      <c r="E1" s="936"/>
      <c r="F1" s="936"/>
      <c r="G1" s="936"/>
      <c r="H1" s="936"/>
    </row>
    <row r="2" spans="1:8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</row>
    <row r="3" spans="1:8" x14ac:dyDescent="0.25">
      <c r="A3" s="842"/>
    </row>
    <row r="4" spans="1:8" ht="15.75" x14ac:dyDescent="0.25">
      <c r="A4" s="959" t="s">
        <v>654</v>
      </c>
      <c r="B4" s="960"/>
      <c r="C4" s="960"/>
      <c r="D4" s="1029"/>
      <c r="E4" s="1029"/>
      <c r="F4" s="960"/>
      <c r="G4" s="960"/>
      <c r="H4" s="960"/>
    </row>
    <row r="5" spans="1:8" x14ac:dyDescent="0.25">
      <c r="A5" s="923"/>
      <c r="B5" s="944" t="s">
        <v>486</v>
      </c>
      <c r="C5" s="944"/>
      <c r="D5" s="944" t="s">
        <v>685</v>
      </c>
      <c r="E5" s="944"/>
      <c r="F5" s="962" t="s">
        <v>487</v>
      </c>
      <c r="G5" s="962"/>
      <c r="H5" s="962"/>
    </row>
    <row r="6" spans="1:8" ht="15.75" thickBot="1" x14ac:dyDescent="0.3">
      <c r="A6" s="844" t="s">
        <v>14</v>
      </c>
      <c r="B6" s="1031" t="s">
        <v>489</v>
      </c>
      <c r="C6" s="850" t="s">
        <v>488</v>
      </c>
      <c r="D6" s="924" t="s">
        <v>489</v>
      </c>
      <c r="E6" s="850" t="s">
        <v>488</v>
      </c>
      <c r="F6" s="850" t="s">
        <v>683</v>
      </c>
      <c r="G6" s="850" t="s">
        <v>684</v>
      </c>
      <c r="H6" s="1045" t="s">
        <v>1</v>
      </c>
    </row>
    <row r="7" spans="1:8" ht="15.75" thickTop="1" x14ac:dyDescent="0.25">
      <c r="A7" s="845" t="str">
        <f>'Pque N Mundo I'!A9</f>
        <v>ACS (Visita Domiciliar) - ESF - 40hrs</v>
      </c>
      <c r="B7" s="1032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14400</v>
      </c>
      <c r="G7" s="201">
        <f>'Pque N Mundo I'!G9</f>
        <v>11709</v>
      </c>
      <c r="H7" s="1046">
        <f>'Pque N Mundo I'!H9</f>
        <v>0.81312499999999999</v>
      </c>
    </row>
    <row r="8" spans="1:8" x14ac:dyDescent="0.25">
      <c r="A8" s="917" t="str">
        <f>'Pque N Mundo I'!A10</f>
        <v>Médico Generelista (consulta) - ESF - 40hrs</v>
      </c>
      <c r="B8" s="1033">
        <f>'Pque N Mundo I'!B10</f>
        <v>2496</v>
      </c>
      <c r="C8" s="922">
        <f>'Pque N Mundo I'!C10</f>
        <v>2661</v>
      </c>
      <c r="D8" s="922">
        <f>'Pque N Mundo I'!D10</f>
        <v>2496</v>
      </c>
      <c r="E8" s="922">
        <f>'Pque N Mundo I'!E10</f>
        <v>2106</v>
      </c>
      <c r="F8" s="922">
        <f>'Pque N Mundo I'!F10</f>
        <v>4992</v>
      </c>
      <c r="G8" s="922">
        <f>'Pque N Mundo I'!G10</f>
        <v>4767</v>
      </c>
      <c r="H8" s="1047">
        <f>'Pque N Mundo I'!H10</f>
        <v>0.95492788461538458</v>
      </c>
    </row>
    <row r="9" spans="1:8" x14ac:dyDescent="0.25">
      <c r="A9" s="917" t="str">
        <f>'Pque N Mundo I'!A11</f>
        <v xml:space="preserve">Médico Generelista (VD) - ESF </v>
      </c>
      <c r="B9" s="1033">
        <f>'Pque N Mundo I'!B11</f>
        <v>96</v>
      </c>
      <c r="C9" s="922">
        <f>'Pque N Mundo I'!C11</f>
        <v>109</v>
      </c>
      <c r="D9" s="922">
        <f>'Pque N Mundo I'!D11</f>
        <v>96</v>
      </c>
      <c r="E9" s="922">
        <f>'Pque N Mundo I'!E11</f>
        <v>70</v>
      </c>
      <c r="F9" s="922">
        <f>'Pque N Mundo I'!F11</f>
        <v>192</v>
      </c>
      <c r="G9" s="922">
        <f>'Pque N Mundo I'!G11</f>
        <v>179</v>
      </c>
      <c r="H9" s="1047">
        <f>'Pque N Mundo I'!H11</f>
        <v>0.93229166666666663</v>
      </c>
    </row>
    <row r="10" spans="1:8" x14ac:dyDescent="0.25">
      <c r="A10" s="891" t="str">
        <f>'Pque N Mundo I'!A12</f>
        <v>Enfermeiro (consulta) - ESF - 40hrs</v>
      </c>
      <c r="B10" s="1034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2160</v>
      </c>
      <c r="G10" s="789">
        <f>'Pque N Mundo I'!G12</f>
        <v>1916</v>
      </c>
      <c r="H10" s="1048">
        <f>'Pque N Mundo I'!H12</f>
        <v>0.88703703703703707</v>
      </c>
    </row>
    <row r="11" spans="1:8" x14ac:dyDescent="0.25">
      <c r="A11" s="891" t="str">
        <f>'Pque N Mundo I'!A13</f>
        <v>Enfermeiro (VD) - ESF</v>
      </c>
      <c r="B11" s="1035">
        <f>'Pque N Mundo I'!B13</f>
        <v>96</v>
      </c>
      <c r="C11" s="849">
        <f>'Pque N Mundo I'!C13</f>
        <v>84</v>
      </c>
      <c r="D11" s="849">
        <f>'Pque N Mundo I'!D13</f>
        <v>96</v>
      </c>
      <c r="E11" s="849">
        <f>'Pque N Mundo I'!E13</f>
        <v>86</v>
      </c>
      <c r="F11" s="849">
        <f>'Pque N Mundo I'!F13</f>
        <v>192</v>
      </c>
      <c r="G11" s="849">
        <f>'Pque N Mundo I'!G13</f>
        <v>170</v>
      </c>
      <c r="H11" s="1049">
        <f>'Pque N Mundo I'!H13</f>
        <v>0.88541666666666663</v>
      </c>
    </row>
    <row r="12" spans="1:8" x14ac:dyDescent="0.25">
      <c r="A12" s="891" t="str">
        <f>'Pque N Mundo I'!A14</f>
        <v>Cirurgião Dentista (consulta/ atendimento) - ESF - 40hrs</v>
      </c>
      <c r="B12" s="1035">
        <f>'Pque N Mundo I'!B14</f>
        <v>576</v>
      </c>
      <c r="C12" s="849">
        <f>'Pque N Mundo I'!C14</f>
        <v>415</v>
      </c>
      <c r="D12" s="849">
        <f>'Pque N Mundo I'!D14</f>
        <v>576</v>
      </c>
      <c r="E12" s="849">
        <f>'Pque N Mundo I'!E14</f>
        <v>531</v>
      </c>
      <c r="F12" s="849">
        <f>'Pque N Mundo I'!F14</f>
        <v>1152</v>
      </c>
      <c r="G12" s="849">
        <f>'Pque N Mundo I'!G14</f>
        <v>946</v>
      </c>
      <c r="H12" s="1049">
        <f>'Pque N Mundo I'!H14</f>
        <v>0.82118055555555558</v>
      </c>
    </row>
    <row r="13" spans="1:8" x14ac:dyDescent="0.25">
      <c r="A13" s="891" t="str">
        <f>'Pque N Mundo I'!A15</f>
        <v>Cirurgião Dentista (TI clínico restaurador) - ESF - 40hrs</v>
      </c>
      <c r="B13" s="1035">
        <f>'Pque N Mundo I'!B15</f>
        <v>87</v>
      </c>
      <c r="C13" s="849">
        <f>'Pque N Mundo I'!C15</f>
        <v>121</v>
      </c>
      <c r="D13" s="849">
        <f>'Pque N Mundo I'!D15</f>
        <v>87</v>
      </c>
      <c r="E13" s="849">
        <f>'Pque N Mundo I'!E15</f>
        <v>154</v>
      </c>
      <c r="F13" s="849">
        <f>'Pque N Mundo I'!F15</f>
        <v>174</v>
      </c>
      <c r="G13" s="849">
        <f>'Pque N Mundo I'!G15</f>
        <v>275</v>
      </c>
      <c r="H13" s="1049">
        <f>'Pque N Mundo I'!H15</f>
        <v>1.5804597701149425</v>
      </c>
    </row>
    <row r="14" spans="1:8" x14ac:dyDescent="0.25">
      <c r="A14" s="891" t="str">
        <f>'Pque N Mundo I'!A16</f>
        <v>Cirurgião Dentista (TI prótese) ESF - 40hrs</v>
      </c>
      <c r="B14" s="1035">
        <f>'Pque N Mundo I'!B16</f>
        <v>24</v>
      </c>
      <c r="C14" s="849">
        <f>'Pque N Mundo I'!C16</f>
        <v>16</v>
      </c>
      <c r="D14" s="849">
        <f>'Pque N Mundo I'!D16</f>
        <v>24</v>
      </c>
      <c r="E14" s="849">
        <f>'Pque N Mundo I'!E16</f>
        <v>18</v>
      </c>
      <c r="F14" s="849">
        <f>'Pque N Mundo I'!F16</f>
        <v>48</v>
      </c>
      <c r="G14" s="849">
        <f>'Pque N Mundo I'!G16</f>
        <v>34</v>
      </c>
      <c r="H14" s="1049">
        <f>'Pque N Mundo I'!H16</f>
        <v>0.70833333333333337</v>
      </c>
    </row>
    <row r="15" spans="1:8" x14ac:dyDescent="0.25">
      <c r="A15" s="891" t="str">
        <f>'Pque N Mundo I'!A17</f>
        <v>Cirurgião Dentista (consulta/ atendimento) - 20hrs</v>
      </c>
      <c r="B15" s="1035">
        <f>'Pque N Mundo I'!B17</f>
        <v>261</v>
      </c>
      <c r="C15" s="849">
        <f>'Pque N Mundo I'!C17</f>
        <v>278</v>
      </c>
      <c r="D15" s="849">
        <f>'Pque N Mundo I'!D17</f>
        <v>261</v>
      </c>
      <c r="E15" s="849">
        <f>'Pque N Mundo I'!E17</f>
        <v>162</v>
      </c>
      <c r="F15" s="849">
        <f>'Pque N Mundo I'!F17</f>
        <v>522</v>
      </c>
      <c r="G15" s="849">
        <f>'Pque N Mundo I'!G17</f>
        <v>440</v>
      </c>
      <c r="H15" s="1049">
        <f>'Pque N Mundo I'!H17</f>
        <v>0.84291187739463602</v>
      </c>
    </row>
    <row r="16" spans="1:8" x14ac:dyDescent="0.25">
      <c r="A16" s="891" t="str">
        <f>'Pque N Mundo I'!A18</f>
        <v>Cirurgião Dentista (TI clínico restaurador) - 20hrs</v>
      </c>
      <c r="B16" s="1035">
        <f>'Pque N Mundo I'!B18</f>
        <v>39</v>
      </c>
      <c r="C16" s="849">
        <f>'Pque N Mundo I'!C18</f>
        <v>84</v>
      </c>
      <c r="D16" s="849">
        <f>'Pque N Mundo I'!D18</f>
        <v>39</v>
      </c>
      <c r="E16" s="849">
        <f>'Pque N Mundo I'!E18</f>
        <v>46</v>
      </c>
      <c r="F16" s="849">
        <f>'Pque N Mundo I'!F18</f>
        <v>78</v>
      </c>
      <c r="G16" s="849">
        <f>'Pque N Mundo I'!G18</f>
        <v>130</v>
      </c>
      <c r="H16" s="1049">
        <f>'Pque N Mundo I'!H18</f>
        <v>1.6666666666666667</v>
      </c>
    </row>
    <row r="17" spans="1:8" x14ac:dyDescent="0.25">
      <c r="A17" s="891" t="str">
        <f>'Pque N Mundo I'!A19</f>
        <v>Cirurgião Dentista (TI prótese) - 20hrs</v>
      </c>
      <c r="B17" s="1035">
        <f>'Pque N Mundo I'!B19</f>
        <v>12</v>
      </c>
      <c r="C17" s="849">
        <f>'Pque N Mundo I'!C19</f>
        <v>7</v>
      </c>
      <c r="D17" s="849">
        <f>'Pque N Mundo I'!D19</f>
        <v>12</v>
      </c>
      <c r="E17" s="849">
        <f>'Pque N Mundo I'!E19</f>
        <v>8</v>
      </c>
      <c r="F17" s="849">
        <f>'Pque N Mundo I'!F19</f>
        <v>24</v>
      </c>
      <c r="G17" s="849">
        <f>'Pque N Mundo I'!G19</f>
        <v>15</v>
      </c>
      <c r="H17" s="1049">
        <f>'Pque N Mundo I'!H19</f>
        <v>0.625</v>
      </c>
    </row>
    <row r="18" spans="1:8" x14ac:dyDescent="0.25">
      <c r="A18" s="891" t="str">
        <f>'Pque N Mundo I'!A20</f>
        <v>Médico Clínico (consulta) - 20hrs</v>
      </c>
      <c r="B18" s="1035">
        <f>'Pque N Mundo I'!B20</f>
        <v>528</v>
      </c>
      <c r="C18" s="849">
        <f>'Pque N Mundo I'!C20</f>
        <v>616</v>
      </c>
      <c r="D18" s="849">
        <f>'Pque N Mundo I'!D20</f>
        <v>528</v>
      </c>
      <c r="E18" s="849">
        <f>'Pque N Mundo I'!E20</f>
        <v>587</v>
      </c>
      <c r="F18" s="849">
        <f>'Pque N Mundo I'!F20</f>
        <v>1056</v>
      </c>
      <c r="G18" s="849">
        <f>'Pque N Mundo I'!G20</f>
        <v>1203</v>
      </c>
      <c r="H18" s="1049">
        <f>'Pque N Mundo I'!H20</f>
        <v>1.1392045454545454</v>
      </c>
    </row>
    <row r="19" spans="1:8" x14ac:dyDescent="0.25">
      <c r="A19" s="891" t="str">
        <f>'Pque N Mundo I'!A21</f>
        <v>Médico Pediatra (consulta) - 20hrs</v>
      </c>
      <c r="B19" s="1035">
        <f>'Pque N Mundo I'!B21</f>
        <v>264</v>
      </c>
      <c r="C19" s="849">
        <f>'Pque N Mundo I'!C21</f>
        <v>79</v>
      </c>
      <c r="D19" s="849">
        <f>'Pque N Mundo I'!D21</f>
        <v>264</v>
      </c>
      <c r="E19" s="849">
        <f>'Pque N Mundo I'!E21</f>
        <v>238</v>
      </c>
      <c r="F19" s="849">
        <f>'Pque N Mundo I'!F21</f>
        <v>528</v>
      </c>
      <c r="G19" s="849">
        <f>'Pque N Mundo I'!G21</f>
        <v>317</v>
      </c>
      <c r="H19" s="1049">
        <f>'Pque N Mundo I'!H21</f>
        <v>0.60037878787878785</v>
      </c>
    </row>
    <row r="20" spans="1:8" x14ac:dyDescent="0.25">
      <c r="A20" s="214" t="str">
        <f>'Pque N Mundo I'!A22</f>
        <v>Médico Psiquiatra (consulta) - 20hrs</v>
      </c>
      <c r="B20" s="1036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640</v>
      </c>
      <c r="G20" s="92">
        <f>'Pque N Mundo I'!G22</f>
        <v>280</v>
      </c>
      <c r="H20" s="1050">
        <f>'Pque N Mundo I'!H22</f>
        <v>0.4375</v>
      </c>
    </row>
    <row r="21" spans="1:8" x14ac:dyDescent="0.25">
      <c r="A21" s="214" t="str">
        <f>'Pque N Mundo I'!A23</f>
        <v>Médico Ginecologista (consulta) - 20hrs</v>
      </c>
      <c r="B21" s="1036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792</v>
      </c>
      <c r="G21" s="92">
        <f>'Pque N Mundo I'!G23</f>
        <v>634</v>
      </c>
      <c r="H21" s="1050">
        <f>'Pque N Mundo I'!H23</f>
        <v>0.8005050505050505</v>
      </c>
    </row>
    <row r="22" spans="1:8" x14ac:dyDescent="0.25">
      <c r="A22" s="214" t="str">
        <f>'Pque N Mundo I'!A24</f>
        <v>Enfermeiro (consulta) - 30hrs</v>
      </c>
      <c r="B22" s="1036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1080</v>
      </c>
      <c r="G22" s="92">
        <f>'Pque N Mundo I'!G24</f>
        <v>1189</v>
      </c>
      <c r="H22" s="1050">
        <f>'Pque N Mundo I'!H24</f>
        <v>1.1009259259259259</v>
      </c>
    </row>
    <row r="23" spans="1:8" x14ac:dyDescent="0.25">
      <c r="A23" s="214" t="str">
        <f>'Pque N Mundo I'!A25</f>
        <v>Enfermeiro (visita) - 30hrs</v>
      </c>
      <c r="B23" s="1036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60</v>
      </c>
      <c r="G23" s="92">
        <f>'Pque N Mundo I'!G25</f>
        <v>72</v>
      </c>
      <c r="H23" s="1050">
        <f>'Pque N Mundo I'!H25</f>
        <v>1.2</v>
      </c>
    </row>
    <row r="24" spans="1:8" x14ac:dyDescent="0.25">
      <c r="A24" s="214" t="str">
        <f>'Pque N Mundo I'!A26</f>
        <v>Assistente Social (consulta/ VD) - 30hrs</v>
      </c>
      <c r="B24" s="1036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244</v>
      </c>
      <c r="G24" s="92">
        <f>'Pque N Mundo I'!G26</f>
        <v>288</v>
      </c>
      <c r="H24" s="1050">
        <f>'Pque N Mundo I'!H26</f>
        <v>1.180327868852459</v>
      </c>
    </row>
    <row r="25" spans="1:8" x14ac:dyDescent="0.25">
      <c r="A25" s="214" t="str">
        <f>'Pque N Mundo I'!A27</f>
        <v>Assistente Social (nº grupos)</v>
      </c>
      <c r="B25" s="1036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60</v>
      </c>
      <c r="G25" s="92">
        <f>'Pque N Mundo I'!G27</f>
        <v>69</v>
      </c>
      <c r="H25" s="1050">
        <f>'Pque N Mundo I'!H27</f>
        <v>1.1499999999999999</v>
      </c>
    </row>
    <row r="26" spans="1:8" x14ac:dyDescent="0.25">
      <c r="A26" s="214" t="str">
        <f>'Pque N Mundo I'!A28</f>
        <v>Psicólogo (consulta/ VD)* - 30hrs</v>
      </c>
      <c r="B26" s="1036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92</v>
      </c>
      <c r="G26" s="92">
        <f>'Pque N Mundo I'!G28</f>
        <v>183</v>
      </c>
      <c r="H26" s="1050">
        <f>'Pque N Mundo I'!H28</f>
        <v>1.9891304347826086</v>
      </c>
    </row>
    <row r="27" spans="1:8" x14ac:dyDescent="0.25">
      <c r="A27" s="214" t="str">
        <f>'Pque N Mundo I'!A29</f>
        <v>Psicólogo (nº grupos)</v>
      </c>
      <c r="B27" s="1036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60</v>
      </c>
      <c r="G27" s="92">
        <f>'Pque N Mundo I'!G29</f>
        <v>120</v>
      </c>
      <c r="H27" s="1050">
        <f>'Pque N Mundo I'!H29</f>
        <v>2</v>
      </c>
    </row>
    <row r="28" spans="1:8" x14ac:dyDescent="0.25">
      <c r="A28" s="214" t="str">
        <f>'Pque N Mundo I'!A30</f>
        <v>Farmacêutico (consulta/ VD) - 40hrs</v>
      </c>
      <c r="B28" s="1036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192</v>
      </c>
      <c r="G28" s="92">
        <f>'Pque N Mundo I'!G30</f>
        <v>124</v>
      </c>
      <c r="H28" s="1050">
        <f>'Pque N Mundo I'!H30</f>
        <v>0.64583333333333337</v>
      </c>
    </row>
    <row r="29" spans="1:8" x14ac:dyDescent="0.25">
      <c r="A29" s="214" t="str">
        <f>'Pque N Mundo I'!A31</f>
        <v>Farmacêutico (nº grupos)</v>
      </c>
      <c r="B29" s="1036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32</v>
      </c>
      <c r="G29" s="92">
        <f>'Pque N Mundo I'!G31</f>
        <v>35</v>
      </c>
      <c r="H29" s="1050">
        <f>'Pque N Mundo I'!H31</f>
        <v>1.09375</v>
      </c>
    </row>
    <row r="30" spans="1:8" x14ac:dyDescent="0.25">
      <c r="A30" s="214" t="str">
        <f>'Pque N Mundo I'!A32</f>
        <v>Técnico de Enfermagem (Visitas) - 30hrs</v>
      </c>
      <c r="B30" s="1036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240</v>
      </c>
      <c r="G30" s="92">
        <f>'Pque N Mundo I'!G32</f>
        <v>203</v>
      </c>
      <c r="H30" s="1050">
        <f>'Pque N Mundo I'!H32</f>
        <v>0.84583333333333333</v>
      </c>
    </row>
    <row r="31" spans="1:8" x14ac:dyDescent="0.25">
      <c r="A31" s="214" t="str">
        <f>'Pque N Mundo I'!A33</f>
        <v>Técnico de Enfermagem (Visitas) - 40hrs</v>
      </c>
      <c r="B31" s="1036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768</v>
      </c>
      <c r="G31" s="92">
        <f>'Pque N Mundo I'!G33</f>
        <v>872</v>
      </c>
      <c r="H31" s="1050">
        <f>'Pque N Mundo I'!H33</f>
        <v>1.1354166666666667</v>
      </c>
    </row>
    <row r="32" spans="1:8" x14ac:dyDescent="0.25">
      <c r="A32" s="214" t="str">
        <f>'Pque N Mundo I'!A34</f>
        <v>PICS - Atividades Coletivas</v>
      </c>
      <c r="B32" s="1036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80</v>
      </c>
      <c r="G32" s="92">
        <f>'Pque N Mundo I'!G34</f>
        <v>65</v>
      </c>
      <c r="H32" s="1050">
        <f>'Pque N Mundo I'!H34</f>
        <v>0.8125</v>
      </c>
    </row>
    <row r="33" spans="1:8" ht="15.75" thickBot="1" x14ac:dyDescent="0.3">
      <c r="A33" s="214" t="str">
        <f>'Pque N Mundo I'!A35</f>
        <v>PICS - Atividades Individuais</v>
      </c>
      <c r="B33" s="1036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120</v>
      </c>
      <c r="G33" s="92">
        <f>'Pque N Mundo I'!G35</f>
        <v>177</v>
      </c>
      <c r="H33" s="1050">
        <f>'Pque N Mundo I'!H35</f>
        <v>1.4750000000000001</v>
      </c>
    </row>
    <row r="34" spans="1:8" ht="15.75" thickBot="1" x14ac:dyDescent="0.3">
      <c r="A34" s="846" t="str">
        <f>'Pque N Mundo I'!A36</f>
        <v>TOTAL</v>
      </c>
      <c r="B34" s="1037">
        <f>'Pque N Mundo I'!B36</f>
        <v>14989</v>
      </c>
      <c r="C34" s="848">
        <f>'Pque N Mundo I'!C36</f>
        <v>12437</v>
      </c>
      <c r="D34" s="848">
        <f>'Pque N Mundo I'!D36</f>
        <v>14989</v>
      </c>
      <c r="E34" s="848">
        <f>'Pque N Mundo I'!E36</f>
        <v>13975</v>
      </c>
      <c r="F34" s="848">
        <f>'Pque N Mundo I'!F36</f>
        <v>29978</v>
      </c>
      <c r="G34" s="848">
        <f>'Pque N Mundo I'!G36</f>
        <v>26412</v>
      </c>
      <c r="H34" s="1051">
        <f>'Pque N Mundo I'!H36</f>
        <v>0.8810461004736807</v>
      </c>
    </row>
    <row r="36" spans="1:8" ht="15.75" x14ac:dyDescent="0.25">
      <c r="A36" s="959" t="s">
        <v>655</v>
      </c>
      <c r="B36" s="960"/>
      <c r="C36" s="960"/>
      <c r="D36" s="960"/>
      <c r="E36" s="960"/>
      <c r="F36" s="960"/>
      <c r="G36" s="960"/>
      <c r="H36" s="960"/>
    </row>
    <row r="37" spans="1:8" x14ac:dyDescent="0.25">
      <c r="A37" s="923"/>
      <c r="B37" s="944" t="s">
        <v>486</v>
      </c>
      <c r="C37" s="944"/>
      <c r="D37" s="944" t="s">
        <v>685</v>
      </c>
      <c r="E37" s="944"/>
      <c r="F37" s="962" t="s">
        <v>487</v>
      </c>
      <c r="G37" s="962"/>
      <c r="H37" s="962"/>
    </row>
    <row r="38" spans="1:8" ht="15.75" thickBot="1" x14ac:dyDescent="0.3">
      <c r="A38" s="844" t="s">
        <v>14</v>
      </c>
      <c r="B38" s="1031" t="s">
        <v>489</v>
      </c>
      <c r="C38" s="850" t="s">
        <v>488</v>
      </c>
      <c r="D38" s="924" t="s">
        <v>489</v>
      </c>
      <c r="E38" s="850" t="s">
        <v>488</v>
      </c>
      <c r="F38" s="850" t="s">
        <v>683</v>
      </c>
      <c r="G38" s="850" t="s">
        <v>684</v>
      </c>
      <c r="H38" s="1045" t="s">
        <v>1</v>
      </c>
    </row>
    <row r="39" spans="1:8" ht="15.75" thickTop="1" x14ac:dyDescent="0.25">
      <c r="A39" s="214" t="str">
        <f>'Pque N Mundo II'!A9</f>
        <v>ACS (Visita Domiciliar) - ESF - 40hrs</v>
      </c>
      <c r="B39" s="1036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12000</v>
      </c>
      <c r="G39" s="92">
        <f>'Pque N Mundo II'!G9</f>
        <v>12669</v>
      </c>
      <c r="H39" s="1050">
        <f>'Pque N Mundo II'!H9</f>
        <v>1.05575</v>
      </c>
    </row>
    <row r="40" spans="1:8" x14ac:dyDescent="0.25">
      <c r="A40" s="214" t="str">
        <f>'Pque N Mundo II'!A10</f>
        <v>Médico Generelista (consulta) - ESF - 40hrs</v>
      </c>
      <c r="B40" s="1036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4160</v>
      </c>
      <c r="G40" s="92">
        <f>'Pque N Mundo II'!G10</f>
        <v>3083</v>
      </c>
      <c r="H40" s="1050">
        <f>'Pque N Mundo II'!H10</f>
        <v>0.74110576923076921</v>
      </c>
    </row>
    <row r="41" spans="1:8" x14ac:dyDescent="0.25">
      <c r="A41" s="214" t="str">
        <f>'Pque N Mundo II'!A11</f>
        <v>Médico Generelista (VD) - ESF</v>
      </c>
      <c r="B41" s="1036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160</v>
      </c>
      <c r="G41" s="92">
        <f>'Pque N Mundo II'!G11</f>
        <v>90</v>
      </c>
      <c r="H41" s="1050">
        <f>'Pque N Mundo II'!H11</f>
        <v>0.5625</v>
      </c>
    </row>
    <row r="42" spans="1:8" x14ac:dyDescent="0.25">
      <c r="A42" s="214" t="str">
        <f>'Pque N Mundo II'!A12</f>
        <v>Enfermeiro (consulta) - ESF - 40hrs</v>
      </c>
      <c r="B42" s="1036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1800</v>
      </c>
      <c r="G42" s="92">
        <f>'Pque N Mundo II'!G12</f>
        <v>1796</v>
      </c>
      <c r="H42" s="1050">
        <f>'Pque N Mundo II'!H12</f>
        <v>0.99777777777777776</v>
      </c>
    </row>
    <row r="43" spans="1:8" x14ac:dyDescent="0.25">
      <c r="A43" s="214" t="str">
        <f>'Pque N Mundo II'!A13</f>
        <v>Enfermeiro (VD) - ESF</v>
      </c>
      <c r="B43" s="1036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160</v>
      </c>
      <c r="G43" s="92">
        <f>'Pque N Mundo II'!G13</f>
        <v>180</v>
      </c>
      <c r="H43" s="1050">
        <f>'Pque N Mundo II'!H13</f>
        <v>1.125</v>
      </c>
    </row>
    <row r="44" spans="1:8" x14ac:dyDescent="0.25">
      <c r="A44" s="214" t="str">
        <f>'Pque N Mundo II'!A14</f>
        <v>Cirurgião Dentista (consulta/ atendimento) - ESF - 40hrs</v>
      </c>
      <c r="B44" s="1036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768</v>
      </c>
      <c r="G44" s="92">
        <f>'Pque N Mundo II'!G14</f>
        <v>637</v>
      </c>
      <c r="H44" s="1050">
        <f>'Pque N Mundo II'!H14</f>
        <v>0.82942708333333337</v>
      </c>
    </row>
    <row r="45" spans="1:8" x14ac:dyDescent="0.25">
      <c r="A45" s="214" t="str">
        <f>'Pque N Mundo II'!A15</f>
        <v>Cirurgião Dentista (TI clínico restaurador) - ESF - 40hrs</v>
      </c>
      <c r="B45" s="1036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116</v>
      </c>
      <c r="G45" s="92">
        <f>'Pque N Mundo II'!G15</f>
        <v>227</v>
      </c>
      <c r="H45" s="1050">
        <f>'Pque N Mundo II'!H15</f>
        <v>1.9568965517241379</v>
      </c>
    </row>
    <row r="46" spans="1:8" x14ac:dyDescent="0.25">
      <c r="A46" s="214" t="str">
        <f>'Pque N Mundo II'!A16</f>
        <v>Cirurgião Dentista (TI prótese) ESF - 40hrs</v>
      </c>
      <c r="B46" s="1036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32</v>
      </c>
      <c r="G46" s="92">
        <f>'Pque N Mundo II'!G16</f>
        <v>26</v>
      </c>
      <c r="H46" s="1050">
        <f>'Pque N Mundo II'!H16</f>
        <v>0.8125</v>
      </c>
    </row>
    <row r="47" spans="1:8" x14ac:dyDescent="0.25">
      <c r="A47" s="214" t="str">
        <f>'Pque N Mundo II'!A17</f>
        <v>Cirurgião Dentista (consulta/ atendimento) - 20hrs</v>
      </c>
      <c r="B47" s="1036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348</v>
      </c>
      <c r="G47" s="92">
        <f>'Pque N Mundo II'!G17</f>
        <v>292</v>
      </c>
      <c r="H47" s="1050">
        <f>'Pque N Mundo II'!H17</f>
        <v>0.83908045977011492</v>
      </c>
    </row>
    <row r="48" spans="1:8" x14ac:dyDescent="0.25">
      <c r="A48" s="214" t="str">
        <f>'Pque N Mundo II'!A18</f>
        <v>Cirurgião Dentista (TI clínico restaurador) - 20hrs</v>
      </c>
      <c r="B48" s="1036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52</v>
      </c>
      <c r="G48" s="92">
        <f>'Pque N Mundo II'!G18</f>
        <v>40</v>
      </c>
      <c r="H48" s="1050">
        <f>'Pque N Mundo II'!H18</f>
        <v>0.76923076923076927</v>
      </c>
    </row>
    <row r="49" spans="1:8" x14ac:dyDescent="0.25">
      <c r="A49" s="214" t="str">
        <f>'Pque N Mundo II'!A19</f>
        <v>Cirurgião Dentista (TI prótese) - 20hrs</v>
      </c>
      <c r="B49" s="1036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16</v>
      </c>
      <c r="G49" s="92">
        <f>'Pque N Mundo II'!G19</f>
        <v>5</v>
      </c>
      <c r="H49" s="1050">
        <f>'Pque N Mundo II'!H19</f>
        <v>0.3125</v>
      </c>
    </row>
    <row r="50" spans="1:8" x14ac:dyDescent="0.25">
      <c r="A50" s="214" t="str">
        <f>'Pque N Mundo II'!A20</f>
        <v>Médico Clínico (consulta) - 20hrs</v>
      </c>
      <c r="B50" s="1036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1056</v>
      </c>
      <c r="G50" s="92">
        <f>'Pque N Mundo II'!G20</f>
        <v>817</v>
      </c>
      <c r="H50" s="1050">
        <f>'Pque N Mundo II'!H20</f>
        <v>0.77367424242424243</v>
      </c>
    </row>
    <row r="51" spans="1:8" x14ac:dyDescent="0.25">
      <c r="A51" s="214" t="str">
        <f>'Pque N Mundo II'!A21</f>
        <v>Médico Pediatra (consulta) - 20hrs</v>
      </c>
      <c r="B51" s="1036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528</v>
      </c>
      <c r="G51" s="92">
        <f>'Pque N Mundo II'!G21</f>
        <v>409</v>
      </c>
      <c r="H51" s="1050">
        <f>'Pque N Mundo II'!H21</f>
        <v>0.77462121212121215</v>
      </c>
    </row>
    <row r="52" spans="1:8" x14ac:dyDescent="0.25">
      <c r="A52" s="214" t="str">
        <f>'Pque N Mundo II'!A22</f>
        <v>Médico Psiquiatria (consulta) - 20hrs</v>
      </c>
      <c r="B52" s="1036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320</v>
      </c>
      <c r="G52" s="92">
        <f>'Pque N Mundo II'!G22</f>
        <v>0</v>
      </c>
      <c r="H52" s="1050">
        <f>'Pque N Mundo II'!H22</f>
        <v>0</v>
      </c>
    </row>
    <row r="53" spans="1:8" x14ac:dyDescent="0.25">
      <c r="A53" s="214" t="str">
        <f>'Pque N Mundo II'!A23</f>
        <v>Médico Psiquiatria EMULTI (consulta) - 20hrs</v>
      </c>
      <c r="B53" s="1036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220</v>
      </c>
      <c r="G53" s="92">
        <f>'Pque N Mundo II'!G23</f>
        <v>316</v>
      </c>
      <c r="H53" s="1050">
        <f>'Pque N Mundo II'!H23</f>
        <v>1.4363636363636363</v>
      </c>
    </row>
    <row r="54" spans="1:8" x14ac:dyDescent="0.25">
      <c r="A54" s="214" t="str">
        <f>'Pque N Mundo II'!A24</f>
        <v>Médico Psiquiatria EMULTI (nº grupos)</v>
      </c>
      <c r="B54" s="1036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8</v>
      </c>
      <c r="G54" s="92">
        <f>'Pque N Mundo II'!G24</f>
        <v>0</v>
      </c>
      <c r="H54" s="1050">
        <f>'Pque N Mundo II'!H24</f>
        <v>0</v>
      </c>
    </row>
    <row r="55" spans="1:8" x14ac:dyDescent="0.25">
      <c r="A55" s="214" t="str">
        <f>'Pque N Mundo II'!A25</f>
        <v>Médico Ginecologista (consulta) - 20hrs</v>
      </c>
      <c r="B55" s="1036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1056</v>
      </c>
      <c r="G55" s="92">
        <f>'Pque N Mundo II'!G25</f>
        <v>854</v>
      </c>
      <c r="H55" s="1050">
        <f>'Pque N Mundo II'!H25</f>
        <v>0.80871212121212122</v>
      </c>
    </row>
    <row r="56" spans="1:8" x14ac:dyDescent="0.25">
      <c r="A56" s="214" t="str">
        <f>'Pque N Mundo II'!A26</f>
        <v>Médico Ginecologia EMULTI (consulta) - 20hrs</v>
      </c>
      <c r="B56" s="1036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240</v>
      </c>
      <c r="G56" s="92">
        <f>'Pque N Mundo II'!G26</f>
        <v>268</v>
      </c>
      <c r="H56" s="1050">
        <f>'Pque N Mundo II'!H26</f>
        <v>1.1166666666666667</v>
      </c>
    </row>
    <row r="57" spans="1:8" x14ac:dyDescent="0.25">
      <c r="A57" s="214" t="str">
        <f>'Pque N Mundo II'!A27</f>
        <v>Médico Ginecologia EMULTI (nº grupos)</v>
      </c>
      <c r="B57" s="1036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8</v>
      </c>
      <c r="G57" s="92">
        <f>'Pque N Mundo II'!G27</f>
        <v>15</v>
      </c>
      <c r="H57" s="1050">
        <f>'Pque N Mundo II'!H27</f>
        <v>1.875</v>
      </c>
    </row>
    <row r="58" spans="1:8" x14ac:dyDescent="0.25">
      <c r="A58" s="214" t="str">
        <f>'Pque N Mundo II'!A28</f>
        <v>Enfermeiro (consulta) - 30hrs</v>
      </c>
      <c r="B58" s="1036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1080</v>
      </c>
      <c r="G58" s="92">
        <f>'Pque N Mundo II'!G28</f>
        <v>1643</v>
      </c>
      <c r="H58" s="1050">
        <f>'Pque N Mundo II'!H28</f>
        <v>1.5212962962962964</v>
      </c>
    </row>
    <row r="59" spans="1:8" x14ac:dyDescent="0.25">
      <c r="A59" s="214" t="str">
        <f>'Pque N Mundo II'!A29</f>
        <v>Enfermeiro (visita) - 30hrs</v>
      </c>
      <c r="B59" s="1036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60</v>
      </c>
      <c r="G59" s="92">
        <f>'Pque N Mundo II'!G29</f>
        <v>59</v>
      </c>
      <c r="H59" s="1050">
        <f>'Pque N Mundo II'!H29</f>
        <v>0.98333333333333328</v>
      </c>
    </row>
    <row r="60" spans="1:8" x14ac:dyDescent="0.25">
      <c r="A60" s="214" t="str">
        <f>'Pque N Mundo II'!A30</f>
        <v>Assistente Social (consulta/ VD) - 30hrs</v>
      </c>
      <c r="B60" s="1036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244</v>
      </c>
      <c r="G60" s="92">
        <f>'Pque N Mundo II'!G30</f>
        <v>181</v>
      </c>
      <c r="H60" s="1050">
        <f>'Pque N Mundo II'!H30</f>
        <v>0.74180327868852458</v>
      </c>
    </row>
    <row r="61" spans="1:8" x14ac:dyDescent="0.25">
      <c r="A61" s="214" t="str">
        <f>'Pque N Mundo II'!A31</f>
        <v>Assistente Social (nº grupos)</v>
      </c>
      <c r="B61" s="1036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60</v>
      </c>
      <c r="G61" s="92">
        <f>'Pque N Mundo II'!G31</f>
        <v>16</v>
      </c>
      <c r="H61" s="1050">
        <f>'Pque N Mundo II'!H31</f>
        <v>0.26666666666666666</v>
      </c>
    </row>
    <row r="62" spans="1:8" x14ac:dyDescent="0.25">
      <c r="A62" s="214" t="str">
        <f>'Pque N Mundo II'!A32</f>
        <v>Fonoaudiólogo (consulta/ VD) - 40hrs</v>
      </c>
      <c r="B62" s="1036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120</v>
      </c>
      <c r="G62" s="92">
        <f>'Pque N Mundo II'!G32</f>
        <v>194</v>
      </c>
      <c r="H62" s="1050">
        <f>'Pque N Mundo II'!H32</f>
        <v>1.6166666666666667</v>
      </c>
    </row>
    <row r="63" spans="1:8" x14ac:dyDescent="0.25">
      <c r="A63" s="214" t="str">
        <f>'Pque N Mundo II'!A33</f>
        <v>Fonoaudiólogo (nº grupos)</v>
      </c>
      <c r="B63" s="1036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80</v>
      </c>
      <c r="G63" s="92">
        <f>'Pque N Mundo II'!G33</f>
        <v>126</v>
      </c>
      <c r="H63" s="1050">
        <f>'Pque N Mundo II'!H33</f>
        <v>1.575</v>
      </c>
    </row>
    <row r="64" spans="1:8" x14ac:dyDescent="0.25">
      <c r="A64" s="214" t="str">
        <f>'Pque N Mundo II'!A34</f>
        <v>Fisioterapeuta (consulta/ VD) - 30hrs</v>
      </c>
      <c r="B64" s="1036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92</v>
      </c>
      <c r="G64" s="92">
        <f>'Pque N Mundo II'!G34</f>
        <v>90</v>
      </c>
      <c r="H64" s="1050">
        <f>'Pque N Mundo II'!H34</f>
        <v>0.97826086956521741</v>
      </c>
    </row>
    <row r="65" spans="1:8" x14ac:dyDescent="0.25">
      <c r="A65" s="214" t="str">
        <f>'Pque N Mundo II'!A35</f>
        <v>Fisioterapeuta (nº grupos)</v>
      </c>
      <c r="B65" s="1036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60</v>
      </c>
      <c r="G65" s="92">
        <f>'Pque N Mundo II'!G35</f>
        <v>129</v>
      </c>
      <c r="H65" s="1050">
        <f>'Pque N Mundo II'!H35</f>
        <v>2.15</v>
      </c>
    </row>
    <row r="66" spans="1:8" x14ac:dyDescent="0.25">
      <c r="A66" s="214" t="str">
        <f>'Pque N Mundo II'!A36</f>
        <v>Nutricionista (consulta) - 40hrs</v>
      </c>
      <c r="B66" s="1036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120</v>
      </c>
      <c r="G66" s="92">
        <f>'Pque N Mundo II'!G36</f>
        <v>308</v>
      </c>
      <c r="H66" s="1050">
        <f>'Pque N Mundo II'!H36</f>
        <v>2.5666666666666669</v>
      </c>
    </row>
    <row r="67" spans="1:8" x14ac:dyDescent="0.25">
      <c r="A67" s="214" t="str">
        <f>'Pque N Mundo II'!A37</f>
        <v xml:space="preserve">Nutricionista (nº grupos) </v>
      </c>
      <c r="B67" s="1036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80</v>
      </c>
      <c r="G67" s="92">
        <f>'Pque N Mundo II'!G37</f>
        <v>73</v>
      </c>
      <c r="H67" s="1050">
        <f>'Pque N Mundo II'!H37</f>
        <v>0.91249999999999998</v>
      </c>
    </row>
    <row r="68" spans="1:8" x14ac:dyDescent="0.25">
      <c r="A68" s="214" t="str">
        <f>'Pque N Mundo II'!A38</f>
        <v>Psicólogo (consulta/ VD) - 30/40hrs</v>
      </c>
      <c r="B68" s="1036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304</v>
      </c>
      <c r="G68" s="92">
        <f>'Pque N Mundo II'!G38</f>
        <v>420</v>
      </c>
      <c r="H68" s="1050">
        <f>'Pque N Mundo II'!H38</f>
        <v>1.381578947368421</v>
      </c>
    </row>
    <row r="69" spans="1:8" x14ac:dyDescent="0.25">
      <c r="A69" s="214" t="str">
        <f>'Pque N Mundo II'!A39</f>
        <v>Psicólogo (nº grupos)</v>
      </c>
      <c r="B69" s="1036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200</v>
      </c>
      <c r="G69" s="92">
        <f>'Pque N Mundo II'!G39</f>
        <v>258</v>
      </c>
      <c r="H69" s="1050">
        <f>'Pque N Mundo II'!H39</f>
        <v>1.29</v>
      </c>
    </row>
    <row r="70" spans="1:8" x14ac:dyDescent="0.25">
      <c r="A70" s="214" t="str">
        <f>'Pque N Mundo II'!A40</f>
        <v>Farmacêutico (consulta/ VD) - 40hrs</v>
      </c>
      <c r="B70" s="1036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192</v>
      </c>
      <c r="G70" s="92">
        <f>'Pque N Mundo II'!G40</f>
        <v>156</v>
      </c>
      <c r="H70" s="1050">
        <f>'Pque N Mundo II'!H40</f>
        <v>0.8125</v>
      </c>
    </row>
    <row r="71" spans="1:8" x14ac:dyDescent="0.25">
      <c r="A71" s="214" t="str">
        <f>'Pque N Mundo II'!A41</f>
        <v>Farmacêutico (nº grupos)</v>
      </c>
      <c r="B71" s="1036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32</v>
      </c>
      <c r="G71" s="92">
        <f>'Pque N Mundo II'!G41</f>
        <v>29</v>
      </c>
      <c r="H71" s="1050">
        <f>'Pque N Mundo II'!H41</f>
        <v>0.90625</v>
      </c>
    </row>
    <row r="72" spans="1:8" x14ac:dyDescent="0.25">
      <c r="A72" s="214" t="str">
        <f>'Pque N Mundo II'!A42</f>
        <v>Aux/Técnico de Enfermagem (Visitas) - 30hrs</v>
      </c>
      <c r="B72" s="1036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240</v>
      </c>
      <c r="G72" s="92">
        <f>'Pque N Mundo II'!G42</f>
        <v>241</v>
      </c>
      <c r="H72" s="1050">
        <f>'Pque N Mundo II'!H42</f>
        <v>1.0041666666666667</v>
      </c>
    </row>
    <row r="73" spans="1:8" x14ac:dyDescent="0.25">
      <c r="A73" s="214" t="str">
        <f>'Pque N Mundo II'!A43</f>
        <v>Técnico de Enfermagem (Visitas) - 40hrs</v>
      </c>
      <c r="B73" s="1036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640</v>
      </c>
      <c r="G73" s="92">
        <f>'Pque N Mundo II'!G43</f>
        <v>690</v>
      </c>
      <c r="H73" s="1050">
        <f>'Pque N Mundo II'!H43</f>
        <v>1.078125</v>
      </c>
    </row>
    <row r="74" spans="1:8" x14ac:dyDescent="0.25">
      <c r="A74" s="882" t="str">
        <f>'Pque N Mundo II'!A44</f>
        <v>PICS - Atividades Coletivas</v>
      </c>
      <c r="B74" s="1033">
        <f>'Pque N Mundo II'!B44</f>
        <v>35</v>
      </c>
      <c r="C74" s="899">
        <f>'Pque N Mundo II'!C44</f>
        <v>22</v>
      </c>
      <c r="D74" s="899">
        <f>'Pque N Mundo II'!D44</f>
        <v>35</v>
      </c>
      <c r="E74" s="899">
        <f>'Pque N Mundo II'!E44</f>
        <v>57</v>
      </c>
      <c r="F74" s="899">
        <f>'Pque N Mundo II'!F44</f>
        <v>70</v>
      </c>
      <c r="G74" s="899">
        <f>'Pque N Mundo II'!G44</f>
        <v>79</v>
      </c>
      <c r="H74" s="1052">
        <f>'Pque N Mundo II'!H44</f>
        <v>1.1285714285714286</v>
      </c>
    </row>
    <row r="75" spans="1:8" ht="15.75" thickBot="1" x14ac:dyDescent="0.3">
      <c r="A75" s="882" t="str">
        <f>'Pque N Mundo II'!A45</f>
        <v>PICS - Atividades Individuais</v>
      </c>
      <c r="B75" s="1033">
        <f>'Pque N Mundo II'!B45</f>
        <v>50</v>
      </c>
      <c r="C75" s="899">
        <f>'Pque N Mundo II'!C45</f>
        <v>31</v>
      </c>
      <c r="D75" s="899">
        <f>'Pque N Mundo II'!D45</f>
        <v>50</v>
      </c>
      <c r="E75" s="899">
        <f>'Pque N Mundo II'!E45</f>
        <v>35</v>
      </c>
      <c r="F75" s="899">
        <f>'Pque N Mundo II'!F45</f>
        <v>100</v>
      </c>
      <c r="G75" s="899">
        <f>'Pque N Mundo II'!G45</f>
        <v>66</v>
      </c>
      <c r="H75" s="1052">
        <f>'Pque N Mundo II'!H45</f>
        <v>0.66</v>
      </c>
    </row>
    <row r="76" spans="1:8" ht="15.75" thickBot="1" x14ac:dyDescent="0.3">
      <c r="A76" s="846" t="str">
        <f>'Pque N Mundo II'!A46</f>
        <v>TOTAL</v>
      </c>
      <c r="B76" s="1037">
        <f>'Pque N Mundo II'!B46</f>
        <v>13411</v>
      </c>
      <c r="C76" s="848">
        <f>'Pque N Mundo II'!C46</f>
        <v>13222</v>
      </c>
      <c r="D76" s="848">
        <f>'Pque N Mundo II'!D46</f>
        <v>13411</v>
      </c>
      <c r="E76" s="848">
        <f>'Pque N Mundo II'!E46</f>
        <v>13260</v>
      </c>
      <c r="F76" s="848">
        <f>'Pque N Mundo II'!F46</f>
        <v>26822</v>
      </c>
      <c r="G76" s="848">
        <f>'Pque N Mundo II'!G46</f>
        <v>26482</v>
      </c>
      <c r="H76" s="1051">
        <f>'Pque N Mundo II'!H46</f>
        <v>0.98732383863992246</v>
      </c>
    </row>
    <row r="78" spans="1:8" ht="15.75" x14ac:dyDescent="0.25">
      <c r="A78" s="959" t="s">
        <v>656</v>
      </c>
      <c r="B78" s="960"/>
      <c r="C78" s="960"/>
      <c r="D78" s="960"/>
      <c r="E78" s="960"/>
      <c r="F78" s="960"/>
      <c r="G78" s="960"/>
      <c r="H78" s="960"/>
    </row>
    <row r="79" spans="1:8" x14ac:dyDescent="0.25">
      <c r="A79" s="923"/>
      <c r="B79" s="944" t="s">
        <v>486</v>
      </c>
      <c r="C79" s="944"/>
      <c r="D79" s="944" t="s">
        <v>685</v>
      </c>
      <c r="E79" s="944"/>
      <c r="F79" s="962" t="s">
        <v>487</v>
      </c>
      <c r="G79" s="962"/>
      <c r="H79" s="962"/>
    </row>
    <row r="80" spans="1:8" ht="15.75" thickBot="1" x14ac:dyDescent="0.3">
      <c r="A80" s="844" t="s">
        <v>14</v>
      </c>
      <c r="B80" s="1031" t="s">
        <v>489</v>
      </c>
      <c r="C80" s="850" t="s">
        <v>488</v>
      </c>
      <c r="D80" s="924" t="s">
        <v>489</v>
      </c>
      <c r="E80" s="850" t="s">
        <v>488</v>
      </c>
      <c r="F80" s="850" t="s">
        <v>683</v>
      </c>
      <c r="G80" s="850" t="s">
        <v>684</v>
      </c>
      <c r="H80" s="1045" t="s">
        <v>1</v>
      </c>
    </row>
    <row r="81" spans="1:8" ht="15.75" thickTop="1" x14ac:dyDescent="0.25">
      <c r="A81" s="214" t="str">
        <f>'AMA_UBS J Brasil'!A9</f>
        <v>ACS (Visita Domiciliar) - ESF - 40hrs</v>
      </c>
      <c r="B81" s="1036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14400</v>
      </c>
      <c r="G81" s="92">
        <f>'AMA_UBS J Brasil'!G9</f>
        <v>16588</v>
      </c>
      <c r="H81" s="1050">
        <f>'AMA_UBS J Brasil'!H9</f>
        <v>1.1519444444444444</v>
      </c>
    </row>
    <row r="82" spans="1:8" x14ac:dyDescent="0.25">
      <c r="A82" s="214" t="str">
        <f>'AMA_UBS J Brasil'!A10</f>
        <v>Médico Generelista (consulta) - ESF - 40hrs</v>
      </c>
      <c r="B82" s="1036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4992</v>
      </c>
      <c r="G82" s="92">
        <f>'AMA_UBS J Brasil'!G10</f>
        <v>3987</v>
      </c>
      <c r="H82" s="1050">
        <f>'AMA_UBS J Brasil'!H10</f>
        <v>0.79867788461538458</v>
      </c>
    </row>
    <row r="83" spans="1:8" x14ac:dyDescent="0.25">
      <c r="A83" s="214" t="str">
        <f>'AMA_UBS J Brasil'!A11</f>
        <v>Médico Generelista (VD) - ESF</v>
      </c>
      <c r="B83" s="1036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192</v>
      </c>
      <c r="G83" s="92">
        <f>'AMA_UBS J Brasil'!G11</f>
        <v>183</v>
      </c>
      <c r="H83" s="1050">
        <f>'AMA_UBS J Brasil'!H11</f>
        <v>0.953125</v>
      </c>
    </row>
    <row r="84" spans="1:8" x14ac:dyDescent="0.25">
      <c r="A84" s="214" t="str">
        <f>'AMA_UBS J Brasil'!A12</f>
        <v>Enfermeiro (consulta) - ESF - 40hrs</v>
      </c>
      <c r="B84" s="1036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2160</v>
      </c>
      <c r="G84" s="92">
        <f>'AMA_UBS J Brasil'!G12</f>
        <v>1986</v>
      </c>
      <c r="H84" s="1050">
        <f>'AMA_UBS J Brasil'!H12</f>
        <v>0.9194444444444444</v>
      </c>
    </row>
    <row r="85" spans="1:8" x14ac:dyDescent="0.25">
      <c r="A85" s="214" t="str">
        <f>'AMA_UBS J Brasil'!A13</f>
        <v>Enfermeiro (VD) - ESF</v>
      </c>
      <c r="B85" s="1036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192</v>
      </c>
      <c r="G85" s="92">
        <f>'AMA_UBS J Brasil'!G13</f>
        <v>178</v>
      </c>
      <c r="H85" s="1050">
        <f>'AMA_UBS J Brasil'!H13</f>
        <v>0.92708333333333337</v>
      </c>
    </row>
    <row r="86" spans="1:8" x14ac:dyDescent="0.25">
      <c r="A86" s="214" t="str">
        <f>'AMA_UBS J Brasil'!A14</f>
        <v>Cirurgião Dentista (consulta/ atendimento) - ESF - 40hrs</v>
      </c>
      <c r="B86" s="1036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768</v>
      </c>
      <c r="G86" s="92">
        <f>'AMA_UBS J Brasil'!G14</f>
        <v>776</v>
      </c>
      <c r="H86" s="1050">
        <f>'AMA_UBS J Brasil'!H14</f>
        <v>1.0104166666666667</v>
      </c>
    </row>
    <row r="87" spans="1:8" x14ac:dyDescent="0.25">
      <c r="A87" s="214" t="str">
        <f>'AMA_UBS J Brasil'!A15</f>
        <v>Cirurgião Dentista (TI clínico restaurador) - ESF - 40hrs</v>
      </c>
      <c r="B87" s="1036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116</v>
      </c>
      <c r="G87" s="92">
        <f>'AMA_UBS J Brasil'!G15</f>
        <v>99</v>
      </c>
      <c r="H87" s="1050">
        <f>'AMA_UBS J Brasil'!H15</f>
        <v>0.85344827586206895</v>
      </c>
    </row>
    <row r="88" spans="1:8" x14ac:dyDescent="0.25">
      <c r="A88" s="214" t="str">
        <f>'AMA_UBS J Brasil'!A16</f>
        <v>Cirurgião Dentista (TI prótese) ESF - 40hrs</v>
      </c>
      <c r="B88" s="1036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32</v>
      </c>
      <c r="G88" s="92">
        <f>'AMA_UBS J Brasil'!G16</f>
        <v>27</v>
      </c>
      <c r="H88" s="1050">
        <f>'AMA_UBS J Brasil'!H16</f>
        <v>0.84375</v>
      </c>
    </row>
    <row r="89" spans="1:8" x14ac:dyDescent="0.25">
      <c r="A89" s="214" t="str">
        <f>'AMA_UBS J Brasil'!A17</f>
        <v>Cirurgião Dentista (consulta/ atendimento) - 20hrs</v>
      </c>
      <c r="B89" s="1036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870</v>
      </c>
      <c r="G89" s="92">
        <f>'AMA_UBS J Brasil'!G17</f>
        <v>866</v>
      </c>
      <c r="H89" s="1050">
        <f>'AMA_UBS J Brasil'!H17</f>
        <v>0.99540229885057474</v>
      </c>
    </row>
    <row r="90" spans="1:8" x14ac:dyDescent="0.25">
      <c r="A90" s="214" t="str">
        <f>'AMA_UBS J Brasil'!A18</f>
        <v>Cirurgião Dentista (TI clínico restaurador) - 20hrs</v>
      </c>
      <c r="B90" s="1036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130</v>
      </c>
      <c r="G90" s="92">
        <f>'AMA_UBS J Brasil'!G18</f>
        <v>166</v>
      </c>
      <c r="H90" s="1050">
        <f>'AMA_UBS J Brasil'!H18</f>
        <v>1.2769230769230768</v>
      </c>
    </row>
    <row r="91" spans="1:8" x14ac:dyDescent="0.25">
      <c r="A91" s="214" t="str">
        <f>'AMA_UBS J Brasil'!A19</f>
        <v>Cirurgião Dentista (TI prótese) - 20hrs</v>
      </c>
      <c r="B91" s="1036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40</v>
      </c>
      <c r="G91" s="92">
        <f>'AMA_UBS J Brasil'!G19</f>
        <v>27</v>
      </c>
      <c r="H91" s="1050">
        <f>'AMA_UBS J Brasil'!H19</f>
        <v>0.67500000000000004</v>
      </c>
    </row>
    <row r="92" spans="1:8" x14ac:dyDescent="0.25">
      <c r="A92" s="214" t="str">
        <f>'AMA_UBS J Brasil'!A20</f>
        <v>Médico Clínico (consulta) - 20hrs</v>
      </c>
      <c r="B92" s="1036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513</v>
      </c>
      <c r="F92" s="92">
        <f>'AMA_UBS J Brasil'!F20</f>
        <v>1584</v>
      </c>
      <c r="G92" s="92">
        <f>'AMA_UBS J Brasil'!G20</f>
        <v>1276</v>
      </c>
      <c r="H92" s="1050">
        <f>'AMA_UBS J Brasil'!H20</f>
        <v>0.80555555555555558</v>
      </c>
    </row>
    <row r="93" spans="1:8" x14ac:dyDescent="0.25">
      <c r="A93" s="214" t="str">
        <f>'AMA_UBS J Brasil'!A21</f>
        <v>Médico Pediatra (consulta) - 20hrs</v>
      </c>
      <c r="B93" s="1036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1056</v>
      </c>
      <c r="G93" s="92">
        <f>'AMA_UBS J Brasil'!G21</f>
        <v>698</v>
      </c>
      <c r="H93" s="1050">
        <f>'AMA_UBS J Brasil'!H21</f>
        <v>0.66098484848484851</v>
      </c>
    </row>
    <row r="94" spans="1:8" x14ac:dyDescent="0.25">
      <c r="A94" s="214" t="str">
        <f>'AMA_UBS J Brasil'!A22</f>
        <v>Médico Psiquiatra (consulta) - 20hrs</v>
      </c>
      <c r="B94" s="1036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320</v>
      </c>
      <c r="G94" s="92">
        <f>'AMA_UBS J Brasil'!G22</f>
        <v>352</v>
      </c>
      <c r="H94" s="1050">
        <f>'AMA_UBS J Brasil'!H22</f>
        <v>1.1000000000000001</v>
      </c>
    </row>
    <row r="95" spans="1:8" x14ac:dyDescent="0.25">
      <c r="A95" s="214" t="str">
        <f>'AMA_UBS J Brasil'!A23</f>
        <v>Médico Psiquiatria EMULTI (consulta) - 20hrs</v>
      </c>
      <c r="B95" s="1036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220</v>
      </c>
      <c r="G95" s="92">
        <f>'AMA_UBS J Brasil'!G23</f>
        <v>257</v>
      </c>
      <c r="H95" s="1050">
        <f>'AMA_UBS J Brasil'!H23</f>
        <v>1.1681818181818182</v>
      </c>
    </row>
    <row r="96" spans="1:8" x14ac:dyDescent="0.25">
      <c r="A96" s="214" t="str">
        <f>'AMA_UBS J Brasil'!A24</f>
        <v>Médico Psiquiatria EMULTI (nº grupos) - 20hrs</v>
      </c>
      <c r="B96" s="1036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8</v>
      </c>
      <c r="G96" s="92">
        <f>'AMA_UBS J Brasil'!G24</f>
        <v>14</v>
      </c>
      <c r="H96" s="1050">
        <f>'AMA_UBS J Brasil'!H24</f>
        <v>1.75</v>
      </c>
    </row>
    <row r="97" spans="1:8" x14ac:dyDescent="0.25">
      <c r="A97" s="214" t="str">
        <f>'AMA_UBS J Brasil'!A25</f>
        <v>Médico Ginecologista (consulta) - 20hrs</v>
      </c>
      <c r="B97" s="1036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1584</v>
      </c>
      <c r="G97" s="92">
        <f>'AMA_UBS J Brasil'!G25</f>
        <v>592</v>
      </c>
      <c r="H97" s="1050">
        <f>'AMA_UBS J Brasil'!H25</f>
        <v>0.37373737373737376</v>
      </c>
    </row>
    <row r="98" spans="1:8" x14ac:dyDescent="0.25">
      <c r="A98" s="214" t="str">
        <f>'AMA_UBS J Brasil'!A26</f>
        <v>Enfermeiro (consulta) - 30hrs</v>
      </c>
      <c r="B98" s="1036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279</v>
      </c>
      <c r="F98" s="92">
        <f>'AMA_UBS J Brasil'!F26</f>
        <v>864</v>
      </c>
      <c r="G98" s="92">
        <f>'AMA_UBS J Brasil'!G26</f>
        <v>595</v>
      </c>
      <c r="H98" s="1050">
        <f>'AMA_UBS J Brasil'!H26</f>
        <v>0.68865740740740744</v>
      </c>
    </row>
    <row r="99" spans="1:8" x14ac:dyDescent="0.25">
      <c r="A99" s="214" t="str">
        <f>'AMA_UBS J Brasil'!A27</f>
        <v>Enfermeiro (visita) - 30hrs</v>
      </c>
      <c r="B99" s="1036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48</v>
      </c>
      <c r="G99" s="92">
        <f>'AMA_UBS J Brasil'!G27</f>
        <v>78</v>
      </c>
      <c r="H99" s="1050">
        <f>'AMA_UBS J Brasil'!H27</f>
        <v>1.625</v>
      </c>
    </row>
    <row r="100" spans="1:8" x14ac:dyDescent="0.25">
      <c r="A100" s="214" t="str">
        <f>'AMA_UBS J Brasil'!A28</f>
        <v>Assistente Social (consulta/ VD) - 30hrs</v>
      </c>
      <c r="B100" s="1036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366</v>
      </c>
      <c r="G100" s="92">
        <f>'AMA_UBS J Brasil'!G28</f>
        <v>377</v>
      </c>
      <c r="H100" s="1050">
        <f>'AMA_UBS J Brasil'!H28</f>
        <v>1.0300546448087431</v>
      </c>
    </row>
    <row r="101" spans="1:8" x14ac:dyDescent="0.25">
      <c r="A101" s="214" t="str">
        <f>'AMA_UBS J Brasil'!A29</f>
        <v>Assistente Social (nº grupos)</v>
      </c>
      <c r="B101" s="1036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90</v>
      </c>
      <c r="G101" s="92">
        <f>'AMA_UBS J Brasil'!G29</f>
        <v>87</v>
      </c>
      <c r="H101" s="1050">
        <f>'AMA_UBS J Brasil'!H29</f>
        <v>0.96666666666666667</v>
      </c>
    </row>
    <row r="102" spans="1:8" x14ac:dyDescent="0.25">
      <c r="A102" s="214" t="str">
        <f>'AMA_UBS J Brasil'!A30</f>
        <v>Educador Fisico (consulta/ VD) - 30hrs</v>
      </c>
      <c r="B102" s="1036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30</v>
      </c>
      <c r="G102" s="92">
        <f>'AMA_UBS J Brasil'!G30</f>
        <v>82</v>
      </c>
      <c r="H102" s="1050">
        <f>'AMA_UBS J Brasil'!H30</f>
        <v>2.7333333333333334</v>
      </c>
    </row>
    <row r="103" spans="1:8" x14ac:dyDescent="0.25">
      <c r="A103" s="214" t="str">
        <f>'AMA_UBS J Brasil'!A31</f>
        <v>Educador Físico (nº grupos)</v>
      </c>
      <c r="B103" s="1036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122</v>
      </c>
      <c r="G103" s="92">
        <f>'AMA_UBS J Brasil'!G31</f>
        <v>153</v>
      </c>
      <c r="H103" s="1050">
        <f>'AMA_UBS J Brasil'!H31</f>
        <v>1.2540983606557377</v>
      </c>
    </row>
    <row r="104" spans="1:8" x14ac:dyDescent="0.25">
      <c r="A104" s="214" t="str">
        <f>'AMA_UBS J Brasil'!A32</f>
        <v>Psicólogo (consulta/ VD) - 30hrs</v>
      </c>
      <c r="B104" s="1036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368</v>
      </c>
      <c r="G104" s="92">
        <f>'AMA_UBS J Brasil'!G32</f>
        <v>418</v>
      </c>
      <c r="H104" s="1050">
        <f>'AMA_UBS J Brasil'!H32</f>
        <v>1.1358695652173914</v>
      </c>
    </row>
    <row r="105" spans="1:8" x14ac:dyDescent="0.25">
      <c r="A105" s="214" t="str">
        <f>'AMA_UBS J Brasil'!A33</f>
        <v>Psicólogo (nº grupos)</v>
      </c>
      <c r="B105" s="1036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240</v>
      </c>
      <c r="G105" s="92">
        <f>'AMA_UBS J Brasil'!G33</f>
        <v>332</v>
      </c>
      <c r="H105" s="1050">
        <f>'AMA_UBS J Brasil'!H33</f>
        <v>1.3833333333333333</v>
      </c>
    </row>
    <row r="106" spans="1:8" x14ac:dyDescent="0.25">
      <c r="A106" s="214" t="str">
        <f>'AMA_UBS J Brasil'!A34</f>
        <v>Farmacêutico (consulta/ VD) - 44hrs</v>
      </c>
      <c r="B106" s="1036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212</v>
      </c>
      <c r="G106" s="92">
        <f>'AMA_UBS J Brasil'!G34</f>
        <v>212</v>
      </c>
      <c r="H106" s="1050">
        <f>'AMA_UBS J Brasil'!H34</f>
        <v>1</v>
      </c>
    </row>
    <row r="107" spans="1:8" x14ac:dyDescent="0.25">
      <c r="A107" s="214" t="str">
        <f>'AMA_UBS J Brasil'!A35</f>
        <v>Farmacêutico (nº grupos)</v>
      </c>
      <c r="B107" s="1036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36</v>
      </c>
      <c r="G107" s="92">
        <f>'AMA_UBS J Brasil'!G35</f>
        <v>40</v>
      </c>
      <c r="H107" s="1050">
        <f>'AMA_UBS J Brasil'!H35</f>
        <v>1.1111111111111112</v>
      </c>
    </row>
    <row r="108" spans="1:8" x14ac:dyDescent="0.25">
      <c r="A108" s="214" t="str">
        <f>'AMA_UBS J Brasil'!A36</f>
        <v>Fisioterapeuta (consulta/ VD) - 30hrs</v>
      </c>
      <c r="B108" s="1036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92</v>
      </c>
      <c r="G108" s="92">
        <f>'AMA_UBS J Brasil'!G36</f>
        <v>237</v>
      </c>
      <c r="H108" s="1050">
        <f>'AMA_UBS J Brasil'!H36</f>
        <v>2.5760869565217392</v>
      </c>
    </row>
    <row r="109" spans="1:8" x14ac:dyDescent="0.25">
      <c r="A109" s="214" t="str">
        <f>'AMA_UBS J Brasil'!A37</f>
        <v>Fisioterapeuta (nº grupos)</v>
      </c>
      <c r="B109" s="1036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60</v>
      </c>
      <c r="G109" s="92">
        <f>'AMA_UBS J Brasil'!G37</f>
        <v>96</v>
      </c>
      <c r="H109" s="1050">
        <f>'AMA_UBS J Brasil'!H37</f>
        <v>1.6</v>
      </c>
    </row>
    <row r="110" spans="1:8" x14ac:dyDescent="0.25">
      <c r="A110" s="214" t="str">
        <f>'AMA_UBS J Brasil'!A38</f>
        <v>Fonoaudiólogo (consulta/ VD) - 20hrs</v>
      </c>
      <c r="B110" s="1036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64</v>
      </c>
      <c r="G110" s="92">
        <f>'AMA_UBS J Brasil'!G38</f>
        <v>59</v>
      </c>
      <c r="H110" s="1050">
        <f>'AMA_UBS J Brasil'!H38</f>
        <v>0.921875</v>
      </c>
    </row>
    <row r="111" spans="1:8" x14ac:dyDescent="0.25">
      <c r="A111" s="214" t="str">
        <f>'AMA_UBS J Brasil'!A39</f>
        <v>Fonoaudiólogo (nº grupos)</v>
      </c>
      <c r="B111" s="1036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40</v>
      </c>
      <c r="G111" s="92">
        <f>'AMA_UBS J Brasil'!G39</f>
        <v>30</v>
      </c>
      <c r="H111" s="1050">
        <f>'AMA_UBS J Brasil'!H39</f>
        <v>0.75</v>
      </c>
    </row>
    <row r="112" spans="1:8" x14ac:dyDescent="0.25">
      <c r="A112" s="214" t="str">
        <f>'AMA_UBS J Brasil'!A40</f>
        <v>Nutricionista (consulta) - 40hrs</v>
      </c>
      <c r="B112" s="1036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120</v>
      </c>
      <c r="G112" s="92">
        <f>'AMA_UBS J Brasil'!G40</f>
        <v>130</v>
      </c>
      <c r="H112" s="1050">
        <f>'AMA_UBS J Brasil'!H40</f>
        <v>1.0833333333333333</v>
      </c>
    </row>
    <row r="113" spans="1:8" x14ac:dyDescent="0.25">
      <c r="A113" s="214" t="str">
        <f>'AMA_UBS J Brasil'!A41</f>
        <v>Nutricionista (nº grupos)</v>
      </c>
      <c r="B113" s="1036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80</v>
      </c>
      <c r="G113" s="92">
        <f>'AMA_UBS J Brasil'!G41</f>
        <v>113</v>
      </c>
      <c r="H113" s="1050">
        <f>'AMA_UBS J Brasil'!H41</f>
        <v>1.4125000000000001</v>
      </c>
    </row>
    <row r="114" spans="1:8" x14ac:dyDescent="0.25">
      <c r="A114" s="214" t="str">
        <f>'AMA_UBS J Brasil'!A42</f>
        <v>Aux/Técnico de Enfermagem (Visitas) - 30hrs</v>
      </c>
      <c r="B114" s="1036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120</v>
      </c>
      <c r="G114" s="92">
        <f>'AMA_UBS J Brasil'!G42</f>
        <v>66</v>
      </c>
      <c r="H114" s="1050">
        <f>'AMA_UBS J Brasil'!H42</f>
        <v>0.55000000000000004</v>
      </c>
    </row>
    <row r="115" spans="1:8" x14ac:dyDescent="0.25">
      <c r="A115" s="214" t="str">
        <f>'AMA_UBS J Brasil'!A43</f>
        <v>Técnico de Enfermagem (Visitas) - 40hrs</v>
      </c>
      <c r="B115" s="1036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768</v>
      </c>
      <c r="G115" s="92">
        <f>'AMA_UBS J Brasil'!G43</f>
        <v>891</v>
      </c>
      <c r="H115" s="1050">
        <f>'AMA_UBS J Brasil'!H43</f>
        <v>1.16015625</v>
      </c>
    </row>
    <row r="116" spans="1:8" x14ac:dyDescent="0.25">
      <c r="A116" s="214" t="str">
        <f>'AMA_UBS J Brasil'!A44</f>
        <v>PICS - Atividades Coletivas</v>
      </c>
      <c r="B116" s="1036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80</v>
      </c>
      <c r="G116" s="92">
        <f>'AMA_UBS J Brasil'!G44</f>
        <v>178</v>
      </c>
      <c r="H116" s="1050">
        <f>'AMA_UBS J Brasil'!H44</f>
        <v>2.2250000000000001</v>
      </c>
    </row>
    <row r="117" spans="1:8" ht="15.75" thickBot="1" x14ac:dyDescent="0.3">
      <c r="A117" s="214" t="str">
        <f>'AMA_UBS J Brasil'!A45</f>
        <v>PICS - Atividades Individuais</v>
      </c>
      <c r="B117" s="1036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120</v>
      </c>
      <c r="G117" s="92">
        <f>'AMA_UBS J Brasil'!G45</f>
        <v>134</v>
      </c>
      <c r="H117" s="1050">
        <f>'AMA_UBS J Brasil'!H45</f>
        <v>1.1166666666666667</v>
      </c>
    </row>
    <row r="118" spans="1:8" ht="15.75" thickBot="1" x14ac:dyDescent="0.3">
      <c r="A118" s="846" t="str">
        <f>'AMA_UBS J Brasil'!A46</f>
        <v>TOTAL</v>
      </c>
      <c r="B118" s="1037">
        <f>'AMA_UBS J Brasil'!B46</f>
        <v>16292</v>
      </c>
      <c r="C118" s="848">
        <f>'AMA_UBS J Brasil'!C46</f>
        <v>16513</v>
      </c>
      <c r="D118" s="848">
        <f>'AMA_UBS J Brasil'!D46</f>
        <v>16292</v>
      </c>
      <c r="E118" s="848">
        <f>'AMA_UBS J Brasil'!E46</f>
        <v>15867</v>
      </c>
      <c r="F118" s="848">
        <f>'AMA_UBS J Brasil'!F46</f>
        <v>32584</v>
      </c>
      <c r="G118" s="848">
        <f>'AMA_UBS J Brasil'!G46</f>
        <v>32380</v>
      </c>
      <c r="H118" s="1051">
        <f>'AMA_UBS J Brasil'!H46</f>
        <v>0.99373925853179479</v>
      </c>
    </row>
    <row r="120" spans="1:8" ht="15.75" x14ac:dyDescent="0.25">
      <c r="A120" s="959" t="s">
        <v>657</v>
      </c>
      <c r="B120" s="960"/>
      <c r="C120" s="960"/>
      <c r="D120" s="960"/>
      <c r="E120" s="960"/>
      <c r="F120" s="960"/>
      <c r="G120" s="960"/>
      <c r="H120" s="960"/>
    </row>
    <row r="121" spans="1:8" x14ac:dyDescent="0.25">
      <c r="A121" s="923"/>
      <c r="B121" s="944" t="s">
        <v>486</v>
      </c>
      <c r="C121" s="944"/>
      <c r="D121" s="944" t="s">
        <v>685</v>
      </c>
      <c r="E121" s="944"/>
      <c r="F121" s="962" t="s">
        <v>487</v>
      </c>
      <c r="G121" s="962"/>
      <c r="H121" s="962"/>
    </row>
    <row r="122" spans="1:8" ht="15.75" thickBot="1" x14ac:dyDescent="0.3">
      <c r="A122" s="844" t="s">
        <v>14</v>
      </c>
      <c r="B122" s="1031" t="s">
        <v>489</v>
      </c>
      <c r="C122" s="850" t="s">
        <v>488</v>
      </c>
      <c r="D122" s="924" t="s">
        <v>489</v>
      </c>
      <c r="E122" s="850" t="s">
        <v>488</v>
      </c>
      <c r="F122" s="850" t="s">
        <v>683</v>
      </c>
      <c r="G122" s="850" t="s">
        <v>684</v>
      </c>
      <c r="H122" s="1045" t="s">
        <v>1</v>
      </c>
    </row>
    <row r="123" spans="1:8" ht="15.75" thickTop="1" x14ac:dyDescent="0.25">
      <c r="A123" s="808" t="s">
        <v>627</v>
      </c>
      <c r="B123" s="1038">
        <f>'UBS V Guilherme'!B9</f>
        <v>540</v>
      </c>
      <c r="C123" s="811">
        <f>'UBS V Guilherme'!C9</f>
        <v>296</v>
      </c>
      <c r="D123" s="811">
        <f>'UBS V Guilherme'!D9</f>
        <v>540</v>
      </c>
      <c r="E123" s="811">
        <f>'UBS V Guilherme'!E9</f>
        <v>539</v>
      </c>
      <c r="F123" s="811">
        <f>'UBS V Guilherme'!F9</f>
        <v>1080</v>
      </c>
      <c r="G123" s="811">
        <f>'UBS V Guilherme'!G9</f>
        <v>835</v>
      </c>
      <c r="H123" s="1053">
        <f>'UBS V Guilherme'!H9</f>
        <v>0.77314814814814814</v>
      </c>
    </row>
    <row r="124" spans="1:8" x14ac:dyDescent="0.25">
      <c r="A124" s="808" t="s">
        <v>586</v>
      </c>
      <c r="B124" s="1038">
        <f>'UBS V Guilherme'!B10</f>
        <v>81</v>
      </c>
      <c r="C124" s="811">
        <f>'UBS V Guilherme'!C10</f>
        <v>117</v>
      </c>
      <c r="D124" s="811">
        <f>'UBS V Guilherme'!D10</f>
        <v>81</v>
      </c>
      <c r="E124" s="811">
        <f>'UBS V Guilherme'!E10</f>
        <v>216</v>
      </c>
      <c r="F124" s="811">
        <f>'UBS V Guilherme'!F10</f>
        <v>162</v>
      </c>
      <c r="G124" s="811">
        <f>'UBS V Guilherme'!G10</f>
        <v>333</v>
      </c>
      <c r="H124" s="1053">
        <f>'UBS V Guilherme'!H10</f>
        <v>2.0555555555555554</v>
      </c>
    </row>
    <row r="125" spans="1:8" x14ac:dyDescent="0.25">
      <c r="A125" s="808" t="s">
        <v>504</v>
      </c>
      <c r="B125" s="1039">
        <f>'UBS V Guilherme'!B11</f>
        <v>24</v>
      </c>
      <c r="C125" s="914">
        <f>'UBS V Guilherme'!C11</f>
        <v>7</v>
      </c>
      <c r="D125" s="914">
        <f>'UBS V Guilherme'!D11</f>
        <v>24</v>
      </c>
      <c r="E125" s="914">
        <f>'UBS V Guilherme'!E11</f>
        <v>30</v>
      </c>
      <c r="F125" s="914">
        <f>'UBS V Guilherme'!F11</f>
        <v>48</v>
      </c>
      <c r="G125" s="914">
        <f>'UBS V Guilherme'!G11</f>
        <v>37</v>
      </c>
      <c r="H125" s="1054">
        <f>'UBS V Guilherme'!H11</f>
        <v>0.77083333333333337</v>
      </c>
    </row>
    <row r="126" spans="1:8" x14ac:dyDescent="0.25">
      <c r="A126" s="214" t="str">
        <f>'UBS V Guilherme'!A12</f>
        <v>Médico Clínico (consulta) - 20hrs</v>
      </c>
      <c r="B126" s="1036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1320</v>
      </c>
      <c r="G126" s="92">
        <f>'UBS V Guilherme'!G12</f>
        <v>1284</v>
      </c>
      <c r="H126" s="1050">
        <f>'UBS V Guilherme'!H12</f>
        <v>0.97272727272727277</v>
      </c>
    </row>
    <row r="127" spans="1:8" x14ac:dyDescent="0.25">
      <c r="A127" s="214" t="str">
        <f>'UBS V Guilherme'!A13</f>
        <v>Médico Pediatra (consulta) - 20hrs</v>
      </c>
      <c r="B127" s="1036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1056</v>
      </c>
      <c r="G127" s="92">
        <f>'UBS V Guilherme'!G13</f>
        <v>910</v>
      </c>
      <c r="H127" s="1050">
        <f>'UBS V Guilherme'!H13</f>
        <v>0.8617424242424242</v>
      </c>
    </row>
    <row r="128" spans="1:8" x14ac:dyDescent="0.25">
      <c r="A128" s="214" t="str">
        <f>'UBS V Guilherme'!A14</f>
        <v>Médico Psiquiatra (consulta) - 20hrs</v>
      </c>
      <c r="B128" s="1036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320</v>
      </c>
      <c r="G128" s="92">
        <f>'UBS V Guilherme'!G14</f>
        <v>0</v>
      </c>
      <c r="H128" s="1050">
        <f>'UBS V Guilherme'!H14</f>
        <v>0</v>
      </c>
    </row>
    <row r="129" spans="1:8" x14ac:dyDescent="0.25">
      <c r="A129" s="214" t="str">
        <f>'UBS V Guilherme'!A15</f>
        <v>Médico Ginecologista (consulta) - 20hrs</v>
      </c>
      <c r="B129" s="1036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1108</v>
      </c>
      <c r="G129" s="92">
        <f>'UBS V Guilherme'!G15</f>
        <v>697</v>
      </c>
      <c r="H129" s="1050">
        <f>'UBS V Guilherme'!H15</f>
        <v>0.62906137184115518</v>
      </c>
    </row>
    <row r="130" spans="1:8" x14ac:dyDescent="0.25">
      <c r="A130" s="214" t="str">
        <f>'UBS V Guilherme'!A16</f>
        <v>Enfermeiro (consulta) - 30hrs</v>
      </c>
      <c r="B130" s="1036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1296</v>
      </c>
      <c r="G130" s="92">
        <f>'UBS V Guilherme'!G16</f>
        <v>1012</v>
      </c>
      <c r="H130" s="1050">
        <f>'UBS V Guilherme'!H16</f>
        <v>0.78086419753086422</v>
      </c>
    </row>
    <row r="131" spans="1:8" x14ac:dyDescent="0.25">
      <c r="A131" s="214" t="str">
        <f>'UBS V Guilherme'!A17</f>
        <v>Enfermeiro (visita) - 30hrs</v>
      </c>
      <c r="B131" s="1036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72</v>
      </c>
      <c r="G131" s="92">
        <f>'UBS V Guilherme'!G17</f>
        <v>49</v>
      </c>
      <c r="H131" s="1050">
        <f>'UBS V Guilherme'!H17</f>
        <v>0.68055555555555558</v>
      </c>
    </row>
    <row r="132" spans="1:8" x14ac:dyDescent="0.25">
      <c r="A132" s="214" t="str">
        <f>'UBS V Guilherme'!A18</f>
        <v>Assistente Social (consulta/ VD) - 30hrs</v>
      </c>
      <c r="B132" s="1036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244</v>
      </c>
      <c r="G132" s="92">
        <f>'UBS V Guilherme'!G18</f>
        <v>364</v>
      </c>
      <c r="H132" s="1050">
        <f>'UBS V Guilherme'!H18</f>
        <v>1.4918032786885247</v>
      </c>
    </row>
    <row r="133" spans="1:8" x14ac:dyDescent="0.25">
      <c r="A133" s="214" t="str">
        <f>'UBS V Guilherme'!A19</f>
        <v>Assistente Social (nº grupos)</v>
      </c>
      <c r="B133" s="1036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60</v>
      </c>
      <c r="G133" s="92">
        <f>'UBS V Guilherme'!G19</f>
        <v>53</v>
      </c>
      <c r="H133" s="1050">
        <f>'UBS V Guilherme'!H19</f>
        <v>0.8833333333333333</v>
      </c>
    </row>
    <row r="134" spans="1:8" x14ac:dyDescent="0.25">
      <c r="A134" s="214" t="str">
        <f>'UBS V Guilherme'!A20</f>
        <v>Farmacêutico (consulta/ VD) - 40hrs</v>
      </c>
      <c r="B134" s="1036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192</v>
      </c>
      <c r="G134" s="92">
        <f>'UBS V Guilherme'!G20</f>
        <v>172</v>
      </c>
      <c r="H134" s="1050">
        <f>'UBS V Guilherme'!H20</f>
        <v>0.89583333333333337</v>
      </c>
    </row>
    <row r="135" spans="1:8" x14ac:dyDescent="0.25">
      <c r="A135" s="214" t="str">
        <f>'UBS V Guilherme'!A21</f>
        <v>Farmacêutico (nº grupos)</v>
      </c>
      <c r="B135" s="1036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32</v>
      </c>
      <c r="G135" s="92">
        <f>'UBS V Guilherme'!G21</f>
        <v>29</v>
      </c>
      <c r="H135" s="1050">
        <f>'UBS V Guilherme'!H21</f>
        <v>0.90625</v>
      </c>
    </row>
    <row r="136" spans="1:8" x14ac:dyDescent="0.25">
      <c r="A136" s="214" t="str">
        <f>'UBS V Guilherme'!A22</f>
        <v>Nutricionista (consulta/ VD) - 40hrs</v>
      </c>
      <c r="B136" s="1036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120</v>
      </c>
      <c r="G136" s="92">
        <f>'UBS V Guilherme'!G22</f>
        <v>1</v>
      </c>
      <c r="H136" s="1050">
        <f>'UBS V Guilherme'!H22</f>
        <v>8.3333333333333332E-3</v>
      </c>
    </row>
    <row r="137" spans="1:8" x14ac:dyDescent="0.25">
      <c r="A137" s="214" t="str">
        <f>'UBS V Guilherme'!A23</f>
        <v>Nutricionista (nº grupos)</v>
      </c>
      <c r="B137" s="1036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80</v>
      </c>
      <c r="G137" s="92">
        <f>'UBS V Guilherme'!G23</f>
        <v>0</v>
      </c>
      <c r="H137" s="1050">
        <f>'UBS V Guilherme'!H23</f>
        <v>0</v>
      </c>
    </row>
    <row r="138" spans="1:8" x14ac:dyDescent="0.25">
      <c r="A138" s="214" t="str">
        <f>'UBS V Guilherme'!A24</f>
        <v>Fonoaudiólogo (consulta/ VD) - 8hrs</v>
      </c>
      <c r="B138" s="1036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24</v>
      </c>
      <c r="G138" s="92">
        <f>'UBS V Guilherme'!G24</f>
        <v>17</v>
      </c>
      <c r="H138" s="1050">
        <f>'UBS V Guilherme'!H24</f>
        <v>0.70833333333333337</v>
      </c>
    </row>
    <row r="139" spans="1:8" x14ac:dyDescent="0.25">
      <c r="A139" s="214" t="str">
        <f>'UBS V Guilherme'!A25</f>
        <v>Fonoaudiólogo (nº grupos)</v>
      </c>
      <c r="B139" s="1036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16</v>
      </c>
      <c r="G139" s="92">
        <f>'UBS V Guilherme'!G25</f>
        <v>13</v>
      </c>
      <c r="H139" s="1050">
        <f>'UBS V Guilherme'!H25</f>
        <v>0.8125</v>
      </c>
    </row>
    <row r="140" spans="1:8" x14ac:dyDescent="0.25">
      <c r="A140" s="214" t="str">
        <f>'UBS V Guilherme'!A26</f>
        <v>Psicólogo (consulta/ VD) - 30hrs</v>
      </c>
      <c r="B140" s="1036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184</v>
      </c>
      <c r="G140" s="92">
        <f>'UBS V Guilherme'!G26</f>
        <v>203</v>
      </c>
      <c r="H140" s="1050">
        <f>'UBS V Guilherme'!H26</f>
        <v>1.1032608695652173</v>
      </c>
    </row>
    <row r="141" spans="1:8" x14ac:dyDescent="0.25">
      <c r="A141" s="214" t="str">
        <f>'UBS V Guilherme'!A27</f>
        <v>Psicólogo (nº grupos)</v>
      </c>
      <c r="B141" s="1036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120</v>
      </c>
      <c r="G141" s="92">
        <f>'UBS V Guilherme'!G27</f>
        <v>106</v>
      </c>
      <c r="H141" s="1050">
        <f>'UBS V Guilherme'!H27</f>
        <v>0.8833333333333333</v>
      </c>
    </row>
    <row r="142" spans="1:8" x14ac:dyDescent="0.25">
      <c r="A142" s="214" t="str">
        <f>'UBS V Guilherme'!A28</f>
        <v>Técnico de Enfermagem (Visitas) - 30hrs</v>
      </c>
      <c r="B142" s="1036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240</v>
      </c>
      <c r="G142" s="92">
        <f>'UBS V Guilherme'!G28</f>
        <v>203</v>
      </c>
      <c r="H142" s="1050">
        <f>'UBS V Guilherme'!H28</f>
        <v>0.84583333333333333</v>
      </c>
    </row>
    <row r="143" spans="1:8" x14ac:dyDescent="0.25">
      <c r="A143" s="214" t="str">
        <f>'UBS V Guilherme'!A29</f>
        <v>PICS - Atividades Coletivas</v>
      </c>
      <c r="B143" s="1036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14</v>
      </c>
      <c r="G143" s="92">
        <f>'UBS V Guilherme'!G29</f>
        <v>57</v>
      </c>
      <c r="H143" s="1050">
        <f>'UBS V Guilherme'!H29</f>
        <v>4.0714285714285712</v>
      </c>
    </row>
    <row r="144" spans="1:8" ht="15.75" thickBot="1" x14ac:dyDescent="0.3">
      <c r="A144" s="214" t="str">
        <f>'UBS V Guilherme'!A30</f>
        <v>PICS - Atividades Individuais</v>
      </c>
      <c r="B144" s="1036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20</v>
      </c>
      <c r="G144" s="92">
        <f>'UBS V Guilherme'!G30</f>
        <v>36</v>
      </c>
      <c r="H144" s="1050">
        <f>'UBS V Guilherme'!H30</f>
        <v>1.8</v>
      </c>
    </row>
    <row r="145" spans="1:8" ht="15.75" thickBot="1" x14ac:dyDescent="0.3">
      <c r="A145" s="846" t="str">
        <f>'UBS V Guilherme'!A31</f>
        <v>TOTAL</v>
      </c>
      <c r="B145" s="1037">
        <f>'UBS V Guilherme'!B31</f>
        <v>3904</v>
      </c>
      <c r="C145" s="848">
        <f>'UBS V Guilherme'!C31</f>
        <v>2915</v>
      </c>
      <c r="D145" s="848">
        <f>'UBS V Guilherme'!D31</f>
        <v>3904</v>
      </c>
      <c r="E145" s="848">
        <f>'UBS V Guilherme'!E31</f>
        <v>3496</v>
      </c>
      <c r="F145" s="848">
        <f>'UBS V Guilherme'!F31</f>
        <v>7808</v>
      </c>
      <c r="G145" s="848">
        <f>'UBS V Guilherme'!G31</f>
        <v>6411</v>
      </c>
      <c r="H145" s="1051">
        <f>'UBS V Guilherme'!H31</f>
        <v>0.82108094262295084</v>
      </c>
    </row>
    <row r="147" spans="1:8" ht="15.75" x14ac:dyDescent="0.25">
      <c r="A147" s="959" t="s">
        <v>658</v>
      </c>
      <c r="B147" s="960"/>
      <c r="C147" s="960"/>
      <c r="D147" s="960"/>
      <c r="E147" s="960"/>
      <c r="F147" s="960"/>
      <c r="G147" s="960"/>
      <c r="H147" s="960"/>
    </row>
    <row r="148" spans="1:8" x14ac:dyDescent="0.25">
      <c r="A148" s="923"/>
      <c r="B148" s="944" t="s">
        <v>486</v>
      </c>
      <c r="C148" s="944"/>
      <c r="D148" s="944" t="s">
        <v>685</v>
      </c>
      <c r="E148" s="944"/>
      <c r="F148" s="962" t="s">
        <v>487</v>
      </c>
      <c r="G148" s="962"/>
      <c r="H148" s="962"/>
    </row>
    <row r="149" spans="1:8" ht="15.75" thickBot="1" x14ac:dyDescent="0.3">
      <c r="A149" s="844" t="s">
        <v>14</v>
      </c>
      <c r="B149" s="1031" t="s">
        <v>489</v>
      </c>
      <c r="C149" s="850" t="s">
        <v>488</v>
      </c>
      <c r="D149" s="924" t="s">
        <v>489</v>
      </c>
      <c r="E149" s="850" t="s">
        <v>488</v>
      </c>
      <c r="F149" s="850" t="s">
        <v>683</v>
      </c>
      <c r="G149" s="850" t="s">
        <v>684</v>
      </c>
      <c r="H149" s="1045" t="s">
        <v>1</v>
      </c>
    </row>
    <row r="150" spans="1:8" ht="15.75" thickTop="1" x14ac:dyDescent="0.25">
      <c r="A150" s="214" t="str">
        <f>'AMA_UBS V Medeiros'!A9</f>
        <v>Cirurgião Dentista (consulta/ atendimento) - 20hrs</v>
      </c>
      <c r="B150" s="1036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1044</v>
      </c>
      <c r="G150" s="92">
        <f>'AMA_UBS V Medeiros'!G9</f>
        <v>942</v>
      </c>
      <c r="H150" s="1050">
        <f>'AMA_UBS V Medeiros'!H9</f>
        <v>0.9022988505747126</v>
      </c>
    </row>
    <row r="151" spans="1:8" x14ac:dyDescent="0.25">
      <c r="A151" s="214" t="str">
        <f>'AMA_UBS V Medeiros'!A10</f>
        <v>Cirurgião Dentista (TI clínico restaurador) - 20hrs</v>
      </c>
      <c r="B151" s="1036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156</v>
      </c>
      <c r="G151" s="92">
        <f>'AMA_UBS V Medeiros'!G10</f>
        <v>168</v>
      </c>
      <c r="H151" s="1050">
        <f>'AMA_UBS V Medeiros'!H10</f>
        <v>1.0769230769230769</v>
      </c>
    </row>
    <row r="152" spans="1:8" x14ac:dyDescent="0.25">
      <c r="A152" s="214" t="str">
        <f>'AMA_UBS V Medeiros'!A11</f>
        <v>Cirurgião Dentista (TI prótese) - 20hrs</v>
      </c>
      <c r="B152" s="1036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48</v>
      </c>
      <c r="G152" s="92">
        <f>'AMA_UBS V Medeiros'!G11</f>
        <v>35</v>
      </c>
      <c r="H152" s="1050">
        <f>'AMA_UBS V Medeiros'!H11</f>
        <v>0.72916666666666663</v>
      </c>
    </row>
    <row r="153" spans="1:8" x14ac:dyDescent="0.25">
      <c r="A153" s="214" t="str">
        <f>'AMA_UBS V Medeiros'!A12</f>
        <v>Médico Clínico (consulta) - 20hrs</v>
      </c>
      <c r="B153" s="1036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2640</v>
      </c>
      <c r="G153" s="92">
        <f>'AMA_UBS V Medeiros'!G12</f>
        <v>1802</v>
      </c>
      <c r="H153" s="1050">
        <f>'AMA_UBS V Medeiros'!H12</f>
        <v>0.68257575757575761</v>
      </c>
    </row>
    <row r="154" spans="1:8" x14ac:dyDescent="0.25">
      <c r="A154" s="214" t="str">
        <f>'AMA_UBS V Medeiros'!A13</f>
        <v>Médico Pediatra (consulta) - 20hrs</v>
      </c>
      <c r="B154" s="1036">
        <f>'AMA_UBS V Medeiros'!B13</f>
        <v>264</v>
      </c>
      <c r="C154" s="92">
        <f>'AMA_UBS V Medeiros'!C13</f>
        <v>0</v>
      </c>
      <c r="D154" s="92">
        <f>'AMA_UBS V Medeiros'!D13</f>
        <v>264</v>
      </c>
      <c r="E154" s="92">
        <f>'AMA_UBS V Medeiros'!E13</f>
        <v>237</v>
      </c>
      <c r="F154" s="92">
        <f>'AMA_UBS V Medeiros'!F13</f>
        <v>528</v>
      </c>
      <c r="G154" s="92">
        <f>'AMA_UBS V Medeiros'!G13</f>
        <v>237</v>
      </c>
      <c r="H154" s="1050">
        <f>'AMA_UBS V Medeiros'!H13</f>
        <v>0.44886363636363635</v>
      </c>
    </row>
    <row r="155" spans="1:8" x14ac:dyDescent="0.25">
      <c r="A155" s="214" t="str">
        <f>'AMA_UBS V Medeiros'!A14</f>
        <v>Médico Psiquiatra (consulta) - 20hrs</v>
      </c>
      <c r="B155" s="1036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640</v>
      </c>
      <c r="G155" s="92">
        <f>'AMA_UBS V Medeiros'!G14</f>
        <v>497</v>
      </c>
      <c r="H155" s="1050">
        <f>'AMA_UBS V Medeiros'!H14</f>
        <v>0.77656250000000004</v>
      </c>
    </row>
    <row r="156" spans="1:8" x14ac:dyDescent="0.25">
      <c r="A156" s="214" t="str">
        <f>'AMA_UBS V Medeiros'!A15</f>
        <v>Médico Infectologista (TB) (consulta) - 20hrs</v>
      </c>
      <c r="B156" s="1036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128</v>
      </c>
      <c r="G156" s="92">
        <f>'AMA_UBS V Medeiros'!G15</f>
        <v>88</v>
      </c>
      <c r="H156" s="1050">
        <f>'AMA_UBS V Medeiros'!H15</f>
        <v>0.6875</v>
      </c>
    </row>
    <row r="157" spans="1:8" x14ac:dyDescent="0.25">
      <c r="A157" s="214" t="str">
        <f>'AMA_UBS V Medeiros'!A16</f>
        <v>Médico Pneumologista - 12hrs</v>
      </c>
      <c r="B157" s="1036">
        <f>'AMA_UBS V Medeiros'!B16</f>
        <v>64</v>
      </c>
      <c r="C157" s="92">
        <f>'AMA_UBS V Medeiros'!C16</f>
        <v>36</v>
      </c>
      <c r="D157" s="92">
        <f>'AMA_UBS V Medeiros'!D16</f>
        <v>64</v>
      </c>
      <c r="E157" s="92">
        <f>'AMA_UBS V Medeiros'!E16</f>
        <v>141</v>
      </c>
      <c r="F157" s="92">
        <f>'AMA_UBS V Medeiros'!F16</f>
        <v>128</v>
      </c>
      <c r="G157" s="92">
        <f>'AMA_UBS V Medeiros'!G16</f>
        <v>177</v>
      </c>
      <c r="H157" s="1050">
        <f>'AMA_UBS V Medeiros'!H16</f>
        <v>1.3828125</v>
      </c>
    </row>
    <row r="158" spans="1:8" x14ac:dyDescent="0.25">
      <c r="A158" s="214" t="str">
        <f>'AMA_UBS V Medeiros'!A17</f>
        <v>Médico Pneumologista (ODP) - 20hrs</v>
      </c>
      <c r="B158" s="1036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219</v>
      </c>
      <c r="H158" s="1050" t="str">
        <f>'AMA_UBS V Medeiros'!H17</f>
        <v>-</v>
      </c>
    </row>
    <row r="159" spans="1:8" x14ac:dyDescent="0.25">
      <c r="A159" s="214" t="str">
        <f>'AMA_UBS V Medeiros'!A18</f>
        <v>Médico Ginecologista (consulta) - 20hrs</v>
      </c>
      <c r="B159" s="1036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1584</v>
      </c>
      <c r="G159" s="92">
        <f>'AMA_UBS V Medeiros'!G18</f>
        <v>844</v>
      </c>
      <c r="H159" s="1050">
        <f>'AMA_UBS V Medeiros'!H18</f>
        <v>0.53282828282828287</v>
      </c>
    </row>
    <row r="160" spans="1:8" x14ac:dyDescent="0.25">
      <c r="A160" s="214" t="str">
        <f>'AMA_UBS V Medeiros'!A19</f>
        <v>Enfermeiro (consulta) - 30hrs</v>
      </c>
      <c r="B160" s="1036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242</v>
      </c>
      <c r="F160" s="92">
        <f>'AMA_UBS V Medeiros'!F19</f>
        <v>432</v>
      </c>
      <c r="G160" s="92">
        <f>'AMA_UBS V Medeiros'!G19</f>
        <v>444</v>
      </c>
      <c r="H160" s="1050">
        <f>'AMA_UBS V Medeiros'!H19</f>
        <v>1.0277777777777777</v>
      </c>
    </row>
    <row r="161" spans="1:8" x14ac:dyDescent="0.25">
      <c r="A161" s="214" t="str">
        <f>'AMA_UBS V Medeiros'!A20</f>
        <v>Enfermeiro (visita) - 30hrs</v>
      </c>
      <c r="B161" s="1036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24</v>
      </c>
      <c r="G161" s="92">
        <f>'AMA_UBS V Medeiros'!G20</f>
        <v>45</v>
      </c>
      <c r="H161" s="1050">
        <f>'AMA_UBS V Medeiros'!H20</f>
        <v>1.875</v>
      </c>
    </row>
    <row r="162" spans="1:8" x14ac:dyDescent="0.25">
      <c r="A162" s="214" t="str">
        <f>'AMA_UBS V Medeiros'!A21</f>
        <v>Assistente Social (consulta/ VD) - 30hrs</v>
      </c>
      <c r="B162" s="1036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244</v>
      </c>
      <c r="G162" s="92">
        <f>'AMA_UBS V Medeiros'!G21</f>
        <v>121</v>
      </c>
      <c r="H162" s="1050">
        <f>'AMA_UBS V Medeiros'!H21</f>
        <v>0.49590163934426229</v>
      </c>
    </row>
    <row r="163" spans="1:8" x14ac:dyDescent="0.25">
      <c r="A163" s="214" t="str">
        <f>'AMA_UBS V Medeiros'!A22</f>
        <v>Assistente Social (nº grupos)</v>
      </c>
      <c r="B163" s="1036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28</v>
      </c>
      <c r="F163" s="92">
        <f>'AMA_UBS V Medeiros'!F22</f>
        <v>60</v>
      </c>
      <c r="G163" s="92">
        <f>'AMA_UBS V Medeiros'!G22</f>
        <v>48</v>
      </c>
      <c r="H163" s="1050">
        <f>'AMA_UBS V Medeiros'!H22</f>
        <v>0.8</v>
      </c>
    </row>
    <row r="164" spans="1:8" x14ac:dyDescent="0.25">
      <c r="A164" s="214" t="str">
        <f>'AMA_UBS V Medeiros'!A23</f>
        <v>Nutricionista (consulta/ VD) - 40hrs</v>
      </c>
      <c r="B164" s="1036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120</v>
      </c>
      <c r="G164" s="92">
        <f>'AMA_UBS V Medeiros'!G23</f>
        <v>125</v>
      </c>
      <c r="H164" s="1050">
        <f>'AMA_UBS V Medeiros'!H23</f>
        <v>1.0416666666666667</v>
      </c>
    </row>
    <row r="165" spans="1:8" x14ac:dyDescent="0.25">
      <c r="A165" s="214" t="str">
        <f>'AMA_UBS V Medeiros'!A24</f>
        <v>Nutricionista (nº grupos)</v>
      </c>
      <c r="B165" s="1036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80</v>
      </c>
      <c r="G165" s="92">
        <f>'AMA_UBS V Medeiros'!G24</f>
        <v>52</v>
      </c>
      <c r="H165" s="1050">
        <f>'AMA_UBS V Medeiros'!H24</f>
        <v>0.65</v>
      </c>
    </row>
    <row r="166" spans="1:8" x14ac:dyDescent="0.25">
      <c r="A166" s="214" t="str">
        <f>'AMA_UBS V Medeiros'!A25</f>
        <v>Psicólogo (consulta/ VD) - 30hrs</v>
      </c>
      <c r="B166" s="1036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184</v>
      </c>
      <c r="G166" s="92">
        <f>'AMA_UBS V Medeiros'!G25</f>
        <v>232</v>
      </c>
      <c r="H166" s="1050">
        <f>'AMA_UBS V Medeiros'!H25</f>
        <v>1.2608695652173914</v>
      </c>
    </row>
    <row r="167" spans="1:8" x14ac:dyDescent="0.25">
      <c r="A167" s="214" t="str">
        <f>'AMA_UBS V Medeiros'!A26</f>
        <v>Psicólogo (nº grupos)</v>
      </c>
      <c r="B167" s="1036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120</v>
      </c>
      <c r="G167" s="92">
        <f>'AMA_UBS V Medeiros'!G26</f>
        <v>121</v>
      </c>
      <c r="H167" s="1050">
        <f>'AMA_UBS V Medeiros'!H26</f>
        <v>1.0083333333333333</v>
      </c>
    </row>
    <row r="168" spans="1:8" x14ac:dyDescent="0.25">
      <c r="A168" s="214" t="str">
        <f>'AMA_UBS V Medeiros'!A27</f>
        <v>Farmacêutico (consulta/ VD) - 44hrs</v>
      </c>
      <c r="B168" s="1036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212</v>
      </c>
      <c r="G168" s="92">
        <f>'AMA_UBS V Medeiros'!G27</f>
        <v>86</v>
      </c>
      <c r="H168" s="1050">
        <f>'AMA_UBS V Medeiros'!H27</f>
        <v>0.40566037735849059</v>
      </c>
    </row>
    <row r="169" spans="1:8" x14ac:dyDescent="0.25">
      <c r="A169" s="214" t="str">
        <f>'AMA_UBS V Medeiros'!A28</f>
        <v>Farmacêutico (nº grupos)</v>
      </c>
      <c r="B169" s="1036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36</v>
      </c>
      <c r="G169" s="92">
        <f>'AMA_UBS V Medeiros'!G28</f>
        <v>6</v>
      </c>
      <c r="H169" s="1050">
        <f>'AMA_UBS V Medeiros'!H28</f>
        <v>0.16666666666666666</v>
      </c>
    </row>
    <row r="170" spans="1:8" x14ac:dyDescent="0.25">
      <c r="A170" s="214" t="str">
        <f>'AMA_UBS V Medeiros'!A29</f>
        <v>Tecnico de Enfermagem (Visitas) - 30hrs</v>
      </c>
      <c r="B170" s="1036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84</v>
      </c>
      <c r="F170" s="92">
        <f>'AMA_UBS V Medeiros'!F29</f>
        <v>100</v>
      </c>
      <c r="G170" s="92">
        <f>'AMA_UBS V Medeiros'!G29</f>
        <v>135</v>
      </c>
      <c r="H170" s="1050">
        <f>'AMA_UBS V Medeiros'!H29</f>
        <v>1.35</v>
      </c>
    </row>
    <row r="171" spans="1:8" x14ac:dyDescent="0.25">
      <c r="A171" s="214" t="str">
        <f>'AMA_UBS V Medeiros'!A30</f>
        <v>PICS - Atividades Coletivas</v>
      </c>
      <c r="B171" s="1036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14</v>
      </c>
      <c r="G171" s="92">
        <f>'AMA_UBS V Medeiros'!G30</f>
        <v>41</v>
      </c>
      <c r="H171" s="1050">
        <f>'AMA_UBS V Medeiros'!H30</f>
        <v>2.9285714285714284</v>
      </c>
    </row>
    <row r="172" spans="1:8" ht="15.75" thickBot="1" x14ac:dyDescent="0.3">
      <c r="A172" s="214" t="str">
        <f>'AMA_UBS V Medeiros'!A31</f>
        <v>PICS - Atividades Individuais</v>
      </c>
      <c r="B172" s="1036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20</v>
      </c>
      <c r="G172" s="92">
        <f>'AMA_UBS V Medeiros'!G31</f>
        <v>25</v>
      </c>
      <c r="H172" s="1050">
        <f>'AMA_UBS V Medeiros'!H31</f>
        <v>1.25</v>
      </c>
    </row>
    <row r="173" spans="1:8" ht="15.75" thickBot="1" x14ac:dyDescent="0.3">
      <c r="A173" s="846" t="str">
        <f>'AMA_UBS V Medeiros'!A32</f>
        <v>TOTAL</v>
      </c>
      <c r="B173" s="1037">
        <f>'AMA_UBS V Medeiros'!B32</f>
        <v>4271</v>
      </c>
      <c r="C173" s="848">
        <f>'AMA_UBS V Medeiros'!C32</f>
        <v>3045</v>
      </c>
      <c r="D173" s="848">
        <f>'AMA_UBS V Medeiros'!D32</f>
        <v>4271</v>
      </c>
      <c r="E173" s="848">
        <f>'AMA_UBS V Medeiros'!E32</f>
        <v>3445</v>
      </c>
      <c r="F173" s="848">
        <f>'AMA_UBS V Medeiros'!F32</f>
        <v>8542</v>
      </c>
      <c r="G173" s="848">
        <f>'AMA_UBS V Medeiros'!G32</f>
        <v>6490</v>
      </c>
      <c r="H173" s="1051">
        <f>'AMA_UBS V Medeiros'!H32</f>
        <v>0.75977522828377431</v>
      </c>
    </row>
    <row r="174" spans="1:8" x14ac:dyDescent="0.25">
      <c r="A174" s="906"/>
      <c r="B174" s="1040"/>
      <c r="C174" s="907"/>
      <c r="D174" s="907"/>
      <c r="E174" s="907"/>
      <c r="F174" s="907"/>
      <c r="G174" s="907"/>
      <c r="H174" s="1055"/>
    </row>
    <row r="175" spans="1:8" ht="15.75" x14ac:dyDescent="0.25">
      <c r="A175" s="961" t="s">
        <v>659</v>
      </c>
      <c r="B175" s="961"/>
      <c r="C175" s="961"/>
      <c r="D175" s="961"/>
      <c r="E175" s="961"/>
      <c r="F175" s="961"/>
      <c r="G175" s="961"/>
      <c r="H175" s="961"/>
    </row>
    <row r="176" spans="1:8" x14ac:dyDescent="0.25">
      <c r="A176" s="923"/>
      <c r="B176" s="944" t="s">
        <v>486</v>
      </c>
      <c r="C176" s="944"/>
      <c r="D176" s="944" t="s">
        <v>685</v>
      </c>
      <c r="E176" s="944"/>
      <c r="F176" s="962" t="s">
        <v>487</v>
      </c>
      <c r="G176" s="962"/>
      <c r="H176" s="962"/>
    </row>
    <row r="177" spans="1:8" ht="15.75" thickBot="1" x14ac:dyDescent="0.3">
      <c r="A177" s="844" t="s">
        <v>14</v>
      </c>
      <c r="B177" s="1031" t="s">
        <v>489</v>
      </c>
      <c r="C177" s="850" t="s">
        <v>488</v>
      </c>
      <c r="D177" s="924" t="s">
        <v>489</v>
      </c>
      <c r="E177" s="850" t="s">
        <v>488</v>
      </c>
      <c r="F177" s="850" t="s">
        <v>683</v>
      </c>
      <c r="G177" s="850" t="s">
        <v>684</v>
      </c>
      <c r="H177" s="1045" t="s">
        <v>1</v>
      </c>
    </row>
    <row r="178" spans="1:8" ht="16.5" thickTop="1" thickBot="1" x14ac:dyDescent="0.3">
      <c r="A178" s="880" t="str">
        <f>'PAI MED'!A9</f>
        <v>Nº Idosos em acompanhamento</v>
      </c>
      <c r="B178" s="1041">
        <f>'PAI MED'!B9</f>
        <v>120</v>
      </c>
      <c r="C178" s="908">
        <f>'PAI MED'!C9</f>
        <v>120</v>
      </c>
      <c r="D178" s="908">
        <f>'PAI MED'!D9</f>
        <v>120</v>
      </c>
      <c r="E178" s="908">
        <f>'PAI MED'!E9</f>
        <v>120</v>
      </c>
      <c r="F178" s="908">
        <f>'PAI MED'!F9</f>
        <v>240</v>
      </c>
      <c r="G178" s="908">
        <f>'PAI MED'!G9</f>
        <v>240</v>
      </c>
      <c r="H178" s="1056">
        <f>'PAI MED'!H9</f>
        <v>1</v>
      </c>
    </row>
    <row r="179" spans="1:8" x14ac:dyDescent="0.25">
      <c r="A179" s="864" t="str">
        <f>'PAI MED'!A10</f>
        <v>TOTAL</v>
      </c>
      <c r="B179" s="1042">
        <f>'PAI MED'!B10</f>
        <v>120</v>
      </c>
      <c r="C179" s="909">
        <f>'PAI MED'!C10</f>
        <v>120</v>
      </c>
      <c r="D179" s="909">
        <f>'PAI MED'!D10</f>
        <v>120</v>
      </c>
      <c r="E179" s="909">
        <f>'PAI MED'!E10</f>
        <v>120</v>
      </c>
      <c r="F179" s="909">
        <f>'PAI MED'!F10</f>
        <v>240</v>
      </c>
      <c r="G179" s="909">
        <f>'PAI MED'!G10</f>
        <v>240</v>
      </c>
      <c r="H179" s="1057">
        <f>'PAI MED'!H10</f>
        <v>1</v>
      </c>
    </row>
    <row r="180" spans="1:8" x14ac:dyDescent="0.25">
      <c r="A180" s="906"/>
      <c r="B180" s="1040"/>
      <c r="C180" s="907"/>
      <c r="D180" s="907"/>
      <c r="E180" s="907"/>
      <c r="F180" s="907"/>
      <c r="G180" s="907"/>
      <c r="H180" s="1055"/>
    </row>
    <row r="181" spans="1:8" ht="15.75" x14ac:dyDescent="0.25">
      <c r="A181" s="959" t="s">
        <v>660</v>
      </c>
      <c r="B181" s="960"/>
      <c r="C181" s="960"/>
      <c r="D181" s="1029"/>
      <c r="E181" s="1029"/>
      <c r="F181" s="960"/>
      <c r="G181" s="960"/>
      <c r="H181" s="960"/>
    </row>
    <row r="182" spans="1:8" x14ac:dyDescent="0.25">
      <c r="A182" s="923"/>
      <c r="B182" s="944" t="s">
        <v>486</v>
      </c>
      <c r="C182" s="944"/>
      <c r="D182" s="944" t="s">
        <v>685</v>
      </c>
      <c r="E182" s="944"/>
      <c r="F182" s="962" t="s">
        <v>487</v>
      </c>
      <c r="G182" s="962"/>
      <c r="H182" s="962"/>
    </row>
    <row r="183" spans="1:8" ht="15.75" thickBot="1" x14ac:dyDescent="0.3">
      <c r="A183" s="844" t="s">
        <v>14</v>
      </c>
      <c r="B183" s="1031" t="s">
        <v>489</v>
      </c>
      <c r="C183" s="850" t="s">
        <v>488</v>
      </c>
      <c r="D183" s="924" t="s">
        <v>489</v>
      </c>
      <c r="E183" s="850" t="s">
        <v>488</v>
      </c>
      <c r="F183" s="850" t="s">
        <v>683</v>
      </c>
      <c r="G183" s="850" t="s">
        <v>684</v>
      </c>
      <c r="H183" s="1045" t="s">
        <v>1</v>
      </c>
    </row>
    <row r="184" spans="1:8" ht="15.75" thickTop="1" x14ac:dyDescent="0.25">
      <c r="A184" s="214" t="str">
        <f>'UBS Izolina Mazzei'!A9</f>
        <v>Cirurgião Dentista (consulta /atendimento) - 20hrs</v>
      </c>
      <c r="B184" s="1036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1566</v>
      </c>
      <c r="G184" s="92">
        <f>'UBS Izolina Mazzei'!G9</f>
        <v>1622</v>
      </c>
      <c r="H184" s="1050">
        <f>'UBS Izolina Mazzei'!H9</f>
        <v>1.0357598978288634</v>
      </c>
    </row>
    <row r="185" spans="1:8" x14ac:dyDescent="0.25">
      <c r="A185" s="214" t="str">
        <f>'UBS Izolina Mazzei'!A10</f>
        <v>Cirurgião Dentista (TI clínico restaurador) - 20hrs</v>
      </c>
      <c r="B185" s="1036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234</v>
      </c>
      <c r="G185" s="92">
        <f>'UBS Izolina Mazzei'!G10</f>
        <v>301</v>
      </c>
      <c r="H185" s="1050">
        <f>'UBS Izolina Mazzei'!H10</f>
        <v>1.2863247863247864</v>
      </c>
    </row>
    <row r="186" spans="1:8" x14ac:dyDescent="0.25">
      <c r="A186" s="214" t="str">
        <f>'UBS Izolina Mazzei'!A11</f>
        <v>Cirurgião Dentista (TI prótese) - 20hrs</v>
      </c>
      <c r="B186" s="1036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72</v>
      </c>
      <c r="G186" s="92">
        <f>'UBS Izolina Mazzei'!G11</f>
        <v>67</v>
      </c>
      <c r="H186" s="1050">
        <f>'UBS Izolina Mazzei'!H11</f>
        <v>0.93055555555555558</v>
      </c>
    </row>
    <row r="187" spans="1:8" x14ac:dyDescent="0.25">
      <c r="A187" s="214" t="str">
        <f>'UBS Izolina Mazzei'!A12</f>
        <v>Médico Clínico (consulta) - 20hrs</v>
      </c>
      <c r="B187" s="1036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2112</v>
      </c>
      <c r="G187" s="92">
        <f>'UBS Izolina Mazzei'!G12</f>
        <v>1799</v>
      </c>
      <c r="H187" s="1050">
        <f>'UBS Izolina Mazzei'!H12</f>
        <v>0.85179924242424243</v>
      </c>
    </row>
    <row r="188" spans="1:8" x14ac:dyDescent="0.25">
      <c r="A188" s="214" t="str">
        <f>'UBS Izolina Mazzei'!A13</f>
        <v>Médico Pediatra (consulta) - 20hrs</v>
      </c>
      <c r="B188" s="1036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1056</v>
      </c>
      <c r="G188" s="92">
        <f>'UBS Izolina Mazzei'!G13</f>
        <v>845</v>
      </c>
      <c r="H188" s="1050">
        <f>'UBS Izolina Mazzei'!H13</f>
        <v>0.80018939393939392</v>
      </c>
    </row>
    <row r="189" spans="1:8" x14ac:dyDescent="0.25">
      <c r="A189" s="214" t="str">
        <f>'UBS Izolina Mazzei'!A14</f>
        <v>Médico Homeopata (consulta) - 20hrs</v>
      </c>
      <c r="B189" s="1036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250</v>
      </c>
      <c r="G189" s="92">
        <f>'UBS Izolina Mazzei'!G14</f>
        <v>175</v>
      </c>
      <c r="H189" s="1050">
        <f>'UBS Izolina Mazzei'!H14</f>
        <v>0.7</v>
      </c>
    </row>
    <row r="190" spans="1:8" x14ac:dyDescent="0.25">
      <c r="A190" s="214" t="str">
        <f>'UBS Izolina Mazzei'!A15</f>
        <v>Médico Ginecologista (consulta) - 20hrs</v>
      </c>
      <c r="B190" s="1036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1324</v>
      </c>
      <c r="G190" s="92">
        <f>'UBS Izolina Mazzei'!G15</f>
        <v>745</v>
      </c>
      <c r="H190" s="1050">
        <f>'UBS Izolina Mazzei'!H15</f>
        <v>0.56268882175226587</v>
      </c>
    </row>
    <row r="191" spans="1:8" x14ac:dyDescent="0.25">
      <c r="A191" s="214" t="str">
        <f>'UBS Izolina Mazzei'!A16</f>
        <v>Médico Psiquiatra (consulta) - 20hrs</v>
      </c>
      <c r="B191" s="1036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320</v>
      </c>
      <c r="G191" s="92">
        <f>'UBS Izolina Mazzei'!G16</f>
        <v>0</v>
      </c>
      <c r="H191" s="1050">
        <f>'UBS Izolina Mazzei'!H16</f>
        <v>0</v>
      </c>
    </row>
    <row r="192" spans="1:8" x14ac:dyDescent="0.25">
      <c r="A192" s="214" t="str">
        <f>'UBS Izolina Mazzei'!A17</f>
        <v>Médico Pneumologia (consulta) - 06hrs</v>
      </c>
      <c r="B192" s="1036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132</v>
      </c>
      <c r="G192" s="92">
        <f>'UBS Izolina Mazzei'!G17</f>
        <v>104</v>
      </c>
      <c r="H192" s="1050">
        <f>'UBS Izolina Mazzei'!H17</f>
        <v>0.78787878787878785</v>
      </c>
    </row>
    <row r="193" spans="1:8" x14ac:dyDescent="0.25">
      <c r="A193" s="214" t="str">
        <f>'UBS Izolina Mazzei'!A18</f>
        <v xml:space="preserve">Médico Mastologista (consulta) - 10hrs </v>
      </c>
      <c r="B193" s="1036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240</v>
      </c>
      <c r="G193" s="92">
        <f>'UBS Izolina Mazzei'!G18</f>
        <v>239</v>
      </c>
      <c r="H193" s="1050">
        <f>'UBS Izolina Mazzei'!H18</f>
        <v>0.99583333333333335</v>
      </c>
    </row>
    <row r="194" spans="1:8" x14ac:dyDescent="0.25">
      <c r="A194" s="214" t="str">
        <f>'UBS Izolina Mazzei'!A19</f>
        <v>Médico Neurologista (consulta) - 12hrs</v>
      </c>
      <c r="B194" s="1036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1056</v>
      </c>
      <c r="G194" s="92">
        <f>'UBS Izolina Mazzei'!G19</f>
        <v>103</v>
      </c>
      <c r="H194" s="1050">
        <f>'UBS Izolina Mazzei'!H19</f>
        <v>9.7537878787878785E-2</v>
      </c>
    </row>
    <row r="195" spans="1:8" x14ac:dyDescent="0.25">
      <c r="A195" s="214" t="str">
        <f>'UBS Izolina Mazzei'!A20</f>
        <v>Enfermeiro (consulta) - 30hrs</v>
      </c>
      <c r="B195" s="1036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816</v>
      </c>
      <c r="F195" s="92">
        <f>'UBS Izolina Mazzei'!F20</f>
        <v>1296</v>
      </c>
      <c r="G195" s="92">
        <f>'UBS Izolina Mazzei'!G20</f>
        <v>1522</v>
      </c>
      <c r="H195" s="1050">
        <f>'UBS Izolina Mazzei'!H20</f>
        <v>1.1743827160493827</v>
      </c>
    </row>
    <row r="196" spans="1:8" x14ac:dyDescent="0.25">
      <c r="A196" s="214" t="str">
        <f>'UBS Izolina Mazzei'!A21</f>
        <v>Enfermeiro (visita) - 30hrs</v>
      </c>
      <c r="B196" s="1036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72</v>
      </c>
      <c r="G196" s="92">
        <f>'UBS Izolina Mazzei'!G21</f>
        <v>73</v>
      </c>
      <c r="H196" s="1050">
        <f>'UBS Izolina Mazzei'!H21</f>
        <v>1.0138888888888888</v>
      </c>
    </row>
    <row r="197" spans="1:8" x14ac:dyDescent="0.25">
      <c r="A197" s="214" t="str">
        <f>'UBS Izolina Mazzei'!A22</f>
        <v>Assistente Social (consulta/ VD) - 30hrs</v>
      </c>
      <c r="B197" s="1036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244</v>
      </c>
      <c r="G197" s="92">
        <f>'UBS Izolina Mazzei'!G22</f>
        <v>363</v>
      </c>
      <c r="H197" s="1050">
        <f>'UBS Izolina Mazzei'!H22</f>
        <v>1.4877049180327868</v>
      </c>
    </row>
    <row r="198" spans="1:8" x14ac:dyDescent="0.25">
      <c r="A198" s="214" t="str">
        <f>'UBS Izolina Mazzei'!A23</f>
        <v>Assistente Social (nº grupos)</v>
      </c>
      <c r="B198" s="1036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60</v>
      </c>
      <c r="G198" s="92">
        <f>'UBS Izolina Mazzei'!G23</f>
        <v>67</v>
      </c>
      <c r="H198" s="1050">
        <f>'UBS Izolina Mazzei'!H23</f>
        <v>1.1166666666666667</v>
      </c>
    </row>
    <row r="199" spans="1:8" x14ac:dyDescent="0.25">
      <c r="A199" s="214" t="str">
        <f>'UBS Izolina Mazzei'!A24</f>
        <v>Fonoaudiólogo (consulta/ VD) - 24hrs</v>
      </c>
      <c r="B199" s="1036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72</v>
      </c>
      <c r="G199" s="92">
        <f>'UBS Izolina Mazzei'!G24</f>
        <v>52</v>
      </c>
      <c r="H199" s="1050">
        <f>'UBS Izolina Mazzei'!H24</f>
        <v>0.72222222222222221</v>
      </c>
    </row>
    <row r="200" spans="1:8" x14ac:dyDescent="0.25">
      <c r="A200" s="214" t="str">
        <f>'UBS Izolina Mazzei'!A25</f>
        <v>Fonoaudiólogo (nº grupos)</v>
      </c>
      <c r="B200" s="1036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48</v>
      </c>
      <c r="G200" s="92">
        <f>'UBS Izolina Mazzei'!G25</f>
        <v>26</v>
      </c>
      <c r="H200" s="1050">
        <f>'UBS Izolina Mazzei'!H25</f>
        <v>0.54166666666666663</v>
      </c>
    </row>
    <row r="201" spans="1:8" x14ac:dyDescent="0.25">
      <c r="A201" s="214" t="str">
        <f>'UBS Izolina Mazzei'!A26</f>
        <v>Psicólogo (consulta/ VD) - 30hrs</v>
      </c>
      <c r="B201" s="1036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184</v>
      </c>
      <c r="G201" s="92">
        <f>'UBS Izolina Mazzei'!G26</f>
        <v>272</v>
      </c>
      <c r="H201" s="1050">
        <f>'UBS Izolina Mazzei'!H26</f>
        <v>1.4782608695652173</v>
      </c>
    </row>
    <row r="202" spans="1:8" x14ac:dyDescent="0.25">
      <c r="A202" s="214" t="str">
        <f>'UBS Izolina Mazzei'!A27</f>
        <v>Psicólogo (nº grupos)</v>
      </c>
      <c r="B202" s="1036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120</v>
      </c>
      <c r="G202" s="92">
        <f>'UBS Izolina Mazzei'!G27</f>
        <v>123</v>
      </c>
      <c r="H202" s="1050">
        <f>'UBS Izolina Mazzei'!H27</f>
        <v>1.0249999999999999</v>
      </c>
    </row>
    <row r="203" spans="1:8" x14ac:dyDescent="0.25">
      <c r="A203" s="214" t="str">
        <f>'UBS Izolina Mazzei'!A28</f>
        <v>Farmacêutico (consulta/ VD) - 40hrs</v>
      </c>
      <c r="B203" s="1036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192</v>
      </c>
      <c r="G203" s="92">
        <f>'UBS Izolina Mazzei'!G28</f>
        <v>163</v>
      </c>
      <c r="H203" s="1050">
        <f>'UBS Izolina Mazzei'!H28</f>
        <v>0.84895833333333337</v>
      </c>
    </row>
    <row r="204" spans="1:8" x14ac:dyDescent="0.25">
      <c r="A204" s="214" t="str">
        <f>'UBS Izolina Mazzei'!A29</f>
        <v>Farmacêutico (nº grupos)</v>
      </c>
      <c r="B204" s="1036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32</v>
      </c>
      <c r="G204" s="92">
        <f>'UBS Izolina Mazzei'!G29</f>
        <v>25</v>
      </c>
      <c r="H204" s="1050">
        <f>'UBS Izolina Mazzei'!H29</f>
        <v>0.78125</v>
      </c>
    </row>
    <row r="205" spans="1:8" x14ac:dyDescent="0.25">
      <c r="A205" s="214" t="str">
        <f>'UBS Izolina Mazzei'!A30</f>
        <v>Nutricionista (consulta/ VD) - 40hrs</v>
      </c>
      <c r="B205" s="1036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120</v>
      </c>
      <c r="G205" s="92">
        <f>'UBS Izolina Mazzei'!G30</f>
        <v>152</v>
      </c>
      <c r="H205" s="1050">
        <f>'UBS Izolina Mazzei'!H30</f>
        <v>1.2666666666666666</v>
      </c>
    </row>
    <row r="206" spans="1:8" x14ac:dyDescent="0.25">
      <c r="A206" s="214" t="str">
        <f>'UBS Izolina Mazzei'!A31</f>
        <v>Nutricionista (nº grupos)</v>
      </c>
      <c r="B206" s="1036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80</v>
      </c>
      <c r="G206" s="92">
        <f>'UBS Izolina Mazzei'!G31</f>
        <v>89</v>
      </c>
      <c r="H206" s="1050">
        <f>'UBS Izolina Mazzei'!H31</f>
        <v>1.1125</v>
      </c>
    </row>
    <row r="207" spans="1:8" x14ac:dyDescent="0.25">
      <c r="A207" s="214" t="str">
        <f>'UBS Izolina Mazzei'!A32</f>
        <v>Técnico de Enfermagem (Visitas) - 30hrs</v>
      </c>
      <c r="B207" s="1036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300</v>
      </c>
      <c r="G207" s="92">
        <f>'UBS Izolina Mazzei'!G32</f>
        <v>340</v>
      </c>
      <c r="H207" s="1050">
        <f>'UBS Izolina Mazzei'!H32</f>
        <v>1.1333333333333333</v>
      </c>
    </row>
    <row r="208" spans="1:8" x14ac:dyDescent="0.25">
      <c r="A208" s="214" t="str">
        <f>'UBS Izolina Mazzei'!A33</f>
        <v>PICS - Atividades Coletivas</v>
      </c>
      <c r="B208" s="1036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14</v>
      </c>
      <c r="G208" s="92">
        <f>'UBS Izolina Mazzei'!G33</f>
        <v>35</v>
      </c>
      <c r="H208" s="1050">
        <f>'UBS Izolina Mazzei'!H33</f>
        <v>2.5</v>
      </c>
    </row>
    <row r="209" spans="1:8" ht="15.75" thickBot="1" x14ac:dyDescent="0.3">
      <c r="A209" s="214" t="str">
        <f>'UBS Izolina Mazzei'!A34</f>
        <v>PICS - Atividades Individuais</v>
      </c>
      <c r="B209" s="1036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20</v>
      </c>
      <c r="G209" s="92">
        <f>'UBS Izolina Mazzei'!G34</f>
        <v>190</v>
      </c>
      <c r="H209" s="1050">
        <f>'UBS Izolina Mazzei'!H34</f>
        <v>9.5</v>
      </c>
    </row>
    <row r="210" spans="1:8" ht="15.75" thickBot="1" x14ac:dyDescent="0.3">
      <c r="A210" s="846" t="str">
        <f>'UBS Izolina Mazzei'!A35</f>
        <v>TOTAL</v>
      </c>
      <c r="B210" s="1037">
        <f>'UBS Izolina Mazzei'!B35</f>
        <v>5608</v>
      </c>
      <c r="C210" s="848">
        <f>'UBS Izolina Mazzei'!C35</f>
        <v>4605</v>
      </c>
      <c r="D210" s="848">
        <f>'UBS Izolina Mazzei'!D35</f>
        <v>5608</v>
      </c>
      <c r="E210" s="848">
        <f>'UBS Izolina Mazzei'!E35</f>
        <v>4887</v>
      </c>
      <c r="F210" s="848">
        <f>'UBS Izolina Mazzei'!F35</f>
        <v>11216</v>
      </c>
      <c r="G210" s="848">
        <f>'UBS Izolina Mazzei'!G35</f>
        <v>9492</v>
      </c>
      <c r="H210" s="1051">
        <f>'UBS Izolina Mazzei'!H35</f>
        <v>0.8462910128388017</v>
      </c>
    </row>
    <row r="211" spans="1:8" x14ac:dyDescent="0.25">
      <c r="A211" s="900"/>
      <c r="B211" s="1043"/>
      <c r="C211" s="901"/>
      <c r="D211" s="901"/>
      <c r="E211" s="901"/>
      <c r="F211" s="901"/>
      <c r="G211" s="901"/>
      <c r="H211" s="1058"/>
    </row>
    <row r="212" spans="1:8" ht="15.75" x14ac:dyDescent="0.25">
      <c r="A212" s="959" t="s">
        <v>661</v>
      </c>
      <c r="B212" s="960"/>
      <c r="C212" s="960"/>
      <c r="D212" s="1029"/>
      <c r="E212" s="1029"/>
      <c r="F212" s="960"/>
      <c r="G212" s="960"/>
      <c r="H212" s="960"/>
    </row>
    <row r="213" spans="1:8" x14ac:dyDescent="0.25">
      <c r="A213" s="923"/>
      <c r="B213" s="944" t="s">
        <v>486</v>
      </c>
      <c r="C213" s="944"/>
      <c r="D213" s="944" t="s">
        <v>685</v>
      </c>
      <c r="E213" s="944"/>
      <c r="F213" s="962" t="s">
        <v>487</v>
      </c>
      <c r="G213" s="962"/>
      <c r="H213" s="962"/>
    </row>
    <row r="214" spans="1:8" ht="15.75" thickBot="1" x14ac:dyDescent="0.3">
      <c r="A214" s="844" t="s">
        <v>14</v>
      </c>
      <c r="B214" s="1031" t="s">
        <v>489</v>
      </c>
      <c r="C214" s="850" t="s">
        <v>488</v>
      </c>
      <c r="D214" s="924" t="s">
        <v>489</v>
      </c>
      <c r="E214" s="850" t="s">
        <v>488</v>
      </c>
      <c r="F214" s="850" t="s">
        <v>683</v>
      </c>
      <c r="G214" s="850" t="s">
        <v>684</v>
      </c>
      <c r="H214" s="1045" t="s">
        <v>1</v>
      </c>
    </row>
    <row r="215" spans="1:8" ht="16.5" thickTop="1" thickBot="1" x14ac:dyDescent="0.3">
      <c r="A215" s="214" t="str">
        <f>'PAI IZO'!A9</f>
        <v>Nº Idosos em acompanhamento</v>
      </c>
      <c r="B215" s="1036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240</v>
      </c>
      <c r="G215" s="92">
        <f>'PAI IZO'!G9</f>
        <v>240</v>
      </c>
      <c r="H215" s="1050">
        <f>'PAI IZO'!H9</f>
        <v>1</v>
      </c>
    </row>
    <row r="216" spans="1:8" ht="15.75" thickBot="1" x14ac:dyDescent="0.3">
      <c r="A216" s="846" t="str">
        <f>'PAI IZO'!A10</f>
        <v>TOTAL</v>
      </c>
      <c r="B216" s="1037">
        <f>'PAI IZO'!B10</f>
        <v>120</v>
      </c>
      <c r="C216" s="848">
        <f>'PAI IZO'!C10</f>
        <v>120</v>
      </c>
      <c r="D216" s="848">
        <f>'PAI IZO'!D10</f>
        <v>120</v>
      </c>
      <c r="E216" s="848">
        <f>'PAI IZO'!E10</f>
        <v>120</v>
      </c>
      <c r="F216" s="848">
        <f>'PAI IZO'!F10</f>
        <v>240</v>
      </c>
      <c r="G216" s="848">
        <f>'PAI IZO'!G10</f>
        <v>240</v>
      </c>
      <c r="H216" s="1051">
        <f>'PAI IZO'!H10</f>
        <v>1</v>
      </c>
    </row>
    <row r="218" spans="1:8" ht="15.75" x14ac:dyDescent="0.25">
      <c r="A218" s="959" t="s">
        <v>662</v>
      </c>
      <c r="B218" s="960"/>
      <c r="C218" s="960"/>
      <c r="D218" s="1029"/>
      <c r="E218" s="1029"/>
      <c r="F218" s="960"/>
      <c r="G218" s="960"/>
      <c r="H218" s="960"/>
    </row>
    <row r="219" spans="1:8" x14ac:dyDescent="0.25">
      <c r="A219" s="923"/>
      <c r="B219" s="944" t="s">
        <v>486</v>
      </c>
      <c r="C219" s="944"/>
      <c r="D219" s="944" t="s">
        <v>685</v>
      </c>
      <c r="E219" s="944"/>
      <c r="F219" s="962" t="s">
        <v>487</v>
      </c>
      <c r="G219" s="962"/>
      <c r="H219" s="962"/>
    </row>
    <row r="220" spans="1:8" ht="15.75" thickBot="1" x14ac:dyDescent="0.3">
      <c r="A220" s="844" t="s">
        <v>14</v>
      </c>
      <c r="B220" s="1031" t="s">
        <v>489</v>
      </c>
      <c r="C220" s="850" t="s">
        <v>488</v>
      </c>
      <c r="D220" s="924" t="s">
        <v>489</v>
      </c>
      <c r="E220" s="850" t="s">
        <v>488</v>
      </c>
      <c r="F220" s="850" t="s">
        <v>683</v>
      </c>
      <c r="G220" s="850" t="s">
        <v>684</v>
      </c>
      <c r="H220" s="1045" t="s">
        <v>1</v>
      </c>
    </row>
    <row r="221" spans="1:8" ht="15.75" thickTop="1" x14ac:dyDescent="0.25">
      <c r="A221" s="214" t="str">
        <f>'UBS Jardim Japão'!A9</f>
        <v>Cirurgião Dentista (consulta /atendimento) - 20hrs</v>
      </c>
      <c r="B221" s="1036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1044</v>
      </c>
      <c r="G221" s="92">
        <f>'UBS Jardim Japão'!G9</f>
        <v>1067</v>
      </c>
      <c r="H221" s="1050">
        <f>'UBS Jardim Japão'!H9</f>
        <v>1.0220306513409962</v>
      </c>
    </row>
    <row r="222" spans="1:8" x14ac:dyDescent="0.25">
      <c r="A222" s="214" t="str">
        <f>'UBS Jardim Japão'!A10</f>
        <v>Cirurgião Dentista (TI clínico restaurador) - 20hrs</v>
      </c>
      <c r="B222" s="1036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156</v>
      </c>
      <c r="G222" s="92">
        <f>'UBS Jardim Japão'!G10</f>
        <v>186</v>
      </c>
      <c r="H222" s="1050">
        <f>'UBS Jardim Japão'!H10</f>
        <v>1.1923076923076923</v>
      </c>
    </row>
    <row r="223" spans="1:8" x14ac:dyDescent="0.25">
      <c r="A223" s="214" t="str">
        <f>'UBS Jardim Japão'!A11</f>
        <v>Cirurgião Dentista (TI prótese) - 20hrs</v>
      </c>
      <c r="B223" s="1036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48</v>
      </c>
      <c r="G223" s="92">
        <f>'UBS Jardim Japão'!G11</f>
        <v>31</v>
      </c>
      <c r="H223" s="1050">
        <f>'UBS Jardim Japão'!H11</f>
        <v>0.64583333333333337</v>
      </c>
    </row>
    <row r="224" spans="1:8" x14ac:dyDescent="0.25">
      <c r="A224" s="214" t="str">
        <f>'UBS Jardim Japão'!A12</f>
        <v>Médico Clínico (consulta)  - 20hrs</v>
      </c>
      <c r="B224" s="1036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2112</v>
      </c>
      <c r="G224" s="92">
        <f>'UBS Jardim Japão'!G12</f>
        <v>2023</v>
      </c>
      <c r="H224" s="1050">
        <f>'UBS Jardim Japão'!H12</f>
        <v>0.95785984848484851</v>
      </c>
    </row>
    <row r="225" spans="1:8" x14ac:dyDescent="0.25">
      <c r="A225" s="214" t="str">
        <f>'UBS Jardim Japão'!A13</f>
        <v>Médico Pediatra (consulta) - 20hrs</v>
      </c>
      <c r="B225" s="1036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1056</v>
      </c>
      <c r="G225" s="92">
        <f>'UBS Jardim Japão'!G13</f>
        <v>842</v>
      </c>
      <c r="H225" s="1050">
        <f>'UBS Jardim Japão'!H13</f>
        <v>0.79734848484848486</v>
      </c>
    </row>
    <row r="226" spans="1:8" x14ac:dyDescent="0.25">
      <c r="A226" s="214" t="str">
        <f>'UBS Jardim Japão'!A14</f>
        <v>Médico Psiquiatra (consulta) - 20hrs</v>
      </c>
      <c r="B226" s="1036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320</v>
      </c>
      <c r="G226" s="92">
        <f>'UBS Jardim Japão'!G14</f>
        <v>0</v>
      </c>
      <c r="H226" s="1050">
        <f>'UBS Jardim Japão'!H14</f>
        <v>0</v>
      </c>
    </row>
    <row r="227" spans="1:8" x14ac:dyDescent="0.25">
      <c r="A227" s="214" t="str">
        <f>'UBS Jardim Japão'!A15</f>
        <v>Médico Ginecologista (consulta) - 20hrs</v>
      </c>
      <c r="B227" s="1036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1584</v>
      </c>
      <c r="G227" s="92">
        <f>'UBS Jardim Japão'!G15</f>
        <v>1360</v>
      </c>
      <c r="H227" s="1050">
        <f>'UBS Jardim Japão'!H15</f>
        <v>0.85858585858585856</v>
      </c>
    </row>
    <row r="228" spans="1:8" x14ac:dyDescent="0.25">
      <c r="A228" s="214" t="str">
        <f>'UBS Jardim Japão'!A16</f>
        <v>Enfermeiro (consulta) - 30hrs</v>
      </c>
      <c r="B228" s="1036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1296</v>
      </c>
      <c r="G228" s="92">
        <f>'UBS Jardim Japão'!G16</f>
        <v>1282</v>
      </c>
      <c r="H228" s="1050">
        <f>'UBS Jardim Japão'!H16</f>
        <v>0.98919753086419748</v>
      </c>
    </row>
    <row r="229" spans="1:8" x14ac:dyDescent="0.25">
      <c r="A229" s="214" t="str">
        <f>'UBS Jardim Japão'!A17</f>
        <v>Enfermeiro (visita) - 30hrs</v>
      </c>
      <c r="B229" s="1036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72</v>
      </c>
      <c r="G229" s="92">
        <f>'UBS Jardim Japão'!G17</f>
        <v>77</v>
      </c>
      <c r="H229" s="1050">
        <f>'UBS Jardim Japão'!H17</f>
        <v>1.0694444444444444</v>
      </c>
    </row>
    <row r="230" spans="1:8" x14ac:dyDescent="0.25">
      <c r="A230" s="214" t="str">
        <f>'UBS Jardim Japão'!A18</f>
        <v>Assistente Social (consulta/ VD) - 30hrs</v>
      </c>
      <c r="B230" s="1036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244</v>
      </c>
      <c r="G230" s="92">
        <f>'UBS Jardim Japão'!G18</f>
        <v>414</v>
      </c>
      <c r="H230" s="1050">
        <f>'UBS Jardim Japão'!H18</f>
        <v>1.6967213114754098</v>
      </c>
    </row>
    <row r="231" spans="1:8" x14ac:dyDescent="0.25">
      <c r="A231" s="214" t="str">
        <f>'UBS Jardim Japão'!A19</f>
        <v>Assistente Social (nº grupos)</v>
      </c>
      <c r="B231" s="1036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60</v>
      </c>
      <c r="G231" s="92">
        <f>'UBS Jardim Japão'!G19</f>
        <v>134</v>
      </c>
      <c r="H231" s="1050">
        <f>'UBS Jardim Japão'!H19</f>
        <v>2.2333333333333334</v>
      </c>
    </row>
    <row r="232" spans="1:8" x14ac:dyDescent="0.25">
      <c r="A232" s="214" t="str">
        <f>'UBS Jardim Japão'!A20</f>
        <v>Educador Físico (consulta/ VD) - 30hrs</v>
      </c>
      <c r="B232" s="1036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30</v>
      </c>
      <c r="G232" s="92">
        <f>'UBS Jardim Japão'!G20</f>
        <v>38</v>
      </c>
      <c r="H232" s="1050">
        <f>'UBS Jardim Japão'!H20</f>
        <v>1.2666666666666666</v>
      </c>
    </row>
    <row r="233" spans="1:8" x14ac:dyDescent="0.25">
      <c r="A233" s="214" t="str">
        <f>'UBS Jardim Japão'!A21</f>
        <v>Educador Físico (nº grupos)</v>
      </c>
      <c r="B233" s="1036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122</v>
      </c>
      <c r="G233" s="92">
        <f>'UBS Jardim Japão'!G21</f>
        <v>163</v>
      </c>
      <c r="H233" s="1050">
        <f>'UBS Jardim Japão'!H21</f>
        <v>1.3360655737704918</v>
      </c>
    </row>
    <row r="234" spans="1:8" x14ac:dyDescent="0.25">
      <c r="A234" s="214" t="str">
        <f>'UBS Jardim Japão'!A22</f>
        <v>Fonoaudiólogo (consulta/ VD) - 18hrs</v>
      </c>
      <c r="B234" s="1036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56</v>
      </c>
      <c r="G234" s="92">
        <f>'UBS Jardim Japão'!G22</f>
        <v>0</v>
      </c>
      <c r="H234" s="1050">
        <f>'UBS Jardim Japão'!H22</f>
        <v>0</v>
      </c>
    </row>
    <row r="235" spans="1:8" x14ac:dyDescent="0.25">
      <c r="A235" s="214" t="str">
        <f>'UBS Jardim Japão'!A23</f>
        <v>Fonoaudiólogo (nº grupos)</v>
      </c>
      <c r="B235" s="1036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36</v>
      </c>
      <c r="G235" s="92">
        <f>'UBS Jardim Japão'!G23</f>
        <v>0</v>
      </c>
      <c r="H235" s="1050">
        <f>'UBS Jardim Japão'!H23</f>
        <v>0</v>
      </c>
    </row>
    <row r="236" spans="1:8" x14ac:dyDescent="0.25">
      <c r="A236" s="214" t="str">
        <f>'UBS Jardim Japão'!A24</f>
        <v>Psicólogo (consulta/ VD) - 30hrs</v>
      </c>
      <c r="B236" s="1036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184</v>
      </c>
      <c r="G236" s="92">
        <f>'UBS Jardim Japão'!G24</f>
        <v>187</v>
      </c>
      <c r="H236" s="1050">
        <f>'UBS Jardim Japão'!H24</f>
        <v>1.0163043478260869</v>
      </c>
    </row>
    <row r="237" spans="1:8" x14ac:dyDescent="0.25">
      <c r="A237" s="214" t="str">
        <f>'UBS Jardim Japão'!A25</f>
        <v>Psicólogo (nº grupos)</v>
      </c>
      <c r="B237" s="1036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120</v>
      </c>
      <c r="G237" s="92">
        <f>'UBS Jardim Japão'!G25</f>
        <v>127</v>
      </c>
      <c r="H237" s="1050">
        <f>'UBS Jardim Japão'!H25</f>
        <v>1.0583333333333333</v>
      </c>
    </row>
    <row r="238" spans="1:8" x14ac:dyDescent="0.25">
      <c r="A238" s="214" t="str">
        <f>'UBS Jardim Japão'!A26</f>
        <v>Farmacêutico (consulta/ VD) - 40hrs</v>
      </c>
      <c r="B238" s="1036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192</v>
      </c>
      <c r="G238" s="92">
        <f>'UBS Jardim Japão'!G26</f>
        <v>192</v>
      </c>
      <c r="H238" s="1050">
        <f>'UBS Jardim Japão'!H26</f>
        <v>1</v>
      </c>
    </row>
    <row r="239" spans="1:8" x14ac:dyDescent="0.25">
      <c r="A239" s="214" t="str">
        <f>'UBS Jardim Japão'!A27</f>
        <v>Farmacêutico (nº grupos)</v>
      </c>
      <c r="B239" s="1036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32</v>
      </c>
      <c r="G239" s="92">
        <f>'UBS Jardim Japão'!G27</f>
        <v>42</v>
      </c>
      <c r="H239" s="1050">
        <f>'UBS Jardim Japão'!H27</f>
        <v>1.3125</v>
      </c>
    </row>
    <row r="240" spans="1:8" x14ac:dyDescent="0.25">
      <c r="A240" s="214" t="str">
        <f>'UBS Jardim Japão'!A28</f>
        <v>Nutricionista (consulta/ VD) - 40hrs</v>
      </c>
      <c r="B240" s="1036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120</v>
      </c>
      <c r="G240" s="92">
        <f>'UBS Jardim Japão'!G28</f>
        <v>177</v>
      </c>
      <c r="H240" s="1050">
        <f>'UBS Jardim Japão'!H28</f>
        <v>1.4750000000000001</v>
      </c>
    </row>
    <row r="241" spans="1:8" x14ac:dyDescent="0.25">
      <c r="A241" s="214" t="str">
        <f>'UBS Jardim Japão'!A29</f>
        <v>Nutricionista (nº grupos)</v>
      </c>
      <c r="B241" s="1036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80</v>
      </c>
      <c r="G241" s="92">
        <f>'UBS Jardim Japão'!G29</f>
        <v>90</v>
      </c>
      <c r="H241" s="1050">
        <f>'UBS Jardim Japão'!H29</f>
        <v>1.125</v>
      </c>
    </row>
    <row r="242" spans="1:8" x14ac:dyDescent="0.25">
      <c r="A242" s="214" t="str">
        <f>'UBS Jardim Japão'!A30</f>
        <v>Aux/Técnico de Enfermagem (Visitas) - 30hrs</v>
      </c>
      <c r="B242" s="1036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300</v>
      </c>
      <c r="G242" s="92">
        <f>'UBS Jardim Japão'!G30</f>
        <v>256</v>
      </c>
      <c r="H242" s="1050">
        <f>'UBS Jardim Japão'!H30</f>
        <v>0.85333333333333339</v>
      </c>
    </row>
    <row r="243" spans="1:8" x14ac:dyDescent="0.25">
      <c r="A243" s="214" t="str">
        <f>'UBS Jardim Japão'!A31</f>
        <v>PICS - Atividades Coletivas</v>
      </c>
      <c r="B243" s="1036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14</v>
      </c>
      <c r="G243" s="92">
        <f>'UBS Jardim Japão'!G31</f>
        <v>25</v>
      </c>
      <c r="H243" s="1050">
        <f>'UBS Jardim Japão'!H31</f>
        <v>1.7857142857142858</v>
      </c>
    </row>
    <row r="244" spans="1:8" ht="15.75" thickBot="1" x14ac:dyDescent="0.3">
      <c r="A244" s="214" t="str">
        <f>'UBS Jardim Japão'!A32</f>
        <v>PICS - Atividades Individuais</v>
      </c>
      <c r="B244" s="1036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20</v>
      </c>
      <c r="G244" s="92">
        <f>'UBS Jardim Japão'!G32</f>
        <v>0</v>
      </c>
      <c r="H244" s="1050">
        <f>'UBS Jardim Japão'!H32</f>
        <v>0</v>
      </c>
    </row>
    <row r="245" spans="1:8" ht="15.75" thickBot="1" x14ac:dyDescent="0.3">
      <c r="A245" s="846" t="str">
        <f>'UBS Jardim Japão'!A33</f>
        <v>TOTAL</v>
      </c>
      <c r="B245" s="1037">
        <f>'UBS Jardim Japão'!B33</f>
        <v>4649</v>
      </c>
      <c r="C245" s="848">
        <f>'UBS Jardim Japão'!C33</f>
        <v>4416</v>
      </c>
      <c r="D245" s="848">
        <f>'UBS Jardim Japão'!D33</f>
        <v>4649</v>
      </c>
      <c r="E245" s="848">
        <f>'UBS Jardim Japão'!E33</f>
        <v>4297</v>
      </c>
      <c r="F245" s="848">
        <f>'UBS Jardim Japão'!F33</f>
        <v>9298</v>
      </c>
      <c r="G245" s="848">
        <f>'UBS Jardim Japão'!G33</f>
        <v>8713</v>
      </c>
      <c r="H245" s="1051">
        <f>'UBS Jardim Japão'!H33</f>
        <v>0.93708324370832441</v>
      </c>
    </row>
    <row r="247" spans="1:8" ht="15.75" x14ac:dyDescent="0.25">
      <c r="A247" s="959" t="s">
        <v>663</v>
      </c>
      <c r="B247" s="960"/>
      <c r="C247" s="960"/>
      <c r="D247" s="1029"/>
      <c r="E247" s="1029"/>
      <c r="F247" s="960"/>
      <c r="G247" s="960"/>
      <c r="H247" s="960"/>
    </row>
    <row r="248" spans="1:8" x14ac:dyDescent="0.25">
      <c r="A248" s="923"/>
      <c r="B248" s="944" t="s">
        <v>486</v>
      </c>
      <c r="C248" s="944"/>
      <c r="D248" s="944" t="s">
        <v>685</v>
      </c>
      <c r="E248" s="944"/>
      <c r="F248" s="962" t="s">
        <v>487</v>
      </c>
      <c r="G248" s="962"/>
      <c r="H248" s="962"/>
    </row>
    <row r="249" spans="1:8" ht="15.75" thickBot="1" x14ac:dyDescent="0.3">
      <c r="A249" s="844" t="s">
        <v>14</v>
      </c>
      <c r="B249" s="1031" t="s">
        <v>489</v>
      </c>
      <c r="C249" s="850" t="s">
        <v>488</v>
      </c>
      <c r="D249" s="924" t="s">
        <v>489</v>
      </c>
      <c r="E249" s="850" t="s">
        <v>488</v>
      </c>
      <c r="F249" s="850" t="s">
        <v>683</v>
      </c>
      <c r="G249" s="850" t="s">
        <v>684</v>
      </c>
      <c r="H249" s="1045" t="s">
        <v>1</v>
      </c>
    </row>
    <row r="250" spans="1:8" ht="15.75" thickTop="1" x14ac:dyDescent="0.25">
      <c r="A250" s="214" t="str">
        <f>'EMAD na UBS JD JAPÃO'!A9</f>
        <v>Enfermeiro (visita domiciliar) - 40hrs</v>
      </c>
      <c r="B250" s="1036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440</v>
      </c>
      <c r="G250" s="92">
        <f>'EMAD na UBS JD JAPÃO'!G9</f>
        <v>402</v>
      </c>
      <c r="H250" s="1050">
        <f>'EMAD na UBS JD JAPÃO'!H9</f>
        <v>0.91363636363636369</v>
      </c>
    </row>
    <row r="251" spans="1:8" x14ac:dyDescent="0.25">
      <c r="A251" s="214" t="str">
        <f>'EMAD na UBS JD JAPÃO'!A10</f>
        <v>Fisioterapeuta (visita domiciliar) - 30hrs</v>
      </c>
      <c r="B251" s="1036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160</v>
      </c>
      <c r="G251" s="92">
        <f>'EMAD na UBS JD JAPÃO'!G10</f>
        <v>116</v>
      </c>
      <c r="H251" s="1050">
        <f>'EMAD na UBS JD JAPÃO'!H10</f>
        <v>0.72499999999999998</v>
      </c>
    </row>
    <row r="252" spans="1:8" x14ac:dyDescent="0.25">
      <c r="A252" s="214" t="str">
        <f>'EMAD na UBS JD JAPÃO'!A11</f>
        <v>Clínico Geral (visita domiciliar) - 20hrs</v>
      </c>
      <c r="B252" s="1036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220</v>
      </c>
      <c r="G252" s="92">
        <f>'EMAD na UBS JD JAPÃO'!G11</f>
        <v>249</v>
      </c>
      <c r="H252" s="1050">
        <f>'EMAD na UBS JD JAPÃO'!H11</f>
        <v>1.1318181818181818</v>
      </c>
    </row>
    <row r="253" spans="1:8" x14ac:dyDescent="0.25">
      <c r="A253" s="214" t="str">
        <f>'EMAD na UBS JD JAPÃO'!A12</f>
        <v>Técnico de Enfermagem (visita domiciliar) - 30hrs</v>
      </c>
      <c r="B253" s="1036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640</v>
      </c>
      <c r="G253" s="92">
        <f>'EMAD na UBS JD JAPÃO'!G12</f>
        <v>914</v>
      </c>
      <c r="H253" s="1050">
        <f>'EMAD na UBS JD JAPÃO'!H12</f>
        <v>1.4281250000000001</v>
      </c>
    </row>
    <row r="254" spans="1:8" x14ac:dyDescent="0.25">
      <c r="A254" s="214" t="str">
        <f>'EMAD na UBS JD JAPÃO'!A13</f>
        <v>Assistente Social (visita domiciliar) - 30hrs</v>
      </c>
      <c r="B254" s="1036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160</v>
      </c>
      <c r="G254" s="92">
        <f>'EMAD na UBS JD JAPÃO'!G13</f>
        <v>174</v>
      </c>
      <c r="H254" s="1050">
        <f>'EMAD na UBS JD JAPÃO'!H13</f>
        <v>1.0874999999999999</v>
      </c>
    </row>
    <row r="255" spans="1:8" x14ac:dyDescent="0.25">
      <c r="A255" s="214" t="str">
        <f>'EMAD na UBS JD JAPÃO'!A14</f>
        <v>Nº de pacientes ativos em Atendimento</v>
      </c>
      <c r="B255" s="1036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164</v>
      </c>
      <c r="G255" s="92">
        <f>'EMAD na UBS JD JAPÃO'!G14</f>
        <v>176</v>
      </c>
      <c r="H255" s="1050">
        <f>'EMAD na UBS JD JAPÃO'!H14</f>
        <v>1.0731707317073171</v>
      </c>
    </row>
    <row r="256" spans="1:8" ht="15.75" thickBot="1" x14ac:dyDescent="0.3">
      <c r="A256" s="214" t="str">
        <f>'EMAD na UBS JD JAPÃO'!A15</f>
        <v>Nº desospitalização</v>
      </c>
      <c r="B256" s="1036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18</v>
      </c>
      <c r="G256" s="92">
        <f>'EMAD na UBS JD JAPÃO'!G15</f>
        <v>19</v>
      </c>
      <c r="H256" s="1050">
        <f>'EMAD na UBS JD JAPÃO'!H15</f>
        <v>1.0555555555555556</v>
      </c>
    </row>
    <row r="257" spans="1:8" s="832" customFormat="1" ht="16.5" customHeight="1" thickBot="1" x14ac:dyDescent="0.25">
      <c r="A257" s="846" t="str">
        <f>'EMAD na UBS JD JAPÃO'!A16</f>
        <v>TOTAL</v>
      </c>
      <c r="B257" s="1037">
        <f>'EMAD na UBS JD JAPÃO'!B16</f>
        <v>901</v>
      </c>
      <c r="C257" s="848">
        <f>'EMAD na UBS JD JAPÃO'!C16</f>
        <v>1078</v>
      </c>
      <c r="D257" s="848">
        <f>'EMAD na UBS JD JAPÃO'!D16</f>
        <v>901</v>
      </c>
      <c r="E257" s="848">
        <f>'EMAD na UBS JD JAPÃO'!E16</f>
        <v>972</v>
      </c>
      <c r="F257" s="848">
        <f>'EMAD na UBS JD JAPÃO'!F16</f>
        <v>1802</v>
      </c>
      <c r="G257" s="848">
        <f>'EMAD na UBS JD JAPÃO'!G16</f>
        <v>2050</v>
      </c>
      <c r="H257" s="1051">
        <f>'EMAD na UBS JD JAPÃO'!H16</f>
        <v>1.1376248612652609</v>
      </c>
    </row>
    <row r="259" spans="1:8" ht="15.75" x14ac:dyDescent="0.25">
      <c r="A259" s="959" t="s">
        <v>664</v>
      </c>
      <c r="B259" s="960"/>
      <c r="C259" s="960"/>
      <c r="D259" s="1029"/>
      <c r="E259" s="1029"/>
      <c r="F259" s="960"/>
      <c r="G259" s="960"/>
      <c r="H259" s="960"/>
    </row>
    <row r="260" spans="1:8" x14ac:dyDescent="0.25">
      <c r="A260" s="923"/>
      <c r="B260" s="944" t="s">
        <v>486</v>
      </c>
      <c r="C260" s="944"/>
      <c r="D260" s="944" t="s">
        <v>685</v>
      </c>
      <c r="E260" s="944"/>
      <c r="F260" s="962" t="s">
        <v>487</v>
      </c>
      <c r="G260" s="962"/>
      <c r="H260" s="962"/>
    </row>
    <row r="261" spans="1:8" ht="15.75" thickBot="1" x14ac:dyDescent="0.3">
      <c r="A261" s="844" t="s">
        <v>14</v>
      </c>
      <c r="B261" s="1031" t="s">
        <v>489</v>
      </c>
      <c r="C261" s="850" t="s">
        <v>488</v>
      </c>
      <c r="D261" s="924" t="s">
        <v>489</v>
      </c>
      <c r="E261" s="850" t="s">
        <v>488</v>
      </c>
      <c r="F261" s="850" t="s">
        <v>683</v>
      </c>
      <c r="G261" s="850" t="s">
        <v>684</v>
      </c>
      <c r="H261" s="1045" t="s">
        <v>1</v>
      </c>
    </row>
    <row r="262" spans="1:8" ht="15.75" thickTop="1" x14ac:dyDescent="0.25">
      <c r="A262" s="214" t="str">
        <f>'UBS Vila Ede'!A9</f>
        <v>Cirurgião Dentista (consulta /atendimento) - 20hrs</v>
      </c>
      <c r="B262" s="1036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1566</v>
      </c>
      <c r="G262" s="92">
        <f>'UBS Vila Ede'!G9</f>
        <v>1534</v>
      </c>
      <c r="H262" s="1050">
        <f>'UBS Vila Ede'!H9</f>
        <v>0.97956577266922096</v>
      </c>
    </row>
    <row r="263" spans="1:8" x14ac:dyDescent="0.25">
      <c r="A263" s="214" t="str">
        <f>'UBS Vila Ede'!A10</f>
        <v>Cirurgião Dentista (TI clínico restaurador) - 20hrs</v>
      </c>
      <c r="B263" s="1036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234</v>
      </c>
      <c r="G263" s="92">
        <f>'UBS Vila Ede'!G10</f>
        <v>319</v>
      </c>
      <c r="H263" s="1050">
        <f>'UBS Vila Ede'!H10</f>
        <v>1.3632478632478633</v>
      </c>
    </row>
    <row r="264" spans="1:8" x14ac:dyDescent="0.25">
      <c r="A264" s="214" t="str">
        <f>'UBS Vila Ede'!A11</f>
        <v>Cirurgião Dentista (TI prótese) - 20hrs</v>
      </c>
      <c r="B264" s="1036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72</v>
      </c>
      <c r="G264" s="92">
        <f>'UBS Vila Ede'!G11</f>
        <v>45</v>
      </c>
      <c r="H264" s="1050">
        <f>'UBS Vila Ede'!H11</f>
        <v>0.625</v>
      </c>
    </row>
    <row r="265" spans="1:8" x14ac:dyDescent="0.25">
      <c r="A265" s="214" t="str">
        <f>'UBS Vila Ede'!A12</f>
        <v>Médico Clínico (consulta) - 20hrs</v>
      </c>
      <c r="B265" s="1036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1584</v>
      </c>
      <c r="G265" s="92">
        <f>'UBS Vila Ede'!G12</f>
        <v>1396</v>
      </c>
      <c r="H265" s="1050">
        <f>'UBS Vila Ede'!H12</f>
        <v>0.88131313131313127</v>
      </c>
    </row>
    <row r="266" spans="1:8" x14ac:dyDescent="0.25">
      <c r="A266" s="214" t="str">
        <f>'UBS Vila Ede'!A13</f>
        <v>Médico Pediatra (consulta) - 20hrs</v>
      </c>
      <c r="B266" s="1036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1056</v>
      </c>
      <c r="G266" s="92">
        <f>'UBS Vila Ede'!G13</f>
        <v>740</v>
      </c>
      <c r="H266" s="1050">
        <f>'UBS Vila Ede'!H13</f>
        <v>0.7007575757575758</v>
      </c>
    </row>
    <row r="267" spans="1:8" x14ac:dyDescent="0.25">
      <c r="A267" s="214" t="str">
        <f>'UBS Vila Ede'!A14</f>
        <v>Médico Psiquiatra (consulta) - 20hrs</v>
      </c>
      <c r="B267" s="1036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320</v>
      </c>
      <c r="G267" s="92">
        <f>'UBS Vila Ede'!G14</f>
        <v>238</v>
      </c>
      <c r="H267" s="1050">
        <f>'UBS Vila Ede'!H14</f>
        <v>0.74375000000000002</v>
      </c>
    </row>
    <row r="268" spans="1:8" x14ac:dyDescent="0.25">
      <c r="A268" s="214" t="str">
        <f>'UBS Vila Ede'!A15</f>
        <v>Médico Ginecologista (consulta) - 20hrs</v>
      </c>
      <c r="B268" s="1036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1056</v>
      </c>
      <c r="G268" s="92">
        <f>'UBS Vila Ede'!G15</f>
        <v>71</v>
      </c>
      <c r="H268" s="1050">
        <f>'UBS Vila Ede'!H15</f>
        <v>6.7234848484848481E-2</v>
      </c>
    </row>
    <row r="269" spans="1:8" x14ac:dyDescent="0.25">
      <c r="A269" s="214" t="str">
        <f>'UBS Vila Ede'!A16</f>
        <v>Enfermeiro (consulta) - 30hrs</v>
      </c>
      <c r="B269" s="1036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1080</v>
      </c>
      <c r="G269" s="92">
        <f>'UBS Vila Ede'!G16</f>
        <v>837</v>
      </c>
      <c r="H269" s="1050">
        <f>'UBS Vila Ede'!H16</f>
        <v>0.77500000000000002</v>
      </c>
    </row>
    <row r="270" spans="1:8" x14ac:dyDescent="0.25">
      <c r="A270" s="214" t="str">
        <f>'UBS Vila Ede'!A17</f>
        <v>Enfermeiro (visita) - 30hrs</v>
      </c>
      <c r="B270" s="1036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60</v>
      </c>
      <c r="G270" s="92">
        <f>'UBS Vila Ede'!G17</f>
        <v>112</v>
      </c>
      <c r="H270" s="1050">
        <f>'UBS Vila Ede'!H17</f>
        <v>1.8666666666666667</v>
      </c>
    </row>
    <row r="271" spans="1:8" x14ac:dyDescent="0.25">
      <c r="A271" s="214" t="str">
        <f>'UBS Vila Ede'!A18</f>
        <v>Assistente Social (consulta/ VD) - 30hrs</v>
      </c>
      <c r="B271" s="1036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244</v>
      </c>
      <c r="G271" s="92">
        <f>'UBS Vila Ede'!G18</f>
        <v>125</v>
      </c>
      <c r="H271" s="1050">
        <f>'UBS Vila Ede'!H18</f>
        <v>0.51229508196721307</v>
      </c>
    </row>
    <row r="272" spans="1:8" x14ac:dyDescent="0.25">
      <c r="A272" s="214" t="str">
        <f>'UBS Vila Ede'!A19</f>
        <v>Assistente Social (nº grupos)</v>
      </c>
      <c r="B272" s="1036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60</v>
      </c>
      <c r="G272" s="92">
        <f>'UBS Vila Ede'!G19</f>
        <v>42</v>
      </c>
      <c r="H272" s="1050">
        <f>'UBS Vila Ede'!H19</f>
        <v>0.7</v>
      </c>
    </row>
    <row r="273" spans="1:8" x14ac:dyDescent="0.25">
      <c r="A273" s="214" t="str">
        <f>'UBS Vila Ede'!A20</f>
        <v>Fonoaudiólogo (consulta/ VD) - 30hrs</v>
      </c>
      <c r="B273" s="1036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92</v>
      </c>
      <c r="G273" s="92">
        <f>'UBS Vila Ede'!G20</f>
        <v>0</v>
      </c>
      <c r="H273" s="1050">
        <f>'UBS Vila Ede'!H20</f>
        <v>0</v>
      </c>
    </row>
    <row r="274" spans="1:8" x14ac:dyDescent="0.25">
      <c r="A274" s="214" t="str">
        <f>'UBS Vila Ede'!A21</f>
        <v>Fonoaudiólogo (nº grupos)</v>
      </c>
      <c r="B274" s="1036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60</v>
      </c>
      <c r="G274" s="92">
        <f>'UBS Vila Ede'!G21</f>
        <v>0</v>
      </c>
      <c r="H274" s="1050">
        <f>'UBS Vila Ede'!H21</f>
        <v>0</v>
      </c>
    </row>
    <row r="275" spans="1:8" x14ac:dyDescent="0.25">
      <c r="A275" s="214" t="str">
        <f>'UBS Vila Ede'!A22</f>
        <v>Psicólogo (consulta/ VD) - 30hrs</v>
      </c>
      <c r="B275" s="1036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184</v>
      </c>
      <c r="G275" s="92">
        <f>'UBS Vila Ede'!G22</f>
        <v>154</v>
      </c>
      <c r="H275" s="1050">
        <f>'UBS Vila Ede'!H22</f>
        <v>0.83695652173913049</v>
      </c>
    </row>
    <row r="276" spans="1:8" x14ac:dyDescent="0.25">
      <c r="A276" s="214" t="str">
        <f>'UBS Vila Ede'!A23</f>
        <v>Psicólogo (nº grupos)</v>
      </c>
      <c r="B276" s="1036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120</v>
      </c>
      <c r="G276" s="92">
        <f>'UBS Vila Ede'!G23</f>
        <v>56</v>
      </c>
      <c r="H276" s="1050">
        <f>'UBS Vila Ede'!H23</f>
        <v>0.46666666666666667</v>
      </c>
    </row>
    <row r="277" spans="1:8" x14ac:dyDescent="0.25">
      <c r="A277" s="214" t="str">
        <f>'UBS Vila Ede'!A24</f>
        <v>Farmacêutico (consulta/ VD) - 40hrs</v>
      </c>
      <c r="B277" s="1036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192</v>
      </c>
      <c r="G277" s="92">
        <f>'UBS Vila Ede'!G24</f>
        <v>198</v>
      </c>
      <c r="H277" s="1050">
        <f>'UBS Vila Ede'!H24</f>
        <v>1.03125</v>
      </c>
    </row>
    <row r="278" spans="1:8" x14ac:dyDescent="0.25">
      <c r="A278" s="214" t="str">
        <f>'UBS Vila Ede'!A25</f>
        <v>Farmacêutico (nº grupos)</v>
      </c>
      <c r="B278" s="1036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32</v>
      </c>
      <c r="G278" s="92">
        <f>'UBS Vila Ede'!G25</f>
        <v>47</v>
      </c>
      <c r="H278" s="1050">
        <f>'UBS Vila Ede'!H25</f>
        <v>1.46875</v>
      </c>
    </row>
    <row r="279" spans="1:8" x14ac:dyDescent="0.25">
      <c r="A279" s="214" t="str">
        <f>'UBS Vila Ede'!A26</f>
        <v>Técnico de Enfermagem (Visitas) - 30hrs</v>
      </c>
      <c r="B279" s="1036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240</v>
      </c>
      <c r="G279" s="92">
        <f>'UBS Vila Ede'!G26</f>
        <v>262</v>
      </c>
      <c r="H279" s="1050">
        <f>'UBS Vila Ede'!H26</f>
        <v>1.0916666666666666</v>
      </c>
    </row>
    <row r="280" spans="1:8" x14ac:dyDescent="0.25">
      <c r="A280" s="214" t="str">
        <f>'UBS Vila Ede'!A27</f>
        <v>PICS - Atividades Coletivas</v>
      </c>
      <c r="B280" s="1036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14</v>
      </c>
      <c r="G280" s="92">
        <f>'UBS Vila Ede'!G27</f>
        <v>26</v>
      </c>
      <c r="H280" s="1050">
        <f>'UBS Vila Ede'!H27</f>
        <v>1.8571428571428572</v>
      </c>
    </row>
    <row r="281" spans="1:8" ht="15.75" thickBot="1" x14ac:dyDescent="0.3">
      <c r="A281" s="214" t="str">
        <f>'UBS Vila Ede'!A28</f>
        <v>PICS - Atividades Individuais</v>
      </c>
      <c r="B281" s="1036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20</v>
      </c>
      <c r="G281" s="92">
        <f>'UBS Vila Ede'!G28</f>
        <v>16</v>
      </c>
      <c r="H281" s="1050">
        <f>'UBS Vila Ede'!H28</f>
        <v>0.8</v>
      </c>
    </row>
    <row r="282" spans="1:8" ht="15.75" thickBot="1" x14ac:dyDescent="0.3">
      <c r="A282" s="846" t="str">
        <f>'UBS Vila Ede'!A29</f>
        <v>TOTAL</v>
      </c>
      <c r="B282" s="1037">
        <f>'UBS Vila Ede'!B29</f>
        <v>4143</v>
      </c>
      <c r="C282" s="848">
        <f>'UBS Vila Ede'!C29</f>
        <v>3221</v>
      </c>
      <c r="D282" s="848">
        <f>'UBS Vila Ede'!D29</f>
        <v>4143</v>
      </c>
      <c r="E282" s="848">
        <f>'UBS Vila Ede'!E29</f>
        <v>2997</v>
      </c>
      <c r="F282" s="848">
        <f>'UBS Vila Ede'!F29</f>
        <v>8286</v>
      </c>
      <c r="G282" s="848">
        <f>'UBS Vila Ede'!G29</f>
        <v>6218</v>
      </c>
      <c r="H282" s="1051">
        <f>'UBS Vila Ede'!H29</f>
        <v>0.75042239922761289</v>
      </c>
    </row>
    <row r="284" spans="1:8" ht="15.75" x14ac:dyDescent="0.25">
      <c r="A284" s="959" t="s">
        <v>665</v>
      </c>
      <c r="B284" s="960"/>
      <c r="C284" s="960"/>
      <c r="D284" s="1029"/>
      <c r="E284" s="1029"/>
      <c r="F284" s="960"/>
      <c r="G284" s="960"/>
      <c r="H284" s="960"/>
    </row>
    <row r="285" spans="1:8" x14ac:dyDescent="0.25">
      <c r="A285" s="923"/>
      <c r="B285" s="944" t="s">
        <v>486</v>
      </c>
      <c r="C285" s="944"/>
      <c r="D285" s="944" t="s">
        <v>685</v>
      </c>
      <c r="E285" s="944"/>
      <c r="F285" s="962" t="s">
        <v>487</v>
      </c>
      <c r="G285" s="962"/>
      <c r="H285" s="962"/>
    </row>
    <row r="286" spans="1:8" ht="15.75" thickBot="1" x14ac:dyDescent="0.3">
      <c r="A286" s="844" t="s">
        <v>14</v>
      </c>
      <c r="B286" s="1031" t="s">
        <v>489</v>
      </c>
      <c r="C286" s="850" t="s">
        <v>488</v>
      </c>
      <c r="D286" s="924" t="s">
        <v>489</v>
      </c>
      <c r="E286" s="850" t="s">
        <v>488</v>
      </c>
      <c r="F286" s="850" t="s">
        <v>683</v>
      </c>
      <c r="G286" s="850" t="s">
        <v>684</v>
      </c>
      <c r="H286" s="1045" t="s">
        <v>1</v>
      </c>
    </row>
    <row r="287" spans="1:8" ht="15.75" thickTop="1" x14ac:dyDescent="0.25">
      <c r="A287" s="214" t="str">
        <f>'UBS Vila Leonor'!A9</f>
        <v>Cirurgião Dentista (consulta /atendimento) - 20hrs</v>
      </c>
      <c r="B287" s="1036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1044</v>
      </c>
      <c r="G287" s="92">
        <f>'UBS Vila Leonor'!G9</f>
        <v>1212</v>
      </c>
      <c r="H287" s="1050">
        <f>'UBS Vila Leonor'!H9</f>
        <v>1.1609195402298851</v>
      </c>
    </row>
    <row r="288" spans="1:8" x14ac:dyDescent="0.25">
      <c r="A288" s="214" t="str">
        <f>'UBS Vila Leonor'!A10</f>
        <v>Cirurgião Dentista (TI clínico restaurador) - 20hrs</v>
      </c>
      <c r="B288" s="1036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156</v>
      </c>
      <c r="G288" s="92">
        <f>'UBS Vila Leonor'!G10</f>
        <v>187</v>
      </c>
      <c r="H288" s="1050">
        <f>'UBS Vila Leonor'!H10</f>
        <v>1.1987179487179487</v>
      </c>
    </row>
    <row r="289" spans="1:8" x14ac:dyDescent="0.25">
      <c r="A289" s="214" t="str">
        <f>'UBS Vila Leonor'!A11</f>
        <v>Cirurgião Dentista (TI prótese) - 20hrs</v>
      </c>
      <c r="B289" s="1036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48</v>
      </c>
      <c r="G289" s="92">
        <f>'UBS Vila Leonor'!G11</f>
        <v>37</v>
      </c>
      <c r="H289" s="1050">
        <f>'UBS Vila Leonor'!H11</f>
        <v>0.77083333333333337</v>
      </c>
    </row>
    <row r="290" spans="1:8" x14ac:dyDescent="0.25">
      <c r="A290" s="214" t="str">
        <f>'UBS Vila Leonor'!A12</f>
        <v>Médico Clínico (consulta) - 20hrs</v>
      </c>
      <c r="B290" s="1036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1320</v>
      </c>
      <c r="G290" s="92">
        <f>'UBS Vila Leonor'!G12</f>
        <v>1132</v>
      </c>
      <c r="H290" s="1050">
        <f>'UBS Vila Leonor'!H12</f>
        <v>0.85757575757575755</v>
      </c>
    </row>
    <row r="291" spans="1:8" x14ac:dyDescent="0.25">
      <c r="A291" s="214" t="str">
        <f>'UBS Vila Leonor'!A13</f>
        <v>Médico Pediatra (consulta) - 20hrs</v>
      </c>
      <c r="B291" s="1036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792</v>
      </c>
      <c r="G291" s="92">
        <f>'UBS Vila Leonor'!G13</f>
        <v>414</v>
      </c>
      <c r="H291" s="1050">
        <f>'UBS Vila Leonor'!H13</f>
        <v>0.52272727272727271</v>
      </c>
    </row>
    <row r="292" spans="1:8" x14ac:dyDescent="0.25">
      <c r="A292" s="214" t="str">
        <f>'UBS Vila Leonor'!A14</f>
        <v>Médico Psiquiatra (consulta) - 20hrs</v>
      </c>
      <c r="B292" s="1036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160</v>
      </c>
      <c r="G292" s="92">
        <f>'UBS Vila Leonor'!G14</f>
        <v>0</v>
      </c>
      <c r="H292" s="1050">
        <f>'UBS Vila Leonor'!H14</f>
        <v>0</v>
      </c>
    </row>
    <row r="293" spans="1:8" x14ac:dyDescent="0.25">
      <c r="A293" s="214" t="str">
        <f>'UBS Vila Leonor'!A15</f>
        <v>Médico Ginecologista (consulta) - 20hrs</v>
      </c>
      <c r="B293" s="1036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1056</v>
      </c>
      <c r="G293" s="92">
        <f>'UBS Vila Leonor'!G15</f>
        <v>652</v>
      </c>
      <c r="H293" s="1050">
        <f>'UBS Vila Leonor'!H15</f>
        <v>0.61742424242424243</v>
      </c>
    </row>
    <row r="294" spans="1:8" x14ac:dyDescent="0.25">
      <c r="A294" s="214" t="str">
        <f>'UBS Vila Leonor'!A16</f>
        <v>Enfermeiro (consulta) - 30hrs</v>
      </c>
      <c r="B294" s="1036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864</v>
      </c>
      <c r="G294" s="92">
        <f>'UBS Vila Leonor'!G16</f>
        <v>1129</v>
      </c>
      <c r="H294" s="1050">
        <f>'UBS Vila Leonor'!H16</f>
        <v>1.306712962962963</v>
      </c>
    </row>
    <row r="295" spans="1:8" x14ac:dyDescent="0.25">
      <c r="A295" s="214" t="str">
        <f>'UBS Vila Leonor'!A17</f>
        <v>Enfermeiro (visita) - 30hrs</v>
      </c>
      <c r="B295" s="1036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48</v>
      </c>
      <c r="G295" s="92">
        <f>'UBS Vila Leonor'!G17</f>
        <v>45</v>
      </c>
      <c r="H295" s="1050">
        <f>'UBS Vila Leonor'!H17</f>
        <v>0.9375</v>
      </c>
    </row>
    <row r="296" spans="1:8" x14ac:dyDescent="0.25">
      <c r="A296" s="214" t="str">
        <f>'UBS Vila Leonor'!A18</f>
        <v>Assistente Social (consulta/ VD) - 30hrs</v>
      </c>
      <c r="B296" s="1036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244</v>
      </c>
      <c r="G296" s="92">
        <f>'UBS Vila Leonor'!G18</f>
        <v>247</v>
      </c>
      <c r="H296" s="1050">
        <f>'UBS Vila Leonor'!H18</f>
        <v>1.0122950819672132</v>
      </c>
    </row>
    <row r="297" spans="1:8" x14ac:dyDescent="0.25">
      <c r="A297" s="214" t="str">
        <f>'UBS Vila Leonor'!A19</f>
        <v>Assistente Social (nº grupos)</v>
      </c>
      <c r="B297" s="1036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60</v>
      </c>
      <c r="G297" s="92">
        <f>'UBS Vila Leonor'!G19</f>
        <v>85</v>
      </c>
      <c r="H297" s="1050">
        <f>'UBS Vila Leonor'!H19</f>
        <v>1.4166666666666667</v>
      </c>
    </row>
    <row r="298" spans="1:8" x14ac:dyDescent="0.25">
      <c r="A298" s="214" t="str">
        <f>'UBS Vila Leonor'!A20</f>
        <v>Fonoaudiólogo (consulta/ VD) - 8hrs</v>
      </c>
      <c r="B298" s="1036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24</v>
      </c>
      <c r="G298" s="92">
        <f>'UBS Vila Leonor'!G20</f>
        <v>19</v>
      </c>
      <c r="H298" s="1050">
        <f>'UBS Vila Leonor'!H20</f>
        <v>0.79166666666666663</v>
      </c>
    </row>
    <row r="299" spans="1:8" x14ac:dyDescent="0.25">
      <c r="A299" s="214" t="str">
        <f>'UBS Vila Leonor'!A21</f>
        <v>Fonoaudiólogo (nº grupos)</v>
      </c>
      <c r="B299" s="1036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16</v>
      </c>
      <c r="G299" s="92">
        <f>'UBS Vila Leonor'!G21</f>
        <v>7</v>
      </c>
      <c r="H299" s="1050">
        <f>'UBS Vila Leonor'!H21</f>
        <v>0.4375</v>
      </c>
    </row>
    <row r="300" spans="1:8" x14ac:dyDescent="0.25">
      <c r="A300" s="214" t="str">
        <f>'UBS Vila Leonor'!A22</f>
        <v>Farmacêutico (consulta/ VD) - 40hrs</v>
      </c>
      <c r="B300" s="1036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192</v>
      </c>
      <c r="G300" s="92">
        <f>'UBS Vila Leonor'!G22</f>
        <v>172</v>
      </c>
      <c r="H300" s="1050">
        <f>'UBS Vila Leonor'!H22</f>
        <v>0.89583333333333337</v>
      </c>
    </row>
    <row r="301" spans="1:8" x14ac:dyDescent="0.25">
      <c r="A301" s="214" t="str">
        <f>'UBS Vila Leonor'!A23</f>
        <v>Farmacêutico (nº grupos)</v>
      </c>
      <c r="B301" s="1036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32</v>
      </c>
      <c r="G301" s="92">
        <f>'UBS Vila Leonor'!G23</f>
        <v>37</v>
      </c>
      <c r="H301" s="1050">
        <f>'UBS Vila Leonor'!H23</f>
        <v>1.15625</v>
      </c>
    </row>
    <row r="302" spans="1:8" x14ac:dyDescent="0.25">
      <c r="A302" s="214" t="str">
        <f>'UBS Vila Leonor'!A24</f>
        <v>Nutricionista (consulta/ VD) - 30hrs</v>
      </c>
      <c r="B302" s="1036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120</v>
      </c>
      <c r="G302" s="92">
        <f>'UBS Vila Leonor'!G24</f>
        <v>0</v>
      </c>
      <c r="H302" s="1050">
        <f>'UBS Vila Leonor'!H24</f>
        <v>0</v>
      </c>
    </row>
    <row r="303" spans="1:8" x14ac:dyDescent="0.25">
      <c r="A303" s="214" t="str">
        <f>'UBS Vila Leonor'!A25</f>
        <v>Nutricionista (nº grupos)</v>
      </c>
      <c r="B303" s="1036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80</v>
      </c>
      <c r="G303" s="92">
        <f>'UBS Vila Leonor'!G25</f>
        <v>0</v>
      </c>
      <c r="H303" s="1050">
        <f>'UBS Vila Leonor'!H25</f>
        <v>0</v>
      </c>
    </row>
    <row r="304" spans="1:8" x14ac:dyDescent="0.25">
      <c r="A304" s="214" t="str">
        <f>'UBS Vila Leonor'!A26</f>
        <v>Psicólogo (consulta/ VD) - 30hrs</v>
      </c>
      <c r="B304" s="1036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184</v>
      </c>
      <c r="G304" s="92">
        <f>'UBS Vila Leonor'!G26</f>
        <v>93</v>
      </c>
      <c r="H304" s="1050">
        <f>'UBS Vila Leonor'!H26</f>
        <v>0.50543478260869568</v>
      </c>
    </row>
    <row r="305" spans="1:8" x14ac:dyDescent="0.25">
      <c r="A305" s="214" t="str">
        <f>'UBS Vila Leonor'!A27</f>
        <v>Psicólogo (nº grupos)</v>
      </c>
      <c r="B305" s="1036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120</v>
      </c>
      <c r="G305" s="92">
        <f>'UBS Vila Leonor'!G27</f>
        <v>57</v>
      </c>
      <c r="H305" s="1050">
        <f>'UBS Vila Leonor'!H27</f>
        <v>0.47499999999999998</v>
      </c>
    </row>
    <row r="306" spans="1:8" x14ac:dyDescent="0.25">
      <c r="A306" s="214" t="str">
        <f>'UBS Vila Leonor'!A28</f>
        <v>Técnico de Enfermagem (Visitas) - 30hrs</v>
      </c>
      <c r="B306" s="1036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240</v>
      </c>
      <c r="G306" s="92">
        <f>'UBS Vila Leonor'!G28</f>
        <v>224</v>
      </c>
      <c r="H306" s="1050">
        <f>'UBS Vila Leonor'!H28</f>
        <v>0.93333333333333335</v>
      </c>
    </row>
    <row r="307" spans="1:8" x14ac:dyDescent="0.25">
      <c r="A307" s="214" t="str">
        <f>'UBS Vila Leonor'!A29</f>
        <v>PICS - Atividades Coletivas</v>
      </c>
      <c r="B307" s="1036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14</v>
      </c>
      <c r="G307" s="92">
        <f>'UBS Vila Leonor'!G29</f>
        <v>15</v>
      </c>
      <c r="H307" s="1050">
        <f>'UBS Vila Leonor'!H29</f>
        <v>1.0714285714285714</v>
      </c>
    </row>
    <row r="308" spans="1:8" ht="15.75" thickBot="1" x14ac:dyDescent="0.3">
      <c r="A308" s="214" t="str">
        <f>'UBS Vila Leonor'!A30</f>
        <v>PICS - Atividades Individuais</v>
      </c>
      <c r="B308" s="1036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20</v>
      </c>
      <c r="G308" s="92">
        <f>'UBS Vila Leonor'!G30</f>
        <v>49</v>
      </c>
      <c r="H308" s="1050">
        <f>'UBS Vila Leonor'!H30</f>
        <v>2.4500000000000002</v>
      </c>
    </row>
    <row r="309" spans="1:8" ht="15.75" thickBot="1" x14ac:dyDescent="0.3">
      <c r="A309" s="846" t="str">
        <f>'UBS Vila Leonor'!A31</f>
        <v>TOTAL</v>
      </c>
      <c r="B309" s="1037">
        <f>'UBS Vila Leonor'!B31</f>
        <v>3417</v>
      </c>
      <c r="C309" s="848">
        <f>'UBS Vila Leonor'!C31</f>
        <v>2842</v>
      </c>
      <c r="D309" s="848">
        <f>'UBS Vila Leonor'!D31</f>
        <v>3417</v>
      </c>
      <c r="E309" s="848">
        <f>'UBS Vila Leonor'!E31</f>
        <v>2971</v>
      </c>
      <c r="F309" s="848">
        <f>'UBS Vila Leonor'!F31</f>
        <v>6834</v>
      </c>
      <c r="G309" s="848">
        <f>'UBS Vila Leonor'!G31</f>
        <v>5813</v>
      </c>
      <c r="H309" s="1051">
        <f>'UBS Vila Leonor'!H31</f>
        <v>0.85059994146912499</v>
      </c>
    </row>
    <row r="311" spans="1:8" ht="15.75" x14ac:dyDescent="0.25">
      <c r="A311" s="959" t="s">
        <v>666</v>
      </c>
      <c r="B311" s="960"/>
      <c r="C311" s="960"/>
      <c r="D311" s="1029"/>
      <c r="E311" s="1029"/>
      <c r="F311" s="960"/>
      <c r="G311" s="960"/>
      <c r="H311" s="960"/>
    </row>
    <row r="312" spans="1:8" x14ac:dyDescent="0.25">
      <c r="A312" s="923"/>
      <c r="B312" s="944" t="s">
        <v>486</v>
      </c>
      <c r="C312" s="944"/>
      <c r="D312" s="944" t="s">
        <v>685</v>
      </c>
      <c r="E312" s="944"/>
      <c r="F312" s="962" t="s">
        <v>487</v>
      </c>
      <c r="G312" s="962"/>
      <c r="H312" s="962"/>
    </row>
    <row r="313" spans="1:8" ht="15.75" thickBot="1" x14ac:dyDescent="0.3">
      <c r="A313" s="844" t="s">
        <v>14</v>
      </c>
      <c r="B313" s="1031" t="s">
        <v>489</v>
      </c>
      <c r="C313" s="850" t="s">
        <v>488</v>
      </c>
      <c r="D313" s="924" t="s">
        <v>489</v>
      </c>
      <c r="E313" s="850" t="s">
        <v>488</v>
      </c>
      <c r="F313" s="850" t="s">
        <v>683</v>
      </c>
      <c r="G313" s="850" t="s">
        <v>684</v>
      </c>
      <c r="H313" s="1045" t="s">
        <v>1</v>
      </c>
    </row>
    <row r="314" spans="1:8" ht="15.75" thickTop="1" x14ac:dyDescent="0.25">
      <c r="A314" s="214" t="str">
        <f>'UBS Vila Sabrina'!A9</f>
        <v>Cirurgião Dentista (consulta /atendimento) - 20hrs</v>
      </c>
      <c r="B314" s="1036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1044</v>
      </c>
      <c r="G314" s="92">
        <f>'UBS Vila Sabrina'!G9</f>
        <v>1239</v>
      </c>
      <c r="H314" s="1050">
        <f>'UBS Vila Sabrina'!H9</f>
        <v>1.1867816091954022</v>
      </c>
    </row>
    <row r="315" spans="1:8" x14ac:dyDescent="0.25">
      <c r="A315" s="214" t="str">
        <f>'UBS Vila Sabrina'!A10</f>
        <v>Cirurgião Dentista (TI clínico restaurador) - 20hrs</v>
      </c>
      <c r="B315" s="1036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156</v>
      </c>
      <c r="G315" s="92">
        <f>'UBS Vila Sabrina'!G10</f>
        <v>204</v>
      </c>
      <c r="H315" s="1050">
        <f>'UBS Vila Sabrina'!H10</f>
        <v>1.3076923076923077</v>
      </c>
    </row>
    <row r="316" spans="1:8" x14ac:dyDescent="0.25">
      <c r="A316" s="214" t="str">
        <f>'UBS Vila Sabrina'!A11</f>
        <v>Cirurgião Dentista (TI prótese) - 20hrs</v>
      </c>
      <c r="B316" s="1036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48</v>
      </c>
      <c r="G316" s="92">
        <f>'UBS Vila Sabrina'!G11</f>
        <v>40</v>
      </c>
      <c r="H316" s="1050">
        <f>'UBS Vila Sabrina'!H11</f>
        <v>0.83333333333333337</v>
      </c>
    </row>
    <row r="317" spans="1:8" x14ac:dyDescent="0.25">
      <c r="A317" s="214" t="str">
        <f>'UBS Vila Sabrina'!A12</f>
        <v>Médico Clínico (consulta) - 20hrs</v>
      </c>
      <c r="B317" s="1036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1584</v>
      </c>
      <c r="G317" s="92">
        <f>'UBS Vila Sabrina'!G12</f>
        <v>1434</v>
      </c>
      <c r="H317" s="1050">
        <f>'UBS Vila Sabrina'!H12</f>
        <v>0.90530303030303028</v>
      </c>
    </row>
    <row r="318" spans="1:8" x14ac:dyDescent="0.25">
      <c r="A318" s="214" t="str">
        <f>'UBS Vila Sabrina'!A13</f>
        <v>Médico Pediatra (consulta) - 20hrs</v>
      </c>
      <c r="B318" s="1036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792</v>
      </c>
      <c r="G318" s="92">
        <f>'UBS Vila Sabrina'!G13</f>
        <v>391</v>
      </c>
      <c r="H318" s="1050">
        <f>'UBS Vila Sabrina'!H13</f>
        <v>0.49368686868686867</v>
      </c>
    </row>
    <row r="319" spans="1:8" x14ac:dyDescent="0.25">
      <c r="A319" s="214" t="str">
        <f>'UBS Vila Sabrina'!A14</f>
        <v>Médico Ginecologista (consulta) - 20hrs</v>
      </c>
      <c r="B319" s="1036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1056</v>
      </c>
      <c r="G319" s="92">
        <f>'UBS Vila Sabrina'!G14</f>
        <v>535</v>
      </c>
      <c r="H319" s="1050">
        <f>'UBS Vila Sabrina'!H14</f>
        <v>0.50662878787878785</v>
      </c>
    </row>
    <row r="320" spans="1:8" x14ac:dyDescent="0.25">
      <c r="A320" s="214" t="str">
        <f>'UBS Vila Sabrina'!A15</f>
        <v>Enfermeiro (consulta) - 30hrs</v>
      </c>
      <c r="B320" s="1036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1080</v>
      </c>
      <c r="G320" s="92">
        <f>'UBS Vila Sabrina'!G15</f>
        <v>1440</v>
      </c>
      <c r="H320" s="1050">
        <f>'UBS Vila Sabrina'!H15</f>
        <v>1.3333333333333333</v>
      </c>
    </row>
    <row r="321" spans="1:8" x14ac:dyDescent="0.25">
      <c r="A321" s="214" t="str">
        <f>'UBS Vila Sabrina'!A16</f>
        <v>Enfermeiro (visita) - 30hrs</v>
      </c>
      <c r="B321" s="1036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60</v>
      </c>
      <c r="G321" s="92">
        <f>'UBS Vila Sabrina'!G16</f>
        <v>91</v>
      </c>
      <c r="H321" s="1050">
        <f>'UBS Vila Sabrina'!H16</f>
        <v>1.5166666666666666</v>
      </c>
    </row>
    <row r="322" spans="1:8" x14ac:dyDescent="0.25">
      <c r="A322" s="214" t="str">
        <f>'UBS Vila Sabrina'!A17</f>
        <v>Assistente Social (consulta/ VD) - 30hrs</v>
      </c>
      <c r="B322" s="1036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122</v>
      </c>
      <c r="G322" s="92">
        <f>'UBS Vila Sabrina'!G17</f>
        <v>145</v>
      </c>
      <c r="H322" s="1050">
        <f>'UBS Vila Sabrina'!H17</f>
        <v>1.1885245901639345</v>
      </c>
    </row>
    <row r="323" spans="1:8" x14ac:dyDescent="0.25">
      <c r="A323" s="214" t="str">
        <f>'UBS Vila Sabrina'!A18</f>
        <v>Assistente Social (nº grupos)</v>
      </c>
      <c r="B323" s="1036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30</v>
      </c>
      <c r="G323" s="92">
        <f>'UBS Vila Sabrina'!G18</f>
        <v>30</v>
      </c>
      <c r="H323" s="1050">
        <f>'UBS Vila Sabrina'!H18</f>
        <v>1</v>
      </c>
    </row>
    <row r="324" spans="1:8" x14ac:dyDescent="0.25">
      <c r="A324" s="214" t="str">
        <f>'UBS Vila Sabrina'!A19</f>
        <v>Farmacêutico (consulta/ VD) - 40hrs</v>
      </c>
      <c r="B324" s="1036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192</v>
      </c>
      <c r="G324" s="92">
        <f>'UBS Vila Sabrina'!G19</f>
        <v>114</v>
      </c>
      <c r="H324" s="1050">
        <f>'UBS Vila Sabrina'!H19</f>
        <v>0.59375</v>
      </c>
    </row>
    <row r="325" spans="1:8" x14ac:dyDescent="0.25">
      <c r="A325" s="214" t="str">
        <f>'UBS Vila Sabrina'!A20</f>
        <v>Farmacêutico (nº grupos)</v>
      </c>
      <c r="B325" s="1036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32</v>
      </c>
      <c r="G325" s="92">
        <f>'UBS Vila Sabrina'!G20</f>
        <v>18</v>
      </c>
      <c r="H325" s="1050">
        <f>'UBS Vila Sabrina'!H20</f>
        <v>0.5625</v>
      </c>
    </row>
    <row r="326" spans="1:8" x14ac:dyDescent="0.25">
      <c r="A326" s="214" t="str">
        <f>'UBS Vila Sabrina'!A21</f>
        <v>Psicólogo (consulta/ VD) - 30hrs</v>
      </c>
      <c r="B326" s="1036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184</v>
      </c>
      <c r="G326" s="92">
        <f>'UBS Vila Sabrina'!G21</f>
        <v>190</v>
      </c>
      <c r="H326" s="1050">
        <f>'UBS Vila Sabrina'!H21</f>
        <v>1.0326086956521738</v>
      </c>
    </row>
    <row r="327" spans="1:8" x14ac:dyDescent="0.25">
      <c r="A327" s="214" t="str">
        <f>'UBS Vila Sabrina'!A22</f>
        <v>Psicólogo (nº grupos)</v>
      </c>
      <c r="B327" s="1036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120</v>
      </c>
      <c r="G327" s="92">
        <f>'UBS Vila Sabrina'!G22</f>
        <v>106</v>
      </c>
      <c r="H327" s="1050">
        <f>'UBS Vila Sabrina'!H22</f>
        <v>0.8833333333333333</v>
      </c>
    </row>
    <row r="328" spans="1:8" x14ac:dyDescent="0.25">
      <c r="A328" s="214" t="str">
        <f>'UBS Vila Sabrina'!A23</f>
        <v>Técnico de Enfermagem (Visitas) - 30hrs</v>
      </c>
      <c r="B328" s="1036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240</v>
      </c>
      <c r="G328" s="92">
        <f>'UBS Vila Sabrina'!G23</f>
        <v>236</v>
      </c>
      <c r="H328" s="1050">
        <f>'UBS Vila Sabrina'!H23</f>
        <v>0.98333333333333328</v>
      </c>
    </row>
    <row r="329" spans="1:8" x14ac:dyDescent="0.25">
      <c r="A329" s="214" t="str">
        <f>'UBS Vila Sabrina'!A24</f>
        <v>PICS - Atividades Coletivas</v>
      </c>
      <c r="B329" s="1036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14</v>
      </c>
      <c r="G329" s="92">
        <f>'UBS Vila Sabrina'!G24</f>
        <v>21</v>
      </c>
      <c r="H329" s="1050">
        <f>'UBS Vila Sabrina'!H24</f>
        <v>1.5</v>
      </c>
    </row>
    <row r="330" spans="1:8" ht="15.75" thickBot="1" x14ac:dyDescent="0.3">
      <c r="A330" s="214" t="str">
        <f>'UBS Vila Sabrina'!A25</f>
        <v>PICS - Atividades Individuais</v>
      </c>
      <c r="B330" s="1036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20</v>
      </c>
      <c r="G330" s="92">
        <f>'UBS Vila Sabrina'!G25</f>
        <v>9</v>
      </c>
      <c r="H330" s="1050">
        <f>'UBS Vila Sabrina'!H25</f>
        <v>0.45</v>
      </c>
    </row>
    <row r="331" spans="1:8" ht="15.75" thickBot="1" x14ac:dyDescent="0.3">
      <c r="A331" s="846" t="str">
        <f>'UBS Vila Sabrina'!A26</f>
        <v>TOTAL</v>
      </c>
      <c r="B331" s="1037">
        <f>'UBS Vila Sabrina'!B26</f>
        <v>3387</v>
      </c>
      <c r="C331" s="848">
        <f>'UBS Vila Sabrina'!C26</f>
        <v>2979</v>
      </c>
      <c r="D331" s="848">
        <f>'UBS Vila Sabrina'!D26</f>
        <v>3387</v>
      </c>
      <c r="E331" s="848">
        <f>'UBS Vila Sabrina'!E26</f>
        <v>3264</v>
      </c>
      <c r="F331" s="848">
        <f>'UBS Vila Sabrina'!F26</f>
        <v>6774</v>
      </c>
      <c r="G331" s="848">
        <f>'UBS Vila Sabrina'!G26</f>
        <v>6243</v>
      </c>
      <c r="H331" s="1051">
        <f>'UBS Vila Sabrina'!H26</f>
        <v>0.92161204605845881</v>
      </c>
    </row>
    <row r="333" spans="1:8" ht="15.75" x14ac:dyDescent="0.25">
      <c r="A333" s="959" t="s">
        <v>667</v>
      </c>
      <c r="B333" s="960"/>
      <c r="C333" s="960"/>
      <c r="D333" s="1029"/>
      <c r="E333" s="1029"/>
      <c r="F333" s="960"/>
      <c r="G333" s="960"/>
      <c r="H333" s="960"/>
    </row>
    <row r="334" spans="1:8" x14ac:dyDescent="0.25">
      <c r="A334" s="923"/>
      <c r="B334" s="944" t="s">
        <v>486</v>
      </c>
      <c r="C334" s="944"/>
      <c r="D334" s="944" t="s">
        <v>685</v>
      </c>
      <c r="E334" s="944"/>
      <c r="F334" s="962" t="s">
        <v>487</v>
      </c>
      <c r="G334" s="962"/>
      <c r="H334" s="962"/>
    </row>
    <row r="335" spans="1:8" ht="15.75" thickBot="1" x14ac:dyDescent="0.3">
      <c r="A335" s="844" t="s">
        <v>14</v>
      </c>
      <c r="B335" s="1031" t="s">
        <v>489</v>
      </c>
      <c r="C335" s="850" t="s">
        <v>488</v>
      </c>
      <c r="D335" s="924" t="s">
        <v>489</v>
      </c>
      <c r="E335" s="850" t="s">
        <v>488</v>
      </c>
      <c r="F335" s="850" t="s">
        <v>683</v>
      </c>
      <c r="G335" s="850" t="s">
        <v>684</v>
      </c>
      <c r="H335" s="1045" t="s">
        <v>1</v>
      </c>
    </row>
    <row r="336" spans="1:8" ht="15.75" thickTop="1" x14ac:dyDescent="0.25">
      <c r="A336" s="214" t="str">
        <f>'UBS Carandiru'!A9</f>
        <v>Cirurgião Dentista (consulta /atendimento) - 20hrs</v>
      </c>
      <c r="B336" s="1036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561</v>
      </c>
      <c r="F336" s="92">
        <f>'UBS Carandiru'!F9</f>
        <v>1566</v>
      </c>
      <c r="G336" s="92">
        <f>'UBS Carandiru'!G9</f>
        <v>1273</v>
      </c>
      <c r="H336" s="1050">
        <f>'UBS Carandiru'!H9</f>
        <v>0.81289910600255433</v>
      </c>
    </row>
    <row r="337" spans="1:8" x14ac:dyDescent="0.25">
      <c r="A337" s="214" t="str">
        <f>'UBS Carandiru'!A10</f>
        <v>Cirurgião Dentista (TI clínico restaurador) - 20hrs</v>
      </c>
      <c r="B337" s="1036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234</v>
      </c>
      <c r="G337" s="92">
        <f>'UBS Carandiru'!G10</f>
        <v>371</v>
      </c>
      <c r="H337" s="1050">
        <f>'UBS Carandiru'!H10</f>
        <v>1.5854700854700854</v>
      </c>
    </row>
    <row r="338" spans="1:8" x14ac:dyDescent="0.25">
      <c r="A338" s="214" t="str">
        <f>'UBS Carandiru'!A11</f>
        <v>Cirurgião Dentista (TI prótese) - 20hrs</v>
      </c>
      <c r="B338" s="1036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72</v>
      </c>
      <c r="G338" s="92">
        <f>'UBS Carandiru'!G11</f>
        <v>30</v>
      </c>
      <c r="H338" s="1050">
        <f>'UBS Carandiru'!H11</f>
        <v>0.41666666666666669</v>
      </c>
    </row>
    <row r="339" spans="1:8" x14ac:dyDescent="0.25">
      <c r="A339" s="214" t="str">
        <f>'UBS Carandiru'!A12</f>
        <v>Médico Clínico (consulta) - 20hrs</v>
      </c>
      <c r="B339" s="1036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1584</v>
      </c>
      <c r="G339" s="92">
        <f>'UBS Carandiru'!G12</f>
        <v>1282</v>
      </c>
      <c r="H339" s="1050">
        <f>'UBS Carandiru'!H12</f>
        <v>0.80934343434343436</v>
      </c>
    </row>
    <row r="340" spans="1:8" x14ac:dyDescent="0.25">
      <c r="A340" s="214" t="str">
        <f>'UBS Carandiru'!A13</f>
        <v>Médico Pediatra (consulta) - 30hrs</v>
      </c>
      <c r="B340" s="1036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792</v>
      </c>
      <c r="G340" s="92">
        <f>'UBS Carandiru'!G13</f>
        <v>487</v>
      </c>
      <c r="H340" s="1050">
        <f>'UBS Carandiru'!H13</f>
        <v>0.61489898989898994</v>
      </c>
    </row>
    <row r="341" spans="1:8" x14ac:dyDescent="0.25">
      <c r="A341" s="214" t="str">
        <f>'UBS Carandiru'!A14</f>
        <v>Médico Psiquiatra (consulta) - 20hrs</v>
      </c>
      <c r="B341" s="1036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138</v>
      </c>
      <c r="F341" s="92">
        <f>'UBS Carandiru'!F14</f>
        <v>320</v>
      </c>
      <c r="G341" s="92">
        <f>'UBS Carandiru'!G14</f>
        <v>284</v>
      </c>
      <c r="H341" s="1050">
        <f>'UBS Carandiru'!H14</f>
        <v>0.88749999999999996</v>
      </c>
    </row>
    <row r="342" spans="1:8" x14ac:dyDescent="0.25">
      <c r="A342" s="214" t="str">
        <f>'UBS Carandiru'!A15</f>
        <v>Médico Ginecologista (consulta)  - 20hrs</v>
      </c>
      <c r="B342" s="1036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1056</v>
      </c>
      <c r="G342" s="92">
        <f>'UBS Carandiru'!G15</f>
        <v>618</v>
      </c>
      <c r="H342" s="1050">
        <f>'UBS Carandiru'!H15</f>
        <v>0.58522727272727271</v>
      </c>
    </row>
    <row r="343" spans="1:8" x14ac:dyDescent="0.25">
      <c r="A343" s="214" t="str">
        <f>'UBS Carandiru'!A16</f>
        <v>Médico Cardiologista (consulta) - 20hrs</v>
      </c>
      <c r="B343" s="1036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240</v>
      </c>
      <c r="G343" s="92">
        <f>'UBS Carandiru'!G16</f>
        <v>232</v>
      </c>
      <c r="H343" s="1050">
        <f>'UBS Carandiru'!H16</f>
        <v>0.96666666666666667</v>
      </c>
    </row>
    <row r="344" spans="1:8" x14ac:dyDescent="0.25">
      <c r="A344" s="214" t="str">
        <f>'UBS Carandiru'!A17</f>
        <v>Médico Ortopedista (consulta) - 12hrs</v>
      </c>
      <c r="B344" s="1036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1056</v>
      </c>
      <c r="G344" s="92">
        <f>'UBS Carandiru'!G17</f>
        <v>852</v>
      </c>
      <c r="H344" s="1050">
        <f>'UBS Carandiru'!H17</f>
        <v>0.80681818181818177</v>
      </c>
    </row>
    <row r="345" spans="1:8" x14ac:dyDescent="0.25">
      <c r="A345" s="214" t="str">
        <f>'UBS Carandiru'!A18</f>
        <v>Enfermeiro (consulta) - 30hrs</v>
      </c>
      <c r="B345" s="1036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864</v>
      </c>
      <c r="G345" s="92">
        <f>'UBS Carandiru'!G18</f>
        <v>946</v>
      </c>
      <c r="H345" s="1050">
        <f>'UBS Carandiru'!H18</f>
        <v>1.0949074074074074</v>
      </c>
    </row>
    <row r="346" spans="1:8" x14ac:dyDescent="0.25">
      <c r="A346" s="214" t="str">
        <f>'UBS Carandiru'!A19</f>
        <v>Enfermeiro (visita) - 30hrs</v>
      </c>
      <c r="B346" s="1036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48</v>
      </c>
      <c r="G346" s="92">
        <f>'UBS Carandiru'!G19</f>
        <v>45</v>
      </c>
      <c r="H346" s="1050">
        <f>'UBS Carandiru'!H19</f>
        <v>0.9375</v>
      </c>
    </row>
    <row r="347" spans="1:8" x14ac:dyDescent="0.25">
      <c r="A347" s="214" t="str">
        <f>'UBS Carandiru'!A20</f>
        <v>Assistente Social (consulta/ VD) - 30hrs</v>
      </c>
      <c r="B347" s="1036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172</v>
      </c>
      <c r="F347" s="92">
        <f>'UBS Carandiru'!F20</f>
        <v>244</v>
      </c>
      <c r="G347" s="92">
        <f>'UBS Carandiru'!G20</f>
        <v>314</v>
      </c>
      <c r="H347" s="1050">
        <f>'UBS Carandiru'!H20</f>
        <v>1.2868852459016393</v>
      </c>
    </row>
    <row r="348" spans="1:8" x14ac:dyDescent="0.25">
      <c r="A348" s="214" t="str">
        <f>'UBS Carandiru'!A21</f>
        <v>Assistente Social (nº grupos)</v>
      </c>
      <c r="B348" s="1036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60</v>
      </c>
      <c r="G348" s="92">
        <f>'UBS Carandiru'!G21</f>
        <v>42</v>
      </c>
      <c r="H348" s="1050">
        <f>'UBS Carandiru'!H21</f>
        <v>0.7</v>
      </c>
    </row>
    <row r="349" spans="1:8" x14ac:dyDescent="0.25">
      <c r="A349" s="214" t="str">
        <f>'UBS Carandiru'!A22</f>
        <v>Farmacêutico (consulta/ VD) - 40hrs</v>
      </c>
      <c r="B349" s="1036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192</v>
      </c>
      <c r="G349" s="92">
        <f>'UBS Carandiru'!G22</f>
        <v>27</v>
      </c>
      <c r="H349" s="1050">
        <f>'UBS Carandiru'!H22</f>
        <v>0.140625</v>
      </c>
    </row>
    <row r="350" spans="1:8" x14ac:dyDescent="0.25">
      <c r="A350" s="214" t="str">
        <f>'UBS Carandiru'!A23</f>
        <v>Farmacêutico (nº grupos)</v>
      </c>
      <c r="B350" s="1036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32</v>
      </c>
      <c r="G350" s="92">
        <f>'UBS Carandiru'!G23</f>
        <v>4</v>
      </c>
      <c r="H350" s="1050">
        <f>'UBS Carandiru'!H23</f>
        <v>0.125</v>
      </c>
    </row>
    <row r="351" spans="1:8" x14ac:dyDescent="0.25">
      <c r="A351" s="214" t="str">
        <f>'UBS Carandiru'!A24</f>
        <v>Psicólogo (consulta/ VD) - 30hrs</v>
      </c>
      <c r="B351" s="1036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184</v>
      </c>
      <c r="G351" s="92">
        <f>'UBS Carandiru'!G24</f>
        <v>167</v>
      </c>
      <c r="H351" s="1050">
        <f>'UBS Carandiru'!H24</f>
        <v>0.90760869565217395</v>
      </c>
    </row>
    <row r="352" spans="1:8" x14ac:dyDescent="0.25">
      <c r="A352" s="214" t="str">
        <f>'UBS Carandiru'!A25</f>
        <v>Psicólogo (nº grupos)</v>
      </c>
      <c r="B352" s="1036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120</v>
      </c>
      <c r="G352" s="92">
        <f>'UBS Carandiru'!G25</f>
        <v>36</v>
      </c>
      <c r="H352" s="1050">
        <f>'UBS Carandiru'!H25</f>
        <v>0.3</v>
      </c>
    </row>
    <row r="353" spans="1:8" x14ac:dyDescent="0.25">
      <c r="A353" s="214" t="str">
        <f>'UBS Carandiru'!A26</f>
        <v>Técnico de Enfermagem (Visitas) - 30hrs</v>
      </c>
      <c r="B353" s="1036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240</v>
      </c>
      <c r="G353" s="92">
        <f>'UBS Carandiru'!G26</f>
        <v>215</v>
      </c>
      <c r="H353" s="1050">
        <f>'UBS Carandiru'!H26</f>
        <v>0.89583333333333337</v>
      </c>
    </row>
    <row r="354" spans="1:8" x14ac:dyDescent="0.25">
      <c r="A354" s="214" t="str">
        <f>'UBS Carandiru'!A27</f>
        <v>PICS - Atividades Coletivas</v>
      </c>
      <c r="B354" s="1036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14</v>
      </c>
      <c r="G354" s="92">
        <f>'UBS Carandiru'!G27</f>
        <v>28</v>
      </c>
      <c r="H354" s="1050">
        <f>'UBS Carandiru'!H27</f>
        <v>2</v>
      </c>
    </row>
    <row r="355" spans="1:8" ht="15.75" thickBot="1" x14ac:dyDescent="0.3">
      <c r="A355" s="214" t="str">
        <f>'UBS Carandiru'!A28</f>
        <v>PICS - Atividades Individuais</v>
      </c>
      <c r="B355" s="1036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20</v>
      </c>
      <c r="G355" s="92">
        <f>'UBS Carandiru'!G28</f>
        <v>134</v>
      </c>
      <c r="H355" s="1050">
        <f>'UBS Carandiru'!H28</f>
        <v>6.7</v>
      </c>
    </row>
    <row r="356" spans="1:8" ht="15.75" thickBot="1" x14ac:dyDescent="0.3">
      <c r="A356" s="846" t="str">
        <f>'UBS Carandiru'!A29</f>
        <v>TOTAL</v>
      </c>
      <c r="B356" s="1037">
        <f>'UBS Carandiru'!B29</f>
        <v>4469</v>
      </c>
      <c r="C356" s="848">
        <f>'UBS Carandiru'!C29</f>
        <v>3716</v>
      </c>
      <c r="D356" s="848">
        <f>'UBS Carandiru'!D29</f>
        <v>4469</v>
      </c>
      <c r="E356" s="848">
        <f>'UBS Carandiru'!E29</f>
        <v>3671</v>
      </c>
      <c r="F356" s="848">
        <f>'UBS Carandiru'!F29</f>
        <v>8938</v>
      </c>
      <c r="G356" s="848">
        <f>'UBS Carandiru'!G29</f>
        <v>7387</v>
      </c>
      <c r="H356" s="1051">
        <f>'UBS Carandiru'!H29</f>
        <v>0.82647124636383984</v>
      </c>
    </row>
    <row r="358" spans="1:8" ht="15.75" x14ac:dyDescent="0.25">
      <c r="A358" s="959" t="s">
        <v>668</v>
      </c>
      <c r="B358" s="960"/>
      <c r="C358" s="960"/>
      <c r="D358" s="1029"/>
      <c r="E358" s="1029"/>
      <c r="F358" s="960"/>
      <c r="G358" s="960"/>
      <c r="H358" s="960"/>
    </row>
    <row r="359" spans="1:8" x14ac:dyDescent="0.25">
      <c r="A359" s="923"/>
      <c r="B359" s="944" t="s">
        <v>486</v>
      </c>
      <c r="C359" s="944"/>
      <c r="D359" s="944" t="s">
        <v>685</v>
      </c>
      <c r="E359" s="944"/>
      <c r="F359" s="962" t="s">
        <v>487</v>
      </c>
      <c r="G359" s="962"/>
      <c r="H359" s="962"/>
    </row>
    <row r="360" spans="1:8" ht="15.75" thickBot="1" x14ac:dyDescent="0.3">
      <c r="A360" s="844" t="s">
        <v>14</v>
      </c>
      <c r="B360" s="1031" t="s">
        <v>489</v>
      </c>
      <c r="C360" s="850" t="s">
        <v>488</v>
      </c>
      <c r="D360" s="924" t="s">
        <v>489</v>
      </c>
      <c r="E360" s="850" t="s">
        <v>488</v>
      </c>
      <c r="F360" s="850" t="s">
        <v>683</v>
      </c>
      <c r="G360" s="850" t="s">
        <v>684</v>
      </c>
      <c r="H360" s="1045" t="s">
        <v>1</v>
      </c>
    </row>
    <row r="361" spans="1:8" ht="15.75" thickTop="1" x14ac:dyDescent="0.25">
      <c r="A361" s="214" t="str">
        <f>'URSI CARANDIRU'!A9</f>
        <v>Médico Geriatra (consulta/ VD)  - 20hrs</v>
      </c>
      <c r="B361" s="1036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384</v>
      </c>
      <c r="G361" s="92">
        <f>'URSI CARANDIRU'!G9</f>
        <v>462</v>
      </c>
      <c r="H361" s="1050">
        <f>'URSI CARANDIRU'!H9</f>
        <v>1.203125</v>
      </c>
    </row>
    <row r="362" spans="1:8" x14ac:dyDescent="0.25">
      <c r="A362" s="214" t="str">
        <f>'URSI CARANDIRU'!A10</f>
        <v>Assistente Social (consulta/ VD) - 30hrs</v>
      </c>
      <c r="B362" s="1036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320</v>
      </c>
      <c r="G362" s="92">
        <f>'URSI CARANDIRU'!G10</f>
        <v>315</v>
      </c>
      <c r="H362" s="1050">
        <f>'URSI CARANDIRU'!H10</f>
        <v>0.984375</v>
      </c>
    </row>
    <row r="363" spans="1:8" x14ac:dyDescent="0.25">
      <c r="A363" s="214" t="str">
        <f>'URSI CARANDIRU'!A11</f>
        <v>Enfermeiro (consulta/ VD) - 30hrs</v>
      </c>
      <c r="B363" s="1036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198</v>
      </c>
      <c r="F363" s="92">
        <f>'URSI CARANDIRU'!F11</f>
        <v>352</v>
      </c>
      <c r="G363" s="92">
        <f>'URSI CARANDIRU'!G11</f>
        <v>410</v>
      </c>
      <c r="H363" s="1050">
        <f>'URSI CARANDIRU'!H11</f>
        <v>1.1647727272727273</v>
      </c>
    </row>
    <row r="364" spans="1:8" x14ac:dyDescent="0.25">
      <c r="A364" s="214" t="str">
        <f>'URSI CARANDIRU'!A12</f>
        <v>Nutricionista (consulta/ VD) - 40hrs</v>
      </c>
      <c r="B364" s="1036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72</v>
      </c>
      <c r="F364" s="92">
        <f>'URSI CARANDIRU'!F12</f>
        <v>232</v>
      </c>
      <c r="G364" s="92">
        <f>'URSI CARANDIRU'!G12</f>
        <v>72</v>
      </c>
      <c r="H364" s="1050">
        <f>'URSI CARANDIRU'!H12</f>
        <v>0.31034482758620691</v>
      </c>
    </row>
    <row r="365" spans="1:8" x14ac:dyDescent="0.25">
      <c r="A365" s="214" t="str">
        <f>'URSI CARANDIRU'!A13</f>
        <v>Fisioterapeuta (consulta/ VD) - 30hrs</v>
      </c>
      <c r="B365" s="1036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400</v>
      </c>
      <c r="G365" s="92">
        <f>'URSI CARANDIRU'!G13</f>
        <v>394</v>
      </c>
      <c r="H365" s="1050">
        <f>'URSI CARANDIRU'!H13</f>
        <v>0.98499999999999999</v>
      </c>
    </row>
    <row r="366" spans="1:8" x14ac:dyDescent="0.25">
      <c r="A366" s="214" t="str">
        <f>'URSI CARANDIRU'!A14</f>
        <v>Terapeuta Ocupacional (consulta/ VD) - 30hrs</v>
      </c>
      <c r="B366" s="1036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200</v>
      </c>
      <c r="G366" s="92">
        <f>'URSI CARANDIRU'!G14</f>
        <v>163</v>
      </c>
      <c r="H366" s="1050">
        <f>'URSI CARANDIRU'!H14</f>
        <v>0.81499999999999995</v>
      </c>
    </row>
    <row r="367" spans="1:8" x14ac:dyDescent="0.25">
      <c r="A367" s="214" t="str">
        <f>'URSI CARANDIRU'!A15</f>
        <v>Psicólogo (consulta/ VD) - 40hrs</v>
      </c>
      <c r="B367" s="1036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168</v>
      </c>
      <c r="G367" s="92">
        <f>'URSI CARANDIRU'!G15</f>
        <v>237</v>
      </c>
      <c r="H367" s="1050">
        <f>'URSI CARANDIRU'!H15</f>
        <v>1.4107142857142858</v>
      </c>
    </row>
    <row r="368" spans="1:8" x14ac:dyDescent="0.25">
      <c r="A368" s="214" t="str">
        <f>'URSI CARANDIRU'!A16</f>
        <v>PICS - Atividades Coletivas</v>
      </c>
      <c r="B368" s="1036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14</v>
      </c>
      <c r="G368" s="92">
        <f>'URSI CARANDIRU'!G16</f>
        <v>19</v>
      </c>
      <c r="H368" s="1050">
        <f>'URSI CARANDIRU'!H16</f>
        <v>1.3571428571428572</v>
      </c>
    </row>
    <row r="369" spans="1:8" ht="15.75" thickBot="1" x14ac:dyDescent="0.3">
      <c r="A369" s="214" t="str">
        <f>'URSI CARANDIRU'!A17</f>
        <v>PICS - Atividades Individuais</v>
      </c>
      <c r="B369" s="1036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20</v>
      </c>
      <c r="G369" s="92">
        <f>'URSI CARANDIRU'!G17</f>
        <v>239</v>
      </c>
      <c r="H369" s="1050">
        <f>'URSI CARANDIRU'!H17</f>
        <v>11.95</v>
      </c>
    </row>
    <row r="370" spans="1:8" s="832" customFormat="1" ht="16.5" customHeight="1" thickBot="1" x14ac:dyDescent="0.25">
      <c r="A370" s="846" t="str">
        <f>'URSI CARANDIRU'!A18</f>
        <v>TOTAL</v>
      </c>
      <c r="B370" s="1037">
        <f>'URSI CARANDIRU'!B18</f>
        <v>1045</v>
      </c>
      <c r="C370" s="848">
        <f>'URSI CARANDIRU'!C18</f>
        <v>1212</v>
      </c>
      <c r="D370" s="848">
        <f>'URSI CARANDIRU'!D18</f>
        <v>1045</v>
      </c>
      <c r="E370" s="848">
        <f>'URSI CARANDIRU'!E18</f>
        <v>1099</v>
      </c>
      <c r="F370" s="848">
        <f>'URSI CARANDIRU'!F18</f>
        <v>2090</v>
      </c>
      <c r="G370" s="848">
        <f>'URSI CARANDIRU'!G18</f>
        <v>2311</v>
      </c>
      <c r="H370" s="1051">
        <f>'URSI CARANDIRU'!H18</f>
        <v>1.1057416267942584</v>
      </c>
    </row>
    <row r="372" spans="1:8" ht="15.75" x14ac:dyDescent="0.25">
      <c r="A372" s="959" t="s">
        <v>669</v>
      </c>
      <c r="B372" s="960"/>
      <c r="C372" s="960"/>
      <c r="D372" s="1029"/>
      <c r="E372" s="1029"/>
      <c r="F372" s="960"/>
      <c r="G372" s="960"/>
      <c r="H372" s="960"/>
    </row>
    <row r="373" spans="1:8" x14ac:dyDescent="0.25">
      <c r="A373" s="923"/>
      <c r="B373" s="944" t="s">
        <v>486</v>
      </c>
      <c r="C373" s="944"/>
      <c r="D373" s="944" t="s">
        <v>685</v>
      </c>
      <c r="E373" s="944"/>
      <c r="F373" s="962" t="s">
        <v>487</v>
      </c>
      <c r="G373" s="962"/>
      <c r="H373" s="962"/>
    </row>
    <row r="374" spans="1:8" ht="15.75" thickBot="1" x14ac:dyDescent="0.3">
      <c r="A374" s="844" t="s">
        <v>14</v>
      </c>
      <c r="B374" s="1031" t="s">
        <v>489</v>
      </c>
      <c r="C374" s="850" t="s">
        <v>488</v>
      </c>
      <c r="D374" s="924" t="s">
        <v>489</v>
      </c>
      <c r="E374" s="850" t="s">
        <v>488</v>
      </c>
      <c r="F374" s="850" t="s">
        <v>683</v>
      </c>
      <c r="G374" s="850" t="s">
        <v>684</v>
      </c>
      <c r="H374" s="1045" t="s">
        <v>1</v>
      </c>
    </row>
    <row r="375" spans="1:8" ht="15.75" thickTop="1" x14ac:dyDescent="0.25">
      <c r="A375" s="214" t="str">
        <f>'UBS Vila Maria P Gnecco'!A9</f>
        <v>Cirurgião Dentista (consulta /atendimento) - 20hrs</v>
      </c>
      <c r="B375" s="1036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1044</v>
      </c>
      <c r="G375" s="92">
        <f>'UBS Vila Maria P Gnecco'!G9</f>
        <v>1096</v>
      </c>
      <c r="H375" s="1050">
        <f>'UBS Vila Maria P Gnecco'!H9</f>
        <v>1.0498084291187739</v>
      </c>
    </row>
    <row r="376" spans="1:8" x14ac:dyDescent="0.25">
      <c r="A376" s="214" t="str">
        <f>'UBS Vila Maria P Gnecco'!A10</f>
        <v>Cirurgião Dentista (TI clínico restaurador) - 20hrs</v>
      </c>
      <c r="B376" s="1036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156</v>
      </c>
      <c r="G376" s="92">
        <f>'UBS Vila Maria P Gnecco'!G10</f>
        <v>226</v>
      </c>
      <c r="H376" s="1050">
        <f>'UBS Vila Maria P Gnecco'!H10</f>
        <v>1.4487179487179487</v>
      </c>
    </row>
    <row r="377" spans="1:8" x14ac:dyDescent="0.25">
      <c r="A377" s="214" t="str">
        <f>'UBS Vila Maria P Gnecco'!A11</f>
        <v>Cirurgião Dentista (TI prótese) - 20hrs</v>
      </c>
      <c r="B377" s="1036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48</v>
      </c>
      <c r="G377" s="92">
        <f>'UBS Vila Maria P Gnecco'!G11</f>
        <v>30</v>
      </c>
      <c r="H377" s="1050">
        <f>'UBS Vila Maria P Gnecco'!H11</f>
        <v>0.625</v>
      </c>
    </row>
    <row r="378" spans="1:8" x14ac:dyDescent="0.25">
      <c r="A378" s="214" t="str">
        <f>'UBS Vila Maria P Gnecco'!A12</f>
        <v>Médico Clínico (consulta) - 20hrs</v>
      </c>
      <c r="B378" s="1036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1584</v>
      </c>
      <c r="G378" s="92">
        <f>'UBS Vila Maria P Gnecco'!G12</f>
        <v>1447</v>
      </c>
      <c r="H378" s="1050">
        <f>'UBS Vila Maria P Gnecco'!H12</f>
        <v>0.91351010101010099</v>
      </c>
    </row>
    <row r="379" spans="1:8" x14ac:dyDescent="0.25">
      <c r="A379" s="214" t="str">
        <f>'UBS Vila Maria P Gnecco'!A13</f>
        <v>Médico Pediatra (consulta) - 20hrs</v>
      </c>
      <c r="B379" s="1036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792</v>
      </c>
      <c r="G379" s="92">
        <f>'UBS Vila Maria P Gnecco'!G13</f>
        <v>618</v>
      </c>
      <c r="H379" s="1050">
        <f>'UBS Vila Maria P Gnecco'!H13</f>
        <v>0.78030303030303028</v>
      </c>
    </row>
    <row r="380" spans="1:8" x14ac:dyDescent="0.25">
      <c r="A380" s="214" t="str">
        <f>'UBS Vila Maria P Gnecco'!A14</f>
        <v>Médico Psiquiatra (consulta) - 20hrs</v>
      </c>
      <c r="B380" s="1036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320</v>
      </c>
      <c r="G380" s="92">
        <f>'UBS Vila Maria P Gnecco'!G14</f>
        <v>155</v>
      </c>
      <c r="H380" s="1050">
        <f>'UBS Vila Maria P Gnecco'!H14</f>
        <v>0.484375</v>
      </c>
    </row>
    <row r="381" spans="1:8" x14ac:dyDescent="0.25">
      <c r="A381" s="214" t="str">
        <f>'UBS Vila Maria P Gnecco'!A15</f>
        <v>Médico Ginecologista (consulta) - 20hrs</v>
      </c>
      <c r="B381" s="1036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792</v>
      </c>
      <c r="G381" s="92">
        <f>'UBS Vila Maria P Gnecco'!G15</f>
        <v>629</v>
      </c>
      <c r="H381" s="1050">
        <f>'UBS Vila Maria P Gnecco'!H15</f>
        <v>0.79419191919191923</v>
      </c>
    </row>
    <row r="382" spans="1:8" x14ac:dyDescent="0.25">
      <c r="A382" s="214" t="str">
        <f>'UBS Vila Maria P Gnecco'!A16</f>
        <v>Enfermeiro (consulta) - 30hrs</v>
      </c>
      <c r="B382" s="1036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864</v>
      </c>
      <c r="G382" s="92">
        <f>'UBS Vila Maria P Gnecco'!G16</f>
        <v>1011</v>
      </c>
      <c r="H382" s="1050">
        <f>'UBS Vila Maria P Gnecco'!H16</f>
        <v>1.1701388888888888</v>
      </c>
    </row>
    <row r="383" spans="1:8" x14ac:dyDescent="0.25">
      <c r="A383" s="214" t="str">
        <f>'UBS Vila Maria P Gnecco'!A17</f>
        <v>Enfermeiro (visita) - 30hrs</v>
      </c>
      <c r="B383" s="1036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48</v>
      </c>
      <c r="G383" s="92">
        <f>'UBS Vila Maria P Gnecco'!G17</f>
        <v>80</v>
      </c>
      <c r="H383" s="1050">
        <f>'UBS Vila Maria P Gnecco'!H17</f>
        <v>1.6666666666666667</v>
      </c>
    </row>
    <row r="384" spans="1:8" x14ac:dyDescent="0.25">
      <c r="A384" s="214" t="str">
        <f>'UBS Vila Maria P Gnecco'!A18</f>
        <v>Assistente Social (consulta/ VD) - 30hrs</v>
      </c>
      <c r="B384" s="1036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244</v>
      </c>
      <c r="G384" s="92">
        <f>'UBS Vila Maria P Gnecco'!G18</f>
        <v>213</v>
      </c>
      <c r="H384" s="1050">
        <f>'UBS Vila Maria P Gnecco'!H18</f>
        <v>0.87295081967213117</v>
      </c>
    </row>
    <row r="385" spans="1:8" x14ac:dyDescent="0.25">
      <c r="A385" s="214" t="str">
        <f>'UBS Vila Maria P Gnecco'!A19</f>
        <v>Assistente Social (nº grupos)</v>
      </c>
      <c r="B385" s="1036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60</v>
      </c>
      <c r="G385" s="92">
        <f>'UBS Vila Maria P Gnecco'!G19</f>
        <v>61</v>
      </c>
      <c r="H385" s="1050">
        <f>'UBS Vila Maria P Gnecco'!H19</f>
        <v>1.0166666666666666</v>
      </c>
    </row>
    <row r="386" spans="1:8" x14ac:dyDescent="0.25">
      <c r="A386" s="214" t="str">
        <f>'UBS Vila Maria P Gnecco'!A20</f>
        <v>Educador Fisico (consulta/ VD) - 30hrs</v>
      </c>
      <c r="B386" s="1036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30</v>
      </c>
      <c r="G386" s="92">
        <f>'UBS Vila Maria P Gnecco'!G20</f>
        <v>58</v>
      </c>
      <c r="H386" s="1050">
        <f>'UBS Vila Maria P Gnecco'!H20</f>
        <v>1.9333333333333333</v>
      </c>
    </row>
    <row r="387" spans="1:8" x14ac:dyDescent="0.25">
      <c r="A387" s="214" t="str">
        <f>'UBS Vila Maria P Gnecco'!A21</f>
        <v>Educador Físico (nº grupos)</v>
      </c>
      <c r="B387" s="1036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122</v>
      </c>
      <c r="G387" s="92">
        <f>'UBS Vila Maria P Gnecco'!G21</f>
        <v>91</v>
      </c>
      <c r="H387" s="1050">
        <f>'UBS Vila Maria P Gnecco'!H21</f>
        <v>0.74590163934426235</v>
      </c>
    </row>
    <row r="388" spans="1:8" x14ac:dyDescent="0.25">
      <c r="A388" s="214" t="str">
        <f>'UBS Vila Maria P Gnecco'!A22</f>
        <v>Fonoaudiólogo (consulta/ VD) - 12hrs</v>
      </c>
      <c r="B388" s="1036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36</v>
      </c>
      <c r="G388" s="92">
        <f>'UBS Vila Maria P Gnecco'!G22</f>
        <v>0</v>
      </c>
      <c r="H388" s="1050">
        <f>'UBS Vila Maria P Gnecco'!H22</f>
        <v>0</v>
      </c>
    </row>
    <row r="389" spans="1:8" x14ac:dyDescent="0.25">
      <c r="A389" s="214" t="str">
        <f>'UBS Vila Maria P Gnecco'!A23</f>
        <v>Fonoaudiólogo (nº grupos)</v>
      </c>
      <c r="B389" s="1036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24</v>
      </c>
      <c r="G389" s="92">
        <f>'UBS Vila Maria P Gnecco'!G23</f>
        <v>0</v>
      </c>
      <c r="H389" s="1050">
        <f>'UBS Vila Maria P Gnecco'!H23</f>
        <v>0</v>
      </c>
    </row>
    <row r="390" spans="1:8" x14ac:dyDescent="0.25">
      <c r="A390" s="214" t="str">
        <f>'UBS Vila Maria P Gnecco'!A24</f>
        <v>Farmacêutico (consulta/ VD) - 40hrs</v>
      </c>
      <c r="B390" s="1036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288</v>
      </c>
      <c r="G390" s="92">
        <f>'UBS Vila Maria P Gnecco'!G24</f>
        <v>199</v>
      </c>
      <c r="H390" s="1050">
        <f>'UBS Vila Maria P Gnecco'!H24</f>
        <v>0.69097222222222221</v>
      </c>
    </row>
    <row r="391" spans="1:8" x14ac:dyDescent="0.25">
      <c r="A391" s="214" t="str">
        <f>'UBS Vila Maria P Gnecco'!A25</f>
        <v>Farmacêutico (nº grupos)</v>
      </c>
      <c r="B391" s="1036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48</v>
      </c>
      <c r="G391" s="92">
        <f>'UBS Vila Maria P Gnecco'!G25</f>
        <v>45</v>
      </c>
      <c r="H391" s="1050">
        <f>'UBS Vila Maria P Gnecco'!H25</f>
        <v>0.9375</v>
      </c>
    </row>
    <row r="392" spans="1:8" x14ac:dyDescent="0.25">
      <c r="A392" s="214" t="str">
        <f>'UBS Vila Maria P Gnecco'!A26</f>
        <v>Nutricionista (consulta/VD) - 40hrs</v>
      </c>
      <c r="B392" s="1036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120</v>
      </c>
      <c r="G392" s="92">
        <f>'UBS Vila Maria P Gnecco'!G26</f>
        <v>144</v>
      </c>
      <c r="H392" s="1050">
        <f>'UBS Vila Maria P Gnecco'!H26</f>
        <v>1.2</v>
      </c>
    </row>
    <row r="393" spans="1:8" x14ac:dyDescent="0.25">
      <c r="A393" s="214" t="str">
        <f>'UBS Vila Maria P Gnecco'!A27</f>
        <v xml:space="preserve">Nutricionista (grupos) </v>
      </c>
      <c r="B393" s="1036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80</v>
      </c>
      <c r="G393" s="92">
        <f>'UBS Vila Maria P Gnecco'!G27</f>
        <v>62</v>
      </c>
      <c r="H393" s="1050">
        <f>'UBS Vila Maria P Gnecco'!H27</f>
        <v>0.77500000000000002</v>
      </c>
    </row>
    <row r="394" spans="1:8" x14ac:dyDescent="0.25">
      <c r="A394" s="214" t="str">
        <f>'UBS Vila Maria P Gnecco'!A28</f>
        <v>Psicólogo (consulta/ VD) - 30hrs</v>
      </c>
      <c r="B394" s="1036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276</v>
      </c>
      <c r="G394" s="92">
        <f>'UBS Vila Maria P Gnecco'!G28</f>
        <v>171</v>
      </c>
      <c r="H394" s="1050">
        <f>'UBS Vila Maria P Gnecco'!H28</f>
        <v>0.61956521739130432</v>
      </c>
    </row>
    <row r="395" spans="1:8" x14ac:dyDescent="0.25">
      <c r="A395" s="214" t="str">
        <f>'UBS Vila Maria P Gnecco'!A29</f>
        <v>Psicólogo (nº grupos)</v>
      </c>
      <c r="B395" s="1036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180</v>
      </c>
      <c r="G395" s="92">
        <f>'UBS Vila Maria P Gnecco'!G29</f>
        <v>86</v>
      </c>
      <c r="H395" s="1050">
        <f>'UBS Vila Maria P Gnecco'!H29</f>
        <v>0.4777777777777778</v>
      </c>
    </row>
    <row r="396" spans="1:8" x14ac:dyDescent="0.25">
      <c r="A396" s="214" t="str">
        <f>'UBS Vila Maria P Gnecco'!A30</f>
        <v>Técnico de Enfermagem (Visitas) - 30hrs</v>
      </c>
      <c r="B396" s="1036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240</v>
      </c>
      <c r="G396" s="92">
        <f>'UBS Vila Maria P Gnecco'!G30</f>
        <v>240</v>
      </c>
      <c r="H396" s="1050">
        <f>'UBS Vila Maria P Gnecco'!H30</f>
        <v>1</v>
      </c>
    </row>
    <row r="397" spans="1:8" x14ac:dyDescent="0.25">
      <c r="A397" s="214" t="str">
        <f>'UBS Vila Maria P Gnecco'!A31</f>
        <v>PICS - Atividades Coletivas</v>
      </c>
      <c r="B397" s="1036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14</v>
      </c>
      <c r="G397" s="92">
        <f>'UBS Vila Maria P Gnecco'!G31</f>
        <v>18</v>
      </c>
      <c r="H397" s="1050">
        <f>'UBS Vila Maria P Gnecco'!H31</f>
        <v>1.2857142857142858</v>
      </c>
    </row>
    <row r="398" spans="1:8" ht="15.75" thickBot="1" x14ac:dyDescent="0.3">
      <c r="A398" s="214" t="str">
        <f>'UBS Vila Maria P Gnecco'!A32</f>
        <v>PICS - Atividades Individuais</v>
      </c>
      <c r="B398" s="1036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20</v>
      </c>
      <c r="G398" s="92">
        <f>'UBS Vila Maria P Gnecco'!G32</f>
        <v>44</v>
      </c>
      <c r="H398" s="1050">
        <f>'UBS Vila Maria P Gnecco'!H32</f>
        <v>2.2000000000000002</v>
      </c>
    </row>
    <row r="399" spans="1:8" ht="15.75" thickBot="1" x14ac:dyDescent="0.3">
      <c r="A399" s="846" t="str">
        <f>'UBS Vila Maria P Gnecco'!A33</f>
        <v>TOTAL</v>
      </c>
      <c r="B399" s="1037">
        <f>'UBS Vila Maria P Gnecco'!B33</f>
        <v>3715</v>
      </c>
      <c r="C399" s="848">
        <f>'UBS Vila Maria P Gnecco'!C33</f>
        <v>3273</v>
      </c>
      <c r="D399" s="848">
        <f>'UBS Vila Maria P Gnecco'!D33</f>
        <v>3715</v>
      </c>
      <c r="E399" s="848">
        <f>'UBS Vila Maria P Gnecco'!E33</f>
        <v>3451</v>
      </c>
      <c r="F399" s="848">
        <f>'UBS Vila Maria P Gnecco'!F33</f>
        <v>7430</v>
      </c>
      <c r="G399" s="848">
        <f>'UBS Vila Maria P Gnecco'!G33</f>
        <v>6724</v>
      </c>
      <c r="H399" s="1051">
        <f>'UBS Vila Maria P Gnecco'!H33</f>
        <v>0.9049798115746972</v>
      </c>
    </row>
    <row r="401" spans="1:8" ht="15.75" x14ac:dyDescent="0.25">
      <c r="A401" s="959" t="s">
        <v>670</v>
      </c>
      <c r="B401" s="960"/>
      <c r="C401" s="960"/>
      <c r="D401" s="1029"/>
      <c r="E401" s="1029"/>
      <c r="F401" s="960"/>
      <c r="G401" s="960"/>
      <c r="H401" s="960"/>
    </row>
    <row r="402" spans="1:8" x14ac:dyDescent="0.25">
      <c r="A402" s="923"/>
      <c r="B402" s="944" t="s">
        <v>486</v>
      </c>
      <c r="C402" s="944"/>
      <c r="D402" s="944" t="s">
        <v>685</v>
      </c>
      <c r="E402" s="944"/>
      <c r="F402" s="962" t="s">
        <v>487</v>
      </c>
      <c r="G402" s="962"/>
      <c r="H402" s="962"/>
    </row>
    <row r="403" spans="1:8" ht="15.75" thickBot="1" x14ac:dyDescent="0.3">
      <c r="A403" s="844" t="s">
        <v>14</v>
      </c>
      <c r="B403" s="1031" t="s">
        <v>489</v>
      </c>
      <c r="C403" s="850" t="s">
        <v>488</v>
      </c>
      <c r="D403" s="924" t="s">
        <v>489</v>
      </c>
      <c r="E403" s="850" t="s">
        <v>488</v>
      </c>
      <c r="F403" s="850" t="s">
        <v>683</v>
      </c>
      <c r="G403" s="850" t="s">
        <v>684</v>
      </c>
      <c r="H403" s="1045" t="s">
        <v>1</v>
      </c>
    </row>
    <row r="404" spans="1:8" ht="15.75" thickTop="1" x14ac:dyDescent="0.25">
      <c r="A404" s="214" t="str">
        <f>'UBS Jardim Julieta'!A9</f>
        <v>ACS (Visita Domiciliar) - ESF - 20hrs</v>
      </c>
      <c r="B404" s="1036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2400</v>
      </c>
      <c r="G404" s="92">
        <f>'UBS Jardim Julieta'!G9</f>
        <v>2289</v>
      </c>
      <c r="H404" s="1050">
        <f>'UBS Jardim Julieta'!H9</f>
        <v>0.95374999999999999</v>
      </c>
    </row>
    <row r="405" spans="1:8" x14ac:dyDescent="0.25">
      <c r="A405" s="214" t="str">
        <f>'UBS Jardim Julieta'!A10</f>
        <v>Médico Generelista (consulta) - ESF - 40hrs</v>
      </c>
      <c r="B405" s="1036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832</v>
      </c>
      <c r="G405" s="92">
        <f>'UBS Jardim Julieta'!G10</f>
        <v>365</v>
      </c>
      <c r="H405" s="1050">
        <f>'UBS Jardim Julieta'!H10</f>
        <v>0.43870192307692307</v>
      </c>
    </row>
    <row r="406" spans="1:8" x14ac:dyDescent="0.25">
      <c r="A406" s="214" t="str">
        <f>'UBS Jardim Julieta'!A11</f>
        <v xml:space="preserve">Médico Generelista (VD) - ESF </v>
      </c>
      <c r="B406" s="1036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32</v>
      </c>
      <c r="G406" s="92">
        <f>'UBS Jardim Julieta'!G11</f>
        <v>19</v>
      </c>
      <c r="H406" s="1050">
        <f>'UBS Jardim Julieta'!H11</f>
        <v>0.59375</v>
      </c>
    </row>
    <row r="407" spans="1:8" x14ac:dyDescent="0.25">
      <c r="A407" s="214" t="str">
        <f>'UBS Jardim Julieta'!A12</f>
        <v>Enfermeiro (consulta) - ESF  - 40hrs</v>
      </c>
      <c r="B407" s="1036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360</v>
      </c>
      <c r="G407" s="92">
        <f>'UBS Jardim Julieta'!G12</f>
        <v>346</v>
      </c>
      <c r="H407" s="1050">
        <f>'UBS Jardim Julieta'!H12</f>
        <v>0.96111111111111114</v>
      </c>
    </row>
    <row r="408" spans="1:8" x14ac:dyDescent="0.25">
      <c r="A408" s="214" t="str">
        <f>'UBS Jardim Julieta'!A13</f>
        <v>Enfermeiro (VD) - ESF</v>
      </c>
      <c r="B408" s="1036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32</v>
      </c>
      <c r="G408" s="92">
        <f>'UBS Jardim Julieta'!G13</f>
        <v>36</v>
      </c>
      <c r="H408" s="1050">
        <f>'UBS Jardim Julieta'!H13</f>
        <v>1.125</v>
      </c>
    </row>
    <row r="409" spans="1:8" x14ac:dyDescent="0.25">
      <c r="A409" s="214" t="str">
        <f>'UBS Jardim Julieta'!A14</f>
        <v>Médico Clínico (consulta) - 20hrs</v>
      </c>
      <c r="B409" s="1036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1320</v>
      </c>
      <c r="G409" s="92">
        <f>'UBS Jardim Julieta'!G14</f>
        <v>886</v>
      </c>
      <c r="H409" s="1050">
        <f>'UBS Jardim Julieta'!H14</f>
        <v>0.67121212121212126</v>
      </c>
    </row>
    <row r="410" spans="1:8" x14ac:dyDescent="0.25">
      <c r="A410" s="891" t="str">
        <f>'UBS Jardim Julieta'!A15</f>
        <v>Médico Pediatra (consulta) - 20hrs</v>
      </c>
      <c r="B410" s="1035">
        <f>'UBS Jardim Julieta'!B15</f>
        <v>396</v>
      </c>
      <c r="C410" s="849">
        <f>'UBS Jardim Julieta'!C15</f>
        <v>220</v>
      </c>
      <c r="D410" s="849">
        <f>'UBS Jardim Julieta'!D15</f>
        <v>396</v>
      </c>
      <c r="E410" s="849">
        <f>'UBS Jardim Julieta'!E15</f>
        <v>213</v>
      </c>
      <c r="F410" s="849">
        <f>'UBS Jardim Julieta'!F15</f>
        <v>792</v>
      </c>
      <c r="G410" s="849">
        <f>'UBS Jardim Julieta'!G15</f>
        <v>433</v>
      </c>
      <c r="H410" s="1049">
        <f>'UBS Jardim Julieta'!H15</f>
        <v>0.54671717171717171</v>
      </c>
    </row>
    <row r="411" spans="1:8" x14ac:dyDescent="0.25">
      <c r="A411" s="891" t="str">
        <f>'UBS Jardim Julieta'!A16</f>
        <v>Médico Ginecologista (consulta) - 20hrs</v>
      </c>
      <c r="B411" s="1035">
        <f>'UBS Jardim Julieta'!B16</f>
        <v>396</v>
      </c>
      <c r="C411" s="849">
        <f>'UBS Jardim Julieta'!C16</f>
        <v>150</v>
      </c>
      <c r="D411" s="849">
        <f>'UBS Jardim Julieta'!D16</f>
        <v>396</v>
      </c>
      <c r="E411" s="849">
        <f>'UBS Jardim Julieta'!E16</f>
        <v>0</v>
      </c>
      <c r="F411" s="849">
        <f>'UBS Jardim Julieta'!F16</f>
        <v>792</v>
      </c>
      <c r="G411" s="849">
        <f>'UBS Jardim Julieta'!G16</f>
        <v>150</v>
      </c>
      <c r="H411" s="1049">
        <f>'UBS Jardim Julieta'!H16</f>
        <v>0.18939393939393939</v>
      </c>
    </row>
    <row r="412" spans="1:8" x14ac:dyDescent="0.25">
      <c r="A412" s="891" t="str">
        <f>'UBS Jardim Julieta'!A17</f>
        <v>Médico Psiquiatra (consulta) - 10hrs</v>
      </c>
      <c r="B412" s="1035">
        <f>'UBS Jardim Julieta'!B17</f>
        <v>80</v>
      </c>
      <c r="C412" s="849">
        <f>'UBS Jardim Julieta'!C17</f>
        <v>52</v>
      </c>
      <c r="D412" s="849">
        <f>'UBS Jardim Julieta'!D17</f>
        <v>80</v>
      </c>
      <c r="E412" s="849">
        <f>'UBS Jardim Julieta'!E17</f>
        <v>69</v>
      </c>
      <c r="F412" s="849">
        <f>'UBS Jardim Julieta'!F17</f>
        <v>160</v>
      </c>
      <c r="G412" s="849">
        <f>'UBS Jardim Julieta'!G17</f>
        <v>121</v>
      </c>
      <c r="H412" s="1049">
        <f>'UBS Jardim Julieta'!H17</f>
        <v>0.75624999999999998</v>
      </c>
    </row>
    <row r="413" spans="1:8" x14ac:dyDescent="0.25">
      <c r="A413" s="891" t="str">
        <f>'UBS Jardim Julieta'!A18</f>
        <v>Enfermeiro (consulta) - 30hrs</v>
      </c>
      <c r="B413" s="1035">
        <f>'UBS Jardim Julieta'!B18</f>
        <v>432</v>
      </c>
      <c r="C413" s="849">
        <f>'UBS Jardim Julieta'!C18</f>
        <v>327</v>
      </c>
      <c r="D413" s="849">
        <f>'UBS Jardim Julieta'!D18</f>
        <v>432</v>
      </c>
      <c r="E413" s="849">
        <f>'UBS Jardim Julieta'!E18</f>
        <v>371</v>
      </c>
      <c r="F413" s="849">
        <f>'UBS Jardim Julieta'!F18</f>
        <v>864</v>
      </c>
      <c r="G413" s="849">
        <f>'UBS Jardim Julieta'!G18</f>
        <v>698</v>
      </c>
      <c r="H413" s="1049">
        <f>'UBS Jardim Julieta'!H18</f>
        <v>0.80787037037037035</v>
      </c>
    </row>
    <row r="414" spans="1:8" x14ac:dyDescent="0.25">
      <c r="A414" s="891" t="str">
        <f>'UBS Jardim Julieta'!A19</f>
        <v>Enfermeiro (visita) - 30hrs</v>
      </c>
      <c r="B414" s="1035">
        <f>'UBS Jardim Julieta'!B19</f>
        <v>24</v>
      </c>
      <c r="C414" s="849">
        <f>'UBS Jardim Julieta'!C19</f>
        <v>22</v>
      </c>
      <c r="D414" s="849">
        <f>'UBS Jardim Julieta'!D19</f>
        <v>24</v>
      </c>
      <c r="E414" s="849">
        <f>'UBS Jardim Julieta'!E19</f>
        <v>25</v>
      </c>
      <c r="F414" s="849">
        <f>'UBS Jardim Julieta'!F19</f>
        <v>48</v>
      </c>
      <c r="G414" s="849">
        <f>'UBS Jardim Julieta'!G19</f>
        <v>47</v>
      </c>
      <c r="H414" s="1049">
        <f>'UBS Jardim Julieta'!H19</f>
        <v>0.97916666666666663</v>
      </c>
    </row>
    <row r="415" spans="1:8" x14ac:dyDescent="0.25">
      <c r="A415" s="214" t="str">
        <f>'UBS Jardim Julieta'!A20</f>
        <v>Assistente Social (consulta/ VD) - 30hrs</v>
      </c>
      <c r="B415" s="1036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244</v>
      </c>
      <c r="G415" s="92">
        <f>'UBS Jardim Julieta'!G20</f>
        <v>292</v>
      </c>
      <c r="H415" s="1050">
        <f>'UBS Jardim Julieta'!H20</f>
        <v>1.1967213114754098</v>
      </c>
    </row>
    <row r="416" spans="1:8" x14ac:dyDescent="0.25">
      <c r="A416" s="214" t="str">
        <f>'UBS Jardim Julieta'!A21</f>
        <v>Assistente Social (nº grupos)</v>
      </c>
      <c r="B416" s="1036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60</v>
      </c>
      <c r="G416" s="92">
        <f>'UBS Jardim Julieta'!G21</f>
        <v>90</v>
      </c>
      <c r="H416" s="1050">
        <f>'UBS Jardim Julieta'!H21</f>
        <v>1.5</v>
      </c>
    </row>
    <row r="417" spans="1:8" x14ac:dyDescent="0.25">
      <c r="A417" s="214" t="str">
        <f>'UBS Jardim Julieta'!A22</f>
        <v>Farmacêutico (consulta/ VD) - 40hrs</v>
      </c>
      <c r="B417" s="1036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192</v>
      </c>
      <c r="G417" s="92">
        <f>'UBS Jardim Julieta'!G22</f>
        <v>184</v>
      </c>
      <c r="H417" s="1050">
        <f>'UBS Jardim Julieta'!H22</f>
        <v>0.95833333333333337</v>
      </c>
    </row>
    <row r="418" spans="1:8" x14ac:dyDescent="0.25">
      <c r="A418" s="214" t="str">
        <f>'UBS Jardim Julieta'!A23</f>
        <v>Farmacêutico (nº grupos)</v>
      </c>
      <c r="B418" s="1036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32</v>
      </c>
      <c r="G418" s="92">
        <f>'UBS Jardim Julieta'!G23</f>
        <v>28</v>
      </c>
      <c r="H418" s="1050">
        <f>'UBS Jardim Julieta'!H23</f>
        <v>0.875</v>
      </c>
    </row>
    <row r="419" spans="1:8" x14ac:dyDescent="0.25">
      <c r="A419" s="214" t="str">
        <f>'UBS Jardim Julieta'!A24</f>
        <v>Nutricionista (consulta/VD) - 40hrs</v>
      </c>
      <c r="B419" s="1036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120</v>
      </c>
      <c r="G419" s="92">
        <f>'UBS Jardim Julieta'!G24</f>
        <v>143</v>
      </c>
      <c r="H419" s="1050">
        <f>'UBS Jardim Julieta'!H24</f>
        <v>1.1916666666666667</v>
      </c>
    </row>
    <row r="420" spans="1:8" x14ac:dyDescent="0.25">
      <c r="A420" s="214" t="str">
        <f>'UBS Jardim Julieta'!A25</f>
        <v xml:space="preserve">Nutricionista (grupos) </v>
      </c>
      <c r="B420" s="1036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80</v>
      </c>
      <c r="G420" s="92">
        <f>'UBS Jardim Julieta'!G25</f>
        <v>52</v>
      </c>
      <c r="H420" s="1050">
        <f>'UBS Jardim Julieta'!H25</f>
        <v>0.65</v>
      </c>
    </row>
    <row r="421" spans="1:8" x14ac:dyDescent="0.25">
      <c r="A421" s="214" t="str">
        <f>'UBS Jardim Julieta'!A26</f>
        <v>Psicólogo (consulta/ VD) - 30hrs</v>
      </c>
      <c r="B421" s="1036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92</v>
      </c>
      <c r="G421" s="92">
        <f>'UBS Jardim Julieta'!G26</f>
        <v>134</v>
      </c>
      <c r="H421" s="1050">
        <f>'UBS Jardim Julieta'!H26</f>
        <v>1.4565217391304348</v>
      </c>
    </row>
    <row r="422" spans="1:8" x14ac:dyDescent="0.25">
      <c r="A422" s="214" t="str">
        <f>'UBS Jardim Julieta'!A27</f>
        <v>Psicólogo (nº grupos)</v>
      </c>
      <c r="B422" s="1036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60</v>
      </c>
      <c r="G422" s="92">
        <f>'UBS Jardim Julieta'!G27</f>
        <v>74</v>
      </c>
      <c r="H422" s="1050">
        <f>'UBS Jardim Julieta'!H27</f>
        <v>1.2333333333333334</v>
      </c>
    </row>
    <row r="423" spans="1:8" x14ac:dyDescent="0.25">
      <c r="A423" s="214" t="str">
        <f>'UBS Jardim Julieta'!A28</f>
        <v>Técnico de Enfermagem (Visitas) - 30hrs</v>
      </c>
      <c r="B423" s="1036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240</v>
      </c>
      <c r="G423" s="92">
        <f>'UBS Jardim Julieta'!G28</f>
        <v>231</v>
      </c>
      <c r="H423" s="1050">
        <f>'UBS Jardim Julieta'!H28</f>
        <v>0.96250000000000002</v>
      </c>
    </row>
    <row r="424" spans="1:8" x14ac:dyDescent="0.25">
      <c r="A424" s="214" t="str">
        <f>'UBS Jardim Julieta'!A29</f>
        <v>Técnico de Enfermagem (Visitas) - 40hrs</v>
      </c>
      <c r="B424" s="1036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128</v>
      </c>
      <c r="G424" s="92">
        <f>'UBS Jardim Julieta'!G29</f>
        <v>117</v>
      </c>
      <c r="H424" s="1050">
        <f>'UBS Jardim Julieta'!H29</f>
        <v>0.9140625</v>
      </c>
    </row>
    <row r="425" spans="1:8" x14ac:dyDescent="0.25">
      <c r="A425" s="214" t="str">
        <f>'UBS Jardim Julieta'!A30</f>
        <v>PICS - Atividades Coletivas</v>
      </c>
      <c r="B425" s="1036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14</v>
      </c>
      <c r="G425" s="92">
        <f>'UBS Jardim Julieta'!G30</f>
        <v>34</v>
      </c>
      <c r="H425" s="1050">
        <f>'UBS Jardim Julieta'!H30</f>
        <v>2.4285714285714284</v>
      </c>
    </row>
    <row r="426" spans="1:8" ht="15.75" thickBot="1" x14ac:dyDescent="0.3">
      <c r="A426" s="214" t="str">
        <f>'UBS Jardim Julieta'!A31</f>
        <v>PICS - Atividades Individuais</v>
      </c>
      <c r="B426" s="1036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20</v>
      </c>
      <c r="G426" s="92">
        <f>'UBS Jardim Julieta'!G31</f>
        <v>92</v>
      </c>
      <c r="H426" s="1050">
        <f>'UBS Jardim Julieta'!H31</f>
        <v>4.5999999999999996</v>
      </c>
    </row>
    <row r="427" spans="1:8" ht="15.75" thickBot="1" x14ac:dyDescent="0.3">
      <c r="A427" s="846" t="str">
        <f>'UBS Jardim Julieta'!A32</f>
        <v>TOTAL</v>
      </c>
      <c r="B427" s="1037">
        <f>'UBS Jardim Julieta'!B32</f>
        <v>4457</v>
      </c>
      <c r="C427" s="848">
        <f>'UBS Jardim Julieta'!C32</f>
        <v>3687</v>
      </c>
      <c r="D427" s="848">
        <f>'UBS Jardim Julieta'!D32</f>
        <v>4457</v>
      </c>
      <c r="E427" s="848">
        <f>'UBS Jardim Julieta'!E32</f>
        <v>3174</v>
      </c>
      <c r="F427" s="848">
        <f>'UBS Jardim Julieta'!F32</f>
        <v>8914</v>
      </c>
      <c r="G427" s="848">
        <f>'UBS Jardim Julieta'!G32</f>
        <v>6861</v>
      </c>
      <c r="H427" s="1051">
        <f>'UBS Jardim Julieta'!H32</f>
        <v>0.76968813102984068</v>
      </c>
    </row>
    <row r="429" spans="1:8" ht="15.75" x14ac:dyDescent="0.25">
      <c r="A429" s="959" t="s">
        <v>671</v>
      </c>
      <c r="B429" s="960"/>
      <c r="C429" s="960"/>
      <c r="D429" s="1029"/>
      <c r="E429" s="1029"/>
      <c r="F429" s="960"/>
      <c r="G429" s="960"/>
      <c r="H429" s="960"/>
    </row>
    <row r="430" spans="1:8" x14ac:dyDescent="0.25">
      <c r="A430" s="923"/>
      <c r="B430" s="944" t="s">
        <v>486</v>
      </c>
      <c r="C430" s="944"/>
      <c r="D430" s="944" t="s">
        <v>685</v>
      </c>
      <c r="E430" s="944"/>
      <c r="F430" s="962" t="s">
        <v>487</v>
      </c>
      <c r="G430" s="962"/>
      <c r="H430" s="962"/>
    </row>
    <row r="431" spans="1:8" ht="15.75" thickBot="1" x14ac:dyDescent="0.3">
      <c r="A431" s="844" t="s">
        <v>14</v>
      </c>
      <c r="B431" s="1031" t="s">
        <v>489</v>
      </c>
      <c r="C431" s="850" t="s">
        <v>488</v>
      </c>
      <c r="D431" s="924" t="s">
        <v>489</v>
      </c>
      <c r="E431" s="850" t="s">
        <v>488</v>
      </c>
      <c r="F431" s="850" t="s">
        <v>683</v>
      </c>
      <c r="G431" s="850" t="s">
        <v>684</v>
      </c>
      <c r="H431" s="1045" t="s">
        <v>1</v>
      </c>
    </row>
    <row r="432" spans="1:8" ht="15.75" thickTop="1" x14ac:dyDescent="0.25">
      <c r="A432" s="214" t="str">
        <f>'CEO II VG'!A9</f>
        <v>Cir. Dentista Estomatologia - nº procedimentos - 20hrs</v>
      </c>
      <c r="B432" s="1036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88</v>
      </c>
      <c r="G432" s="92">
        <f>'CEO II VG'!G9</f>
        <v>138</v>
      </c>
      <c r="H432" s="1050">
        <f>'CEO II VG'!H9</f>
        <v>1.5681818181818181</v>
      </c>
    </row>
    <row r="433" spans="1:8" x14ac:dyDescent="0.25">
      <c r="A433" s="214" t="str">
        <f>'CEO II VG'!A10</f>
        <v>Cir. Dentista Periodontia (nº procedimentos) - 20hrs</v>
      </c>
      <c r="B433" s="1036">
        <f>'CEO II VG'!B10</f>
        <v>160</v>
      </c>
      <c r="C433" s="92">
        <f>'CEO II VG'!C10</f>
        <v>140</v>
      </c>
      <c r="D433" s="92">
        <f>'CEO II VG'!D10</f>
        <v>160</v>
      </c>
      <c r="E433" s="92">
        <f>'CEO II VG'!E10</f>
        <v>258</v>
      </c>
      <c r="F433" s="92">
        <f>'CEO II VG'!F10</f>
        <v>320</v>
      </c>
      <c r="G433" s="92">
        <f>'CEO II VG'!G10</f>
        <v>398</v>
      </c>
      <c r="H433" s="1050">
        <f>'CEO II VG'!H10</f>
        <v>1.2437499999999999</v>
      </c>
    </row>
    <row r="434" spans="1:8" x14ac:dyDescent="0.25">
      <c r="A434" s="216" t="str">
        <f>'CEO II VG'!A11</f>
        <v>Cir. Dentista Cirurgia Oral Menor (nº procedimentos) - 20hrs</v>
      </c>
      <c r="B434" s="1036">
        <f>'CEO II VG'!B11</f>
        <v>120</v>
      </c>
      <c r="C434" s="92">
        <f>'CEO II VG'!C11</f>
        <v>250</v>
      </c>
      <c r="D434" s="92">
        <f>'CEO II VG'!D11</f>
        <v>120</v>
      </c>
      <c r="E434" s="92">
        <f>'CEO II VG'!E11</f>
        <v>262</v>
      </c>
      <c r="F434" s="92">
        <f>'CEO II VG'!F11</f>
        <v>240</v>
      </c>
      <c r="G434" s="92">
        <f>'CEO II VG'!G11</f>
        <v>512</v>
      </c>
      <c r="H434" s="1050">
        <f>'CEO II VG'!H11</f>
        <v>2.1333333333333333</v>
      </c>
    </row>
    <row r="435" spans="1:8" x14ac:dyDescent="0.25">
      <c r="A435" s="216" t="str">
        <f>'CEO II VG'!A12</f>
        <v>Cir. Dentista Endodontia (nº procedimentos) - 20hrs</v>
      </c>
      <c r="B435" s="1036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216</v>
      </c>
      <c r="G435" s="92">
        <f>'CEO II VG'!G12</f>
        <v>168</v>
      </c>
      <c r="H435" s="1050">
        <f>'CEO II VG'!H12</f>
        <v>0.77777777777777779</v>
      </c>
    </row>
    <row r="436" spans="1:8" x14ac:dyDescent="0.25">
      <c r="A436" s="216" t="str">
        <f>'CEO II VG'!A13</f>
        <v>Cir. Dentista Paciente Especial (nº procedimentos) - 20hrs</v>
      </c>
      <c r="B436" s="1036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160</v>
      </c>
      <c r="G436" s="92">
        <f>'CEO II VG'!G13</f>
        <v>0</v>
      </c>
      <c r="H436" s="1050">
        <f>'CEO II VG'!H13</f>
        <v>0</v>
      </c>
    </row>
    <row r="437" spans="1:8" x14ac:dyDescent="0.25">
      <c r="A437" s="214" t="str">
        <f>'CEO II VG'!A14</f>
        <v>Cir. Dentista Protesista ( TI - Trat. Iniciado) - 20hrs</v>
      </c>
      <c r="B437" s="1036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132</v>
      </c>
      <c r="G437" s="92">
        <f>'CEO II VG'!G14</f>
        <v>126</v>
      </c>
      <c r="H437" s="1050">
        <f>'CEO II VG'!H14</f>
        <v>0.95454545454545459</v>
      </c>
    </row>
    <row r="438" spans="1:8" x14ac:dyDescent="0.25">
      <c r="A438" s="214" t="str">
        <f>'CEO II VG'!A15</f>
        <v>Cir. Dentista Protesista (TC - Trat. Concluído) - 20hrs</v>
      </c>
      <c r="B438" s="1036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126</v>
      </c>
      <c r="G438" s="92">
        <f>'CEO II VG'!G15</f>
        <v>93</v>
      </c>
      <c r="H438" s="1050">
        <f>'CEO II VG'!H15</f>
        <v>0.73809523809523814</v>
      </c>
    </row>
    <row r="439" spans="1:8" ht="15.75" thickBot="1" x14ac:dyDescent="0.3">
      <c r="A439" s="214" t="str">
        <f>'CEO II VG'!A16</f>
        <v>Nº Aparelhos instalados (ortodônticos)</v>
      </c>
      <c r="B439" s="1036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20</v>
      </c>
      <c r="G439" s="92">
        <f>'CEO II VG'!G16</f>
        <v>37</v>
      </c>
      <c r="H439" s="1050">
        <f>'CEO II VG'!H16</f>
        <v>1.85</v>
      </c>
    </row>
    <row r="440" spans="1:8" ht="15.75" thickBot="1" x14ac:dyDescent="0.3">
      <c r="A440" s="846" t="str">
        <f>'CEO II VG'!A17</f>
        <v>TOTAL</v>
      </c>
      <c r="B440" s="1037">
        <f>'CEO II VG'!B17</f>
        <v>651</v>
      </c>
      <c r="C440" s="848">
        <f>'CEO II VG'!C17</f>
        <v>654</v>
      </c>
      <c r="D440" s="848">
        <f>'CEO II VG'!D17</f>
        <v>651</v>
      </c>
      <c r="E440" s="848">
        <f>'CEO II VG'!E17</f>
        <v>818</v>
      </c>
      <c r="F440" s="848">
        <f>'CEO II VG'!F17</f>
        <v>1302</v>
      </c>
      <c r="G440" s="848">
        <f>'CEO II VG'!G17</f>
        <v>1472</v>
      </c>
      <c r="H440" s="1051">
        <f>'CEO II VG'!H17</f>
        <v>1.1305683563748079</v>
      </c>
    </row>
    <row r="442" spans="1:8" ht="15.75" x14ac:dyDescent="0.25">
      <c r="A442" s="959" t="s">
        <v>672</v>
      </c>
      <c r="B442" s="960"/>
      <c r="C442" s="960"/>
      <c r="D442" s="1029"/>
      <c r="E442" s="1029"/>
      <c r="F442" s="960"/>
      <c r="G442" s="960"/>
      <c r="H442" s="960"/>
    </row>
    <row r="443" spans="1:8" x14ac:dyDescent="0.25">
      <c r="A443" s="923"/>
      <c r="B443" s="944" t="s">
        <v>486</v>
      </c>
      <c r="C443" s="944"/>
      <c r="D443" s="944" t="s">
        <v>685</v>
      </c>
      <c r="E443" s="944"/>
      <c r="F443" s="962" t="s">
        <v>487</v>
      </c>
      <c r="G443" s="962"/>
      <c r="H443" s="962"/>
    </row>
    <row r="444" spans="1:8" ht="15.75" thickBot="1" x14ac:dyDescent="0.3">
      <c r="A444" s="844" t="s">
        <v>14</v>
      </c>
      <c r="B444" s="1031" t="s">
        <v>489</v>
      </c>
      <c r="C444" s="850" t="s">
        <v>488</v>
      </c>
      <c r="D444" s="924" t="s">
        <v>489</v>
      </c>
      <c r="E444" s="850" t="s">
        <v>488</v>
      </c>
      <c r="F444" s="850" t="s">
        <v>683</v>
      </c>
      <c r="G444" s="850" t="s">
        <v>684</v>
      </c>
      <c r="H444" s="1045" t="s">
        <v>1</v>
      </c>
    </row>
    <row r="445" spans="1:8" ht="15.75" thickTop="1" x14ac:dyDescent="0.25">
      <c r="A445" s="214" t="str">
        <f>'CER Carandiru'!A9</f>
        <v>Nº Casos Novos - Reabilitação Física</v>
      </c>
      <c r="B445" s="1036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36</v>
      </c>
      <c r="F445" s="92">
        <f>'CER Carandiru'!F9</f>
        <v>80</v>
      </c>
      <c r="G445" s="92">
        <f>'CER Carandiru'!G9</f>
        <v>74</v>
      </c>
      <c r="H445" s="1050">
        <f>'CER Carandiru'!H9</f>
        <v>0.92500000000000004</v>
      </c>
    </row>
    <row r="446" spans="1:8" x14ac:dyDescent="0.25">
      <c r="A446" s="214" t="str">
        <f>'CER Carandiru'!A10</f>
        <v>Nº Casos Novos - Reabilitação Intelectual</v>
      </c>
      <c r="B446" s="1036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41</v>
      </c>
      <c r="F446" s="92">
        <f>'CER Carandiru'!F10</f>
        <v>60</v>
      </c>
      <c r="G446" s="92">
        <f>'CER Carandiru'!G10</f>
        <v>66</v>
      </c>
      <c r="H446" s="1050">
        <f>'CER Carandiru'!H10</f>
        <v>1.1000000000000001</v>
      </c>
    </row>
    <row r="447" spans="1:8" x14ac:dyDescent="0.25">
      <c r="A447" s="214" t="str">
        <f>'CER Carandiru'!A11</f>
        <v>Nº Casos Novos - Reabilitação Auditiva</v>
      </c>
      <c r="B447" s="1036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49</v>
      </c>
      <c r="F447" s="92">
        <f>'CER Carandiru'!F11</f>
        <v>80</v>
      </c>
      <c r="G447" s="92">
        <f>'CER Carandiru'!G11</f>
        <v>86</v>
      </c>
      <c r="H447" s="1050">
        <f>'CER Carandiru'!H11</f>
        <v>1.075</v>
      </c>
    </row>
    <row r="448" spans="1:8" x14ac:dyDescent="0.25">
      <c r="A448" s="214" t="str">
        <f>'CER Carandiru'!A12</f>
        <v>Pacientes acompanhados/ mês</v>
      </c>
      <c r="B448" s="1036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2000</v>
      </c>
      <c r="G448" s="92">
        <f>'CER Carandiru'!G12</f>
        <v>2030</v>
      </c>
      <c r="H448" s="1050">
        <f>'CER Carandiru'!H12</f>
        <v>1.0149999999999999</v>
      </c>
    </row>
    <row r="449" spans="1:8" x14ac:dyDescent="0.25">
      <c r="A449" s="214" t="str">
        <f>'CER Carandiru'!A13</f>
        <v>Pacientes acompanhados/ mês - Reabilitação Física</v>
      </c>
      <c r="B449" s="1036">
        <f>'CER Carandiru'!B13</f>
        <v>400</v>
      </c>
      <c r="C449" s="92">
        <f>'CER Carandiru'!C13</f>
        <v>380</v>
      </c>
      <c r="D449" s="92">
        <f>'CER Carandiru'!D13</f>
        <v>400</v>
      </c>
      <c r="E449" s="92">
        <f>'CER Carandiru'!E13</f>
        <v>432</v>
      </c>
      <c r="F449" s="92">
        <f>'CER Carandiru'!F13</f>
        <v>800</v>
      </c>
      <c r="G449" s="92">
        <f>'CER Carandiru'!G13</f>
        <v>812</v>
      </c>
      <c r="H449" s="1050">
        <f>'CER Carandiru'!H13</f>
        <v>1.0149999999999999</v>
      </c>
    </row>
    <row r="450" spans="1:8" x14ac:dyDescent="0.25">
      <c r="A450" s="214" t="str">
        <f>'CER Carandiru'!A14</f>
        <v>Pacientes acompanhados/ mês - Reabilitação Intectual</v>
      </c>
      <c r="B450" s="1036">
        <f>'CER Carandiru'!B14</f>
        <v>300</v>
      </c>
      <c r="C450" s="92">
        <f>'CER Carandiru'!C14</f>
        <v>284</v>
      </c>
      <c r="D450" s="92">
        <f>'CER Carandiru'!D14</f>
        <v>300</v>
      </c>
      <c r="E450" s="92">
        <f>'CER Carandiru'!E14</f>
        <v>325</v>
      </c>
      <c r="F450" s="92">
        <f>'CER Carandiru'!F14</f>
        <v>600</v>
      </c>
      <c r="G450" s="92">
        <f>'CER Carandiru'!G14</f>
        <v>609</v>
      </c>
      <c r="H450" s="1050">
        <f>'CER Carandiru'!H14</f>
        <v>1.0149999999999999</v>
      </c>
    </row>
    <row r="451" spans="1:8" x14ac:dyDescent="0.25">
      <c r="A451" s="214" t="str">
        <f>'CER Carandiru'!A15</f>
        <v>Pacientes acompanhados/ mês - Reabilitação Auditiva</v>
      </c>
      <c r="B451" s="1036">
        <f>'CER Carandiru'!B15</f>
        <v>300</v>
      </c>
      <c r="C451" s="92">
        <f>'CER Carandiru'!C15</f>
        <v>284</v>
      </c>
      <c r="D451" s="92">
        <f>'CER Carandiru'!D15</f>
        <v>300</v>
      </c>
      <c r="E451" s="92">
        <f>'CER Carandiru'!E15</f>
        <v>325</v>
      </c>
      <c r="F451" s="92">
        <f>'CER Carandiru'!F15</f>
        <v>600</v>
      </c>
      <c r="G451" s="92">
        <f>'CER Carandiru'!G15</f>
        <v>609</v>
      </c>
      <c r="H451" s="1050">
        <f>'CER Carandiru'!H15</f>
        <v>1.0149999999999999</v>
      </c>
    </row>
    <row r="452" spans="1:8" x14ac:dyDescent="0.25">
      <c r="A452" s="214" t="str">
        <f>'CER Carandiru'!A16</f>
        <v>Procedimentos por paciente/mês</v>
      </c>
      <c r="B452" s="1036">
        <f>'CER Carandiru'!B16</f>
        <v>5</v>
      </c>
      <c r="C452" s="92">
        <f>'CER Carandiru'!C16</f>
        <v>5</v>
      </c>
      <c r="D452" s="92">
        <f>'CER Carandiru'!D16</f>
        <v>5</v>
      </c>
      <c r="E452" s="92">
        <f>'CER Carandiru'!E16</f>
        <v>5</v>
      </c>
      <c r="F452" s="92">
        <f>'CER Carandiru'!F16</f>
        <v>10</v>
      </c>
      <c r="G452" s="92">
        <f>'CER Carandiru'!G16</f>
        <v>10</v>
      </c>
      <c r="H452" s="1050">
        <f>'CER Carandiru'!H16</f>
        <v>1</v>
      </c>
    </row>
    <row r="453" spans="1:8" x14ac:dyDescent="0.25">
      <c r="A453" s="891" t="str">
        <f>'CER Carandiru'!A17</f>
        <v>Nº Procedimento - Assistente Social (30hrs)</v>
      </c>
      <c r="B453" s="1035">
        <f>'CER Carandiru'!B17</f>
        <v>135</v>
      </c>
      <c r="C453" s="849">
        <f>'CER Carandiru'!C17</f>
        <v>225</v>
      </c>
      <c r="D453" s="849">
        <f>'CER Carandiru'!D17</f>
        <v>135</v>
      </c>
      <c r="E453" s="849">
        <f>'CER Carandiru'!E17</f>
        <v>151</v>
      </c>
      <c r="F453" s="849">
        <f>'CER Carandiru'!F17</f>
        <v>270</v>
      </c>
      <c r="G453" s="849">
        <f>'CER Carandiru'!G17</f>
        <v>376</v>
      </c>
      <c r="H453" s="1049">
        <f>'CER Carandiru'!H17</f>
        <v>1.3925925925925926</v>
      </c>
    </row>
    <row r="454" spans="1:8" x14ac:dyDescent="0.25">
      <c r="A454" s="891" t="str">
        <f>'CER Carandiru'!A18</f>
        <v>Nº Procedimento - Enfermeiro (30hrs)</v>
      </c>
      <c r="B454" s="1035">
        <f>'CER Carandiru'!B18</f>
        <v>180</v>
      </c>
      <c r="C454" s="849">
        <f>'CER Carandiru'!C18</f>
        <v>261</v>
      </c>
      <c r="D454" s="849">
        <f>'CER Carandiru'!D18</f>
        <v>180</v>
      </c>
      <c r="E454" s="849">
        <f>'CER Carandiru'!E18</f>
        <v>315</v>
      </c>
      <c r="F454" s="849">
        <f>'CER Carandiru'!F18</f>
        <v>360</v>
      </c>
      <c r="G454" s="849">
        <f>'CER Carandiru'!G18</f>
        <v>576</v>
      </c>
      <c r="H454" s="1049">
        <f>'CER Carandiru'!H18</f>
        <v>1.6</v>
      </c>
    </row>
    <row r="455" spans="1:8" x14ac:dyDescent="0.25">
      <c r="A455" s="891" t="str">
        <f>'CER Carandiru'!A19</f>
        <v>Nº Procedimento - Fisioterapeuta (30hrs)</v>
      </c>
      <c r="B455" s="1035">
        <f>'CER Carandiru'!B19</f>
        <v>675</v>
      </c>
      <c r="C455" s="849">
        <f>'CER Carandiru'!C19</f>
        <v>892</v>
      </c>
      <c r="D455" s="849">
        <f>'CER Carandiru'!D19</f>
        <v>675</v>
      </c>
      <c r="E455" s="849">
        <f>'CER Carandiru'!E19</f>
        <v>1498</v>
      </c>
      <c r="F455" s="849">
        <f>'CER Carandiru'!F19</f>
        <v>1350</v>
      </c>
      <c r="G455" s="849">
        <f>'CER Carandiru'!G19</f>
        <v>2390</v>
      </c>
      <c r="H455" s="1049">
        <f>'CER Carandiru'!H19</f>
        <v>1.7703703703703704</v>
      </c>
    </row>
    <row r="456" spans="1:8" x14ac:dyDescent="0.25">
      <c r="A456" s="891" t="str">
        <f>'CER Carandiru'!A20</f>
        <v>Nº Procedimento - Fonoaudiólogo (30hrs)</v>
      </c>
      <c r="B456" s="1035">
        <f>'CER Carandiru'!B20</f>
        <v>945</v>
      </c>
      <c r="C456" s="849">
        <f>'CER Carandiru'!C20</f>
        <v>939</v>
      </c>
      <c r="D456" s="849">
        <f>'CER Carandiru'!D20</f>
        <v>945</v>
      </c>
      <c r="E456" s="849">
        <f>'CER Carandiru'!E20</f>
        <v>1438</v>
      </c>
      <c r="F456" s="849">
        <f>'CER Carandiru'!F20</f>
        <v>1890</v>
      </c>
      <c r="G456" s="849">
        <f>'CER Carandiru'!G20</f>
        <v>2377</v>
      </c>
      <c r="H456" s="1049">
        <f>'CER Carandiru'!H20</f>
        <v>1.2576719576719577</v>
      </c>
    </row>
    <row r="457" spans="1:8" x14ac:dyDescent="0.25">
      <c r="A457" s="891" t="str">
        <f>'CER Carandiru'!A21</f>
        <v>Nº Procedimento - Psicólogo (30hrs)</v>
      </c>
      <c r="B457" s="1035">
        <f>'CER Carandiru'!B21</f>
        <v>270</v>
      </c>
      <c r="C457" s="849">
        <f>'CER Carandiru'!C21</f>
        <v>244</v>
      </c>
      <c r="D457" s="849">
        <f>'CER Carandiru'!D21</f>
        <v>270</v>
      </c>
      <c r="E457" s="849">
        <f>'CER Carandiru'!E21</f>
        <v>241</v>
      </c>
      <c r="F457" s="849">
        <f>'CER Carandiru'!F21</f>
        <v>540</v>
      </c>
      <c r="G457" s="849">
        <f>'CER Carandiru'!G21</f>
        <v>485</v>
      </c>
      <c r="H457" s="1049">
        <f>'CER Carandiru'!H21</f>
        <v>0.89814814814814814</v>
      </c>
    </row>
    <row r="458" spans="1:8" x14ac:dyDescent="0.25">
      <c r="A458" s="891" t="str">
        <f>'CER Carandiru'!A22</f>
        <v>Nº Procedimento - Médico Neurologista (30hrs)</v>
      </c>
      <c r="B458" s="1035">
        <f>'CER Carandiru'!B22</f>
        <v>90</v>
      </c>
      <c r="C458" s="849">
        <f>'CER Carandiru'!C22</f>
        <v>82</v>
      </c>
      <c r="D458" s="849">
        <f>'CER Carandiru'!D22</f>
        <v>90</v>
      </c>
      <c r="E458" s="849">
        <f>'CER Carandiru'!E22</f>
        <v>86</v>
      </c>
      <c r="F458" s="849">
        <f>'CER Carandiru'!F22</f>
        <v>180</v>
      </c>
      <c r="G458" s="849">
        <f>'CER Carandiru'!G22</f>
        <v>168</v>
      </c>
      <c r="H458" s="1049">
        <f>'CER Carandiru'!H22</f>
        <v>0.93333333333333335</v>
      </c>
    </row>
    <row r="459" spans="1:8" x14ac:dyDescent="0.25">
      <c r="A459" s="214" t="str">
        <f>'CER Carandiru'!A23</f>
        <v>Nº Procedimento - Médico Ortopedista (10hrs)</v>
      </c>
      <c r="B459" s="1036">
        <f>'CER Carandiru'!B23</f>
        <v>30</v>
      </c>
      <c r="C459" s="92">
        <f>'CER Carandiru'!C23</f>
        <v>43</v>
      </c>
      <c r="D459" s="92">
        <f>'CER Carandiru'!D23</f>
        <v>30</v>
      </c>
      <c r="E459" s="92">
        <f>'CER Carandiru'!E23</f>
        <v>55</v>
      </c>
      <c r="F459" s="92">
        <f>'CER Carandiru'!F23</f>
        <v>60</v>
      </c>
      <c r="G459" s="92">
        <f>'CER Carandiru'!G23</f>
        <v>98</v>
      </c>
      <c r="H459" s="1050">
        <f>'CER Carandiru'!H23</f>
        <v>1.6333333333333333</v>
      </c>
    </row>
    <row r="460" spans="1:8" x14ac:dyDescent="0.25">
      <c r="A460" s="214" t="str">
        <f>'CER Carandiru'!A24</f>
        <v>Nº Procedimento - Médico Otorrinolaringologista (30hrs)</v>
      </c>
      <c r="B460" s="1036">
        <f>'CER Carandiru'!B24</f>
        <v>90</v>
      </c>
      <c r="C460" s="92">
        <f>'CER Carandiru'!C24</f>
        <v>262</v>
      </c>
      <c r="D460" s="92">
        <f>'CER Carandiru'!D24</f>
        <v>90</v>
      </c>
      <c r="E460" s="92">
        <f>'CER Carandiru'!E24</f>
        <v>257</v>
      </c>
      <c r="F460" s="92">
        <f>'CER Carandiru'!F24</f>
        <v>180</v>
      </c>
      <c r="G460" s="92">
        <f>'CER Carandiru'!G24</f>
        <v>519</v>
      </c>
      <c r="H460" s="1050">
        <f>'CER Carandiru'!H24</f>
        <v>2.8833333333333333</v>
      </c>
    </row>
    <row r="461" spans="1:8" x14ac:dyDescent="0.25">
      <c r="A461" s="214" t="str">
        <f>'CER Carandiru'!A25</f>
        <v>Nº Procedimento - Nutricionista (40hrs)</v>
      </c>
      <c r="B461" s="1036">
        <f>'CER Carandiru'!B25</f>
        <v>135</v>
      </c>
      <c r="C461" s="92">
        <f>'CER Carandiru'!C25</f>
        <v>170</v>
      </c>
      <c r="D461" s="92">
        <f>'CER Carandiru'!D25</f>
        <v>135</v>
      </c>
      <c r="E461" s="92">
        <f>'CER Carandiru'!E25</f>
        <v>242</v>
      </c>
      <c r="F461" s="92">
        <f>'CER Carandiru'!F25</f>
        <v>270</v>
      </c>
      <c r="G461" s="92">
        <f>'CER Carandiru'!G25</f>
        <v>412</v>
      </c>
      <c r="H461" s="1050">
        <f>'CER Carandiru'!H25</f>
        <v>1.5259259259259259</v>
      </c>
    </row>
    <row r="462" spans="1:8" ht="15.75" thickBot="1" x14ac:dyDescent="0.3">
      <c r="A462" s="214" t="str">
        <f>'CER Carandiru'!A26</f>
        <v>Nº Procedimento - Terapeuta Ocupacional (30hrs)</v>
      </c>
      <c r="B462" s="1036">
        <f>'CER Carandiru'!B26</f>
        <v>405</v>
      </c>
      <c r="C462" s="92">
        <f>'CER Carandiru'!C26</f>
        <v>118</v>
      </c>
      <c r="D462" s="92">
        <f>'CER Carandiru'!D26</f>
        <v>405</v>
      </c>
      <c r="E462" s="92">
        <f>'CER Carandiru'!E26</f>
        <v>106</v>
      </c>
      <c r="F462" s="92">
        <f>'CER Carandiru'!F26</f>
        <v>810</v>
      </c>
      <c r="G462" s="92">
        <f>'CER Carandiru'!G26</f>
        <v>224</v>
      </c>
      <c r="H462" s="1050">
        <f>'CER Carandiru'!H26</f>
        <v>0.27654320987654318</v>
      </c>
    </row>
    <row r="463" spans="1:8" ht="15.75" thickBot="1" x14ac:dyDescent="0.3">
      <c r="A463" s="846" t="str">
        <f>'CER Carandiru'!A27</f>
        <v>TOTAL</v>
      </c>
      <c r="B463" s="1037">
        <f>'CER Carandiru'!B27</f>
        <v>5070</v>
      </c>
      <c r="C463" s="848">
        <f>'CER Carandiru'!C27</f>
        <v>5237</v>
      </c>
      <c r="D463" s="848">
        <f>'CER Carandiru'!D27</f>
        <v>5070</v>
      </c>
      <c r="E463" s="848">
        <f>'CER Carandiru'!E27</f>
        <v>6684</v>
      </c>
      <c r="F463" s="848">
        <f>'CER Carandiru'!F27</f>
        <v>10140</v>
      </c>
      <c r="G463" s="848">
        <f>'CER Carandiru'!G27</f>
        <v>11921</v>
      </c>
      <c r="H463" s="1051">
        <f>'CER Carandiru'!H27</f>
        <v>1.1756410256410257</v>
      </c>
    </row>
    <row r="465" spans="1:8" ht="15.75" x14ac:dyDescent="0.25">
      <c r="A465" s="959" t="s">
        <v>673</v>
      </c>
      <c r="B465" s="960"/>
      <c r="C465" s="960"/>
      <c r="D465" s="1029"/>
      <c r="E465" s="1029"/>
      <c r="F465" s="960"/>
      <c r="G465" s="960"/>
      <c r="H465" s="960"/>
    </row>
    <row r="466" spans="1:8" x14ac:dyDescent="0.25">
      <c r="A466" s="923"/>
      <c r="B466" s="944" t="s">
        <v>486</v>
      </c>
      <c r="C466" s="944"/>
      <c r="D466" s="944" t="s">
        <v>685</v>
      </c>
      <c r="E466" s="944"/>
      <c r="F466" s="962" t="s">
        <v>487</v>
      </c>
      <c r="G466" s="962"/>
      <c r="H466" s="962"/>
    </row>
    <row r="467" spans="1:8" ht="15.75" thickBot="1" x14ac:dyDescent="0.3">
      <c r="A467" s="844" t="s">
        <v>14</v>
      </c>
      <c r="B467" s="1031" t="s">
        <v>489</v>
      </c>
      <c r="C467" s="850" t="s">
        <v>488</v>
      </c>
      <c r="D467" s="924" t="s">
        <v>489</v>
      </c>
      <c r="E467" s="850" t="s">
        <v>488</v>
      </c>
      <c r="F467" s="850" t="s">
        <v>683</v>
      </c>
      <c r="G467" s="850" t="s">
        <v>684</v>
      </c>
      <c r="H467" s="1045" t="s">
        <v>1</v>
      </c>
    </row>
    <row r="468" spans="1:8" ht="15.75" thickTop="1" x14ac:dyDescent="0.25">
      <c r="A468" s="214" t="str">
        <f>'APD no CER III Carandiru'!A9</f>
        <v>Nº pacientes em acompanhamento APD</v>
      </c>
      <c r="B468" s="1036">
        <f>'APD no CER III Carandiru'!B9</f>
        <v>80</v>
      </c>
      <c r="C468" s="92">
        <f>'APD no CER III Carandiru'!C9</f>
        <v>142</v>
      </c>
      <c r="D468" s="92">
        <f>'APD no CER III Carandiru'!D9</f>
        <v>80</v>
      </c>
      <c r="E468" s="92">
        <f>'APD no CER III Carandiru'!E9</f>
        <v>117</v>
      </c>
      <c r="F468" s="92">
        <f>'APD no CER III Carandiru'!F9</f>
        <v>160</v>
      </c>
      <c r="G468" s="92">
        <f>'APD no CER III Carandiru'!G9</f>
        <v>259</v>
      </c>
      <c r="H468" s="1050">
        <f>'APD no CER III Carandiru'!H9</f>
        <v>1.6187499999999999</v>
      </c>
    </row>
    <row r="469" spans="1:8" x14ac:dyDescent="0.25">
      <c r="A469" s="214" t="str">
        <f>'APD no CER III Carandiru'!A10</f>
        <v>Procedimentos da Eq. Multiprofissional APD</v>
      </c>
      <c r="B469" s="1036">
        <f>'APD no CER III Carandiru'!B10</f>
        <v>205</v>
      </c>
      <c r="C469" s="92">
        <f>'APD no CER III Carandiru'!C10</f>
        <v>282</v>
      </c>
      <c r="D469" s="92">
        <f>'APD no CER III Carandiru'!D10</f>
        <v>205</v>
      </c>
      <c r="E469" s="92">
        <f>'APD no CER III Carandiru'!E10</f>
        <v>191</v>
      </c>
      <c r="F469" s="92">
        <f>'APD no CER III Carandiru'!F10</f>
        <v>410</v>
      </c>
      <c r="G469" s="92">
        <f>'APD no CER III Carandiru'!G10</f>
        <v>473</v>
      </c>
      <c r="H469" s="1050">
        <f>'APD no CER III Carandiru'!H10</f>
        <v>1.1536585365853658</v>
      </c>
    </row>
    <row r="470" spans="1:8" ht="15.75" thickBot="1" x14ac:dyDescent="0.3">
      <c r="A470" s="214" t="str">
        <f>'APD no CER III Carandiru'!A11</f>
        <v>Procedimentos por acompanhante APD</v>
      </c>
      <c r="B470" s="1036">
        <f>'APD no CER III Carandiru'!B11</f>
        <v>324</v>
      </c>
      <c r="C470" s="92">
        <f>'APD no CER III Carandiru'!C11</f>
        <v>291</v>
      </c>
      <c r="D470" s="92">
        <f>'APD no CER III Carandiru'!D11</f>
        <v>324</v>
      </c>
      <c r="E470" s="92">
        <f>'APD no CER III Carandiru'!E11</f>
        <v>254</v>
      </c>
      <c r="F470" s="92">
        <f>'APD no CER III Carandiru'!F11</f>
        <v>648</v>
      </c>
      <c r="G470" s="92">
        <f>'APD no CER III Carandiru'!G11</f>
        <v>545</v>
      </c>
      <c r="H470" s="1050">
        <f>'APD no CER III Carandiru'!H11</f>
        <v>0.84104938271604934</v>
      </c>
    </row>
    <row r="471" spans="1:8" ht="15.75" thickBot="1" x14ac:dyDescent="0.3">
      <c r="A471" s="846" t="str">
        <f>'APD no CER III Carandiru'!A12</f>
        <v xml:space="preserve">TOTAL </v>
      </c>
      <c r="B471" s="1037">
        <f>'APD no CER III Carandiru'!B12</f>
        <v>609</v>
      </c>
      <c r="C471" s="848">
        <f>'APD no CER III Carandiru'!C12</f>
        <v>715</v>
      </c>
      <c r="D471" s="848">
        <f>'APD no CER III Carandiru'!D12</f>
        <v>609</v>
      </c>
      <c r="E471" s="848">
        <f>'APD no CER III Carandiru'!E12</f>
        <v>562</v>
      </c>
      <c r="F471" s="848">
        <f>'APD no CER III Carandiru'!F12</f>
        <v>1218</v>
      </c>
      <c r="G471" s="848">
        <f>'APD no CER III Carandiru'!G12</f>
        <v>1277</v>
      </c>
      <c r="H471" s="1051">
        <f>'APD no CER III Carandiru'!H12</f>
        <v>1.048440065681445</v>
      </c>
    </row>
    <row r="473" spans="1:8" ht="15.75" x14ac:dyDescent="0.25">
      <c r="A473" s="959" t="s">
        <v>649</v>
      </c>
      <c r="B473" s="960"/>
      <c r="C473" s="960"/>
      <c r="D473" s="1029"/>
      <c r="E473" s="1029"/>
      <c r="F473" s="960"/>
      <c r="G473" s="960"/>
      <c r="H473" s="960"/>
    </row>
    <row r="474" spans="1:8" x14ac:dyDescent="0.25">
      <c r="A474" s="923"/>
      <c r="B474" s="944" t="s">
        <v>486</v>
      </c>
      <c r="C474" s="944"/>
      <c r="D474" s="944" t="s">
        <v>685</v>
      </c>
      <c r="E474" s="944"/>
      <c r="F474" s="962" t="s">
        <v>487</v>
      </c>
      <c r="G474" s="962"/>
      <c r="H474" s="962"/>
    </row>
    <row r="475" spans="1:8" ht="15.75" thickBot="1" x14ac:dyDescent="0.3">
      <c r="A475" s="844" t="s">
        <v>14</v>
      </c>
      <c r="B475" s="1031" t="s">
        <v>489</v>
      </c>
      <c r="C475" s="850" t="s">
        <v>488</v>
      </c>
      <c r="D475" s="924" t="s">
        <v>489</v>
      </c>
      <c r="E475" s="850" t="s">
        <v>488</v>
      </c>
      <c r="F475" s="850" t="s">
        <v>683</v>
      </c>
      <c r="G475" s="850" t="s">
        <v>684</v>
      </c>
      <c r="H475" s="1045" t="s">
        <v>1</v>
      </c>
    </row>
    <row r="476" spans="1:8" ht="15.75" thickTop="1" x14ac:dyDescent="0.25">
      <c r="A476" s="214" t="str">
        <f>'CAPS INF II VM-VG'!A9</f>
        <v>Nº Pacientes com cadastro ativo CAPS</v>
      </c>
      <c r="B476" s="1036">
        <f>'CAPS INF II VM-VG'!B9</f>
        <v>155</v>
      </c>
      <c r="C476" s="92">
        <f>'CAPS INF II VM-VG'!C9</f>
        <v>270</v>
      </c>
      <c r="D476" s="92">
        <f>'CAPS INF II VM-VG'!D9</f>
        <v>155</v>
      </c>
      <c r="E476" s="92">
        <f>'CAPS INF II VM-VG'!E9</f>
        <v>284</v>
      </c>
      <c r="F476" s="92">
        <f>'CAPS INF II VM-VG'!F9</f>
        <v>310</v>
      </c>
      <c r="G476" s="92">
        <f>'CAPS INF II VM-VG'!G9</f>
        <v>554</v>
      </c>
      <c r="H476" s="1050">
        <f>'CAPS INF II VM-VG'!H9</f>
        <v>1.7870967741935484</v>
      </c>
    </row>
    <row r="477" spans="1:8" x14ac:dyDescent="0.25">
      <c r="A477" s="214" t="str">
        <f>'CAPS INF II VM-VG'!A10</f>
        <v>Matriciamento de Equipes da Atenção Básica</v>
      </c>
      <c r="B477" s="1036">
        <f>'CAPS INF II VM-VG'!B10</f>
        <v>13</v>
      </c>
      <c r="C477" s="92">
        <f>'CAPS INF II VM-VG'!C10</f>
        <v>14</v>
      </c>
      <c r="D477" s="92">
        <f>'CAPS INF II VM-VG'!D10</f>
        <v>13</v>
      </c>
      <c r="E477" s="92">
        <f>'CAPS INF II VM-VG'!E10</f>
        <v>16</v>
      </c>
      <c r="F477" s="92">
        <f>'CAPS INF II VM-VG'!F10</f>
        <v>26</v>
      </c>
      <c r="G477" s="92">
        <f>'CAPS INF II VM-VG'!G10</f>
        <v>30</v>
      </c>
      <c r="H477" s="1050">
        <f>'CAPS INF II VM-VG'!H10</f>
        <v>1.1538461538461537</v>
      </c>
    </row>
    <row r="478" spans="1:8" ht="24" x14ac:dyDescent="0.25">
      <c r="A478" s="216" t="str">
        <f>'CAPS INF II VM-VG'!A11</f>
        <v>Matriciamento de equipes de Atenção da Urgência, Emergência e Referência Saude Mental</v>
      </c>
      <c r="B478" s="1036">
        <f>'CAPS INF II VM-VG'!B11</f>
        <v>1</v>
      </c>
      <c r="C478" s="92">
        <f>'CAPS INF II VM-VG'!C11</f>
        <v>1</v>
      </c>
      <c r="D478" s="92">
        <f>'CAPS INF II VM-VG'!D11</f>
        <v>1</v>
      </c>
      <c r="E478" s="92">
        <f>'CAPS INF II VM-VG'!E11</f>
        <v>1</v>
      </c>
      <c r="F478" s="92">
        <f>'CAPS INF II VM-VG'!F11</f>
        <v>2</v>
      </c>
      <c r="G478" s="92">
        <f>'CAPS INF II VM-VG'!G11</f>
        <v>2</v>
      </c>
      <c r="H478" s="1050">
        <f>'CAPS INF II VM-VG'!H11</f>
        <v>1</v>
      </c>
    </row>
    <row r="479" spans="1:8" ht="15.75" thickBot="1" x14ac:dyDescent="0.3">
      <c r="A479" s="214" t="str">
        <f>'CAPS INF II VM-VG'!A12</f>
        <v>Nº Atendimento domiciliar para pacientes de CAPS</v>
      </c>
      <c r="B479" s="1036">
        <f>'CAPS INF II VM-VG'!B12</f>
        <v>30</v>
      </c>
      <c r="C479" s="92">
        <f>'CAPS INF II VM-VG'!C12</f>
        <v>34</v>
      </c>
      <c r="D479" s="92">
        <f>'CAPS INF II VM-VG'!D12</f>
        <v>30</v>
      </c>
      <c r="E479" s="92">
        <f>'CAPS INF II VM-VG'!E12</f>
        <v>32</v>
      </c>
      <c r="F479" s="92">
        <f>'CAPS INF II VM-VG'!F12</f>
        <v>60</v>
      </c>
      <c r="G479" s="92">
        <f>'CAPS INF II VM-VG'!G12</f>
        <v>66</v>
      </c>
      <c r="H479" s="1050">
        <f>'CAPS INF II VM-VG'!H12</f>
        <v>1.1000000000000001</v>
      </c>
    </row>
    <row r="480" spans="1:8" ht="15.75" thickBot="1" x14ac:dyDescent="0.3">
      <c r="A480" s="846" t="str">
        <f>'CAPS INF II VM-VG'!A13</f>
        <v xml:space="preserve">TOTAL </v>
      </c>
      <c r="B480" s="1037">
        <f>'CAPS INF II VM-VG'!B13</f>
        <v>199</v>
      </c>
      <c r="C480" s="848">
        <f>'CAPS INF II VM-VG'!C13</f>
        <v>319</v>
      </c>
      <c r="D480" s="848">
        <f>'CAPS INF II VM-VG'!D13</f>
        <v>199</v>
      </c>
      <c r="E480" s="848">
        <f>'CAPS INF II VM-VG'!E13</f>
        <v>333</v>
      </c>
      <c r="F480" s="848">
        <f>'CAPS INF II VM-VG'!F13</f>
        <v>398</v>
      </c>
      <c r="G480" s="848">
        <f>'CAPS INF II VM-VG'!G13</f>
        <v>652</v>
      </c>
      <c r="H480" s="1051">
        <f>'CAPS INF II VM-VG'!H13</f>
        <v>1.6381909547738693</v>
      </c>
    </row>
    <row r="482" spans="1:8" ht="15.75" x14ac:dyDescent="0.25">
      <c r="A482" s="959" t="s">
        <v>681</v>
      </c>
      <c r="B482" s="960"/>
      <c r="C482" s="960"/>
      <c r="D482" s="1029"/>
      <c r="E482" s="1029"/>
      <c r="F482" s="960"/>
      <c r="G482" s="960"/>
      <c r="H482" s="960"/>
    </row>
    <row r="483" spans="1:8" x14ac:dyDescent="0.25">
      <c r="A483" s="923"/>
      <c r="B483" s="944" t="s">
        <v>486</v>
      </c>
      <c r="C483" s="944"/>
      <c r="D483" s="944" t="s">
        <v>685</v>
      </c>
      <c r="E483" s="944"/>
      <c r="F483" s="962" t="s">
        <v>487</v>
      </c>
      <c r="G483" s="962"/>
      <c r="H483" s="962"/>
    </row>
    <row r="484" spans="1:8" ht="24.75" thickBot="1" x14ac:dyDescent="0.3">
      <c r="A484" s="844" t="s">
        <v>14</v>
      </c>
      <c r="B484" s="1031" t="s">
        <v>15</v>
      </c>
      <c r="C484" s="850" t="s">
        <v>486</v>
      </c>
      <c r="D484" s="924" t="s">
        <v>489</v>
      </c>
      <c r="E484" s="850" t="s">
        <v>488</v>
      </c>
      <c r="F484" s="850" t="s">
        <v>683</v>
      </c>
      <c r="G484" s="850" t="s">
        <v>684</v>
      </c>
      <c r="H484" s="1045" t="s">
        <v>1</v>
      </c>
    </row>
    <row r="485" spans="1:8" ht="36.75" thickTop="1" x14ac:dyDescent="0.25">
      <c r="A485" s="214" t="str">
        <f>' UPA'!A14</f>
        <v>Atendimento de Urgencia</v>
      </c>
      <c r="B485" s="1059" t="s">
        <v>485</v>
      </c>
      <c r="C485" s="92">
        <f>' UPA'!C14</f>
        <v>17160</v>
      </c>
      <c r="D485" s="1059" t="s">
        <v>485</v>
      </c>
      <c r="E485" s="92">
        <f>' UPA'!E14</f>
        <v>18544</v>
      </c>
      <c r="F485" s="92" t="str">
        <f>' UPA'!F14</f>
        <v>-</v>
      </c>
      <c r="G485" s="92">
        <f>' UPA'!G14</f>
        <v>35704</v>
      </c>
      <c r="H485" s="1050" t="str">
        <f>' UPA'!H14</f>
        <v>-</v>
      </c>
    </row>
    <row r="486" spans="1:8" ht="36" x14ac:dyDescent="0.25">
      <c r="A486" s="214" t="str">
        <f>' UPA'!A15</f>
        <v>Atendimento com Remoção</v>
      </c>
      <c r="B486" s="1059" t="s">
        <v>485</v>
      </c>
      <c r="C486" s="92">
        <f>' UPA'!C15</f>
        <v>303</v>
      </c>
      <c r="D486" s="1059" t="s">
        <v>485</v>
      </c>
      <c r="E486" s="92">
        <f>' UPA'!E15</f>
        <v>353</v>
      </c>
      <c r="F486" s="92" t="str">
        <f>' UPA'!F15</f>
        <v>-</v>
      </c>
      <c r="G486" s="92">
        <f>' UPA'!G15</f>
        <v>656</v>
      </c>
      <c r="H486" s="1050" t="str">
        <f>' UPA'!H15</f>
        <v>-</v>
      </c>
    </row>
    <row r="487" spans="1:8" ht="36.75" thickBot="1" x14ac:dyDescent="0.3">
      <c r="A487" s="214" t="str">
        <f>' UPA'!A16</f>
        <v>Atendimento com Observação</v>
      </c>
      <c r="B487" s="1059" t="s">
        <v>485</v>
      </c>
      <c r="C487" s="92">
        <f>' UPA'!C16</f>
        <v>869</v>
      </c>
      <c r="D487" s="1059" t="s">
        <v>485</v>
      </c>
      <c r="E487" s="92">
        <f>' UPA'!E16</f>
        <v>756</v>
      </c>
      <c r="F487" s="92" t="str">
        <f>' UPA'!F16</f>
        <v>-</v>
      </c>
      <c r="G487" s="92">
        <f>' UPA'!G16</f>
        <v>1625</v>
      </c>
      <c r="H487" s="1050" t="str">
        <f>' UPA'!H16</f>
        <v>-</v>
      </c>
    </row>
    <row r="488" spans="1:8" ht="17.25" customHeight="1" thickBot="1" x14ac:dyDescent="0.3">
      <c r="A488" s="846" t="str">
        <f>' UPA'!A17</f>
        <v xml:space="preserve">TOTAL </v>
      </c>
      <c r="B488" s="1037"/>
      <c r="C488" s="848">
        <f>' UPA'!C17</f>
        <v>18332</v>
      </c>
      <c r="D488" s="848">
        <f>' UPA'!D17</f>
        <v>0</v>
      </c>
      <c r="E488" s="848">
        <f>' UPA'!E17</f>
        <v>19653</v>
      </c>
      <c r="F488" s="848" t="str">
        <f>' UPA'!F17</f>
        <v>-</v>
      </c>
      <c r="G488" s="848">
        <f>' UPA'!G17</f>
        <v>37985</v>
      </c>
      <c r="H488" s="1051" t="str">
        <f>' UPA'!H17</f>
        <v>-</v>
      </c>
    </row>
    <row r="490" spans="1:8" ht="15.75" x14ac:dyDescent="0.25">
      <c r="A490" s="959" t="s">
        <v>650</v>
      </c>
      <c r="B490" s="960"/>
      <c r="C490" s="960"/>
      <c r="D490" s="1029"/>
      <c r="E490" s="1029"/>
      <c r="F490" s="960"/>
      <c r="G490" s="960"/>
      <c r="H490" s="960"/>
    </row>
    <row r="491" spans="1:8" x14ac:dyDescent="0.25">
      <c r="A491" s="923"/>
      <c r="B491" s="944" t="s">
        <v>486</v>
      </c>
      <c r="C491" s="944"/>
      <c r="D491" s="944" t="s">
        <v>685</v>
      </c>
      <c r="E491" s="944"/>
      <c r="F491" s="962" t="s">
        <v>487</v>
      </c>
      <c r="G491" s="962"/>
      <c r="H491" s="962"/>
    </row>
    <row r="492" spans="1:8" ht="15.75" thickBot="1" x14ac:dyDescent="0.3">
      <c r="A492" s="844" t="s">
        <v>14</v>
      </c>
      <c r="B492" s="1031" t="s">
        <v>489</v>
      </c>
      <c r="C492" s="850" t="s">
        <v>488</v>
      </c>
      <c r="D492" s="924" t="s">
        <v>489</v>
      </c>
      <c r="E492" s="850" t="s">
        <v>488</v>
      </c>
      <c r="F492" s="850" t="s">
        <v>683</v>
      </c>
      <c r="G492" s="850" t="s">
        <v>684</v>
      </c>
      <c r="H492" s="1045" t="s">
        <v>1</v>
      </c>
    </row>
    <row r="493" spans="1:8" ht="15.75" thickTop="1" x14ac:dyDescent="0.25">
      <c r="A493" s="214" t="str">
        <f>'HORA CERTA'!A9</f>
        <v>Angiologista (consulta) - 12hrs</v>
      </c>
      <c r="B493" s="1036">
        <f>'HORA CERTA'!B9</f>
        <v>396</v>
      </c>
      <c r="C493" s="92">
        <f>'HORA CERTA'!C9</f>
        <v>321</v>
      </c>
      <c r="D493" s="92">
        <f>'HORA CERTA'!D9</f>
        <v>396</v>
      </c>
      <c r="E493" s="92">
        <f>'HORA CERTA'!E9</f>
        <v>331</v>
      </c>
      <c r="F493" s="92">
        <f>'HORA CERTA'!F9</f>
        <v>792</v>
      </c>
      <c r="G493" s="92">
        <f>'HORA CERTA'!G9</f>
        <v>652</v>
      </c>
      <c r="H493" s="1050">
        <f>'HORA CERTA'!H9</f>
        <v>0.8232323232323232</v>
      </c>
    </row>
    <row r="494" spans="1:8" x14ac:dyDescent="0.25">
      <c r="A494" s="214" t="str">
        <f>'HORA CERTA'!A10</f>
        <v>Cardiologista (consulta) - 12hrs</v>
      </c>
      <c r="B494" s="1036">
        <f>'HORA CERTA'!B10</f>
        <v>792</v>
      </c>
      <c r="C494" s="92">
        <f>'HORA CERTA'!C10</f>
        <v>478</v>
      </c>
      <c r="D494" s="92">
        <f>'HORA CERTA'!D10</f>
        <v>792</v>
      </c>
      <c r="E494" s="92">
        <f>'HORA CERTA'!E10</f>
        <v>487</v>
      </c>
      <c r="F494" s="92">
        <f>'HORA CERTA'!F10</f>
        <v>1584</v>
      </c>
      <c r="G494" s="92">
        <f>'HORA CERTA'!G10</f>
        <v>965</v>
      </c>
      <c r="H494" s="1050">
        <f>'HORA CERTA'!H10</f>
        <v>0.60921717171717171</v>
      </c>
    </row>
    <row r="495" spans="1:8" x14ac:dyDescent="0.25">
      <c r="A495" s="214" t="str">
        <f>'HORA CERTA'!A11</f>
        <v>Endocrinologista (consulta) - 12hrs</v>
      </c>
      <c r="B495" s="1036">
        <f>'HORA CERTA'!B11</f>
        <v>660</v>
      </c>
      <c r="C495" s="92">
        <f>'HORA CERTA'!C11</f>
        <v>596</v>
      </c>
      <c r="D495" s="92">
        <f>'HORA CERTA'!D11</f>
        <v>660</v>
      </c>
      <c r="E495" s="92">
        <f>'HORA CERTA'!E11</f>
        <v>605</v>
      </c>
      <c r="F495" s="92">
        <f>'HORA CERTA'!F11</f>
        <v>1320</v>
      </c>
      <c r="G495" s="92">
        <f>'HORA CERTA'!G11</f>
        <v>1201</v>
      </c>
      <c r="H495" s="1050">
        <f>'HORA CERTA'!H11</f>
        <v>0.9098484848484848</v>
      </c>
    </row>
    <row r="496" spans="1:8" x14ac:dyDescent="0.25">
      <c r="A496" s="214" t="str">
        <f>'HORA CERTA'!A12</f>
        <v>Gastroentrologia (consulta) - 12hrs</v>
      </c>
      <c r="B496" s="1036">
        <f>'HORA CERTA'!B12</f>
        <v>264</v>
      </c>
      <c r="C496" s="92">
        <f>'HORA CERTA'!C12</f>
        <v>303</v>
      </c>
      <c r="D496" s="92">
        <f>'HORA CERTA'!D12</f>
        <v>264</v>
      </c>
      <c r="E496" s="92">
        <f>'HORA CERTA'!E12</f>
        <v>227</v>
      </c>
      <c r="F496" s="92">
        <f>'HORA CERTA'!F12</f>
        <v>528</v>
      </c>
      <c r="G496" s="92">
        <f>'HORA CERTA'!G12</f>
        <v>530</v>
      </c>
      <c r="H496" s="1050">
        <f>'HORA CERTA'!H12</f>
        <v>1.0037878787878789</v>
      </c>
    </row>
    <row r="497" spans="1:8" x14ac:dyDescent="0.25">
      <c r="A497" s="214" t="str">
        <f>'HORA CERTA'!A13</f>
        <v>Proctologia (consulta) - 12hrs</v>
      </c>
      <c r="B497" s="1036">
        <f>'HORA CERTA'!B13</f>
        <v>132</v>
      </c>
      <c r="C497" s="92">
        <f>'HORA CERTA'!C13</f>
        <v>69</v>
      </c>
      <c r="D497" s="92">
        <f>'HORA CERTA'!D13</f>
        <v>132</v>
      </c>
      <c r="E497" s="92">
        <f>'HORA CERTA'!E13</f>
        <v>133</v>
      </c>
      <c r="F497" s="92">
        <f>'HORA CERTA'!F13</f>
        <v>264</v>
      </c>
      <c r="G497" s="92">
        <f>'HORA CERTA'!G13</f>
        <v>202</v>
      </c>
      <c r="H497" s="1050">
        <f>'HORA CERTA'!H13</f>
        <v>0.76515151515151514</v>
      </c>
    </row>
    <row r="498" spans="1:8" x14ac:dyDescent="0.25">
      <c r="A498" s="214" t="str">
        <f>'HORA CERTA'!A14</f>
        <v>Reumatologista (consulta) - 12hrs</v>
      </c>
      <c r="B498" s="1036">
        <f>'HORA CERTA'!B14</f>
        <v>264</v>
      </c>
      <c r="C498" s="92">
        <f>'HORA CERTA'!C14</f>
        <v>83</v>
      </c>
      <c r="D498" s="92">
        <f>'HORA CERTA'!D14</f>
        <v>264</v>
      </c>
      <c r="E498" s="92">
        <f>'HORA CERTA'!E14</f>
        <v>243</v>
      </c>
      <c r="F498" s="92">
        <f>'HORA CERTA'!F14</f>
        <v>528</v>
      </c>
      <c r="G498" s="92">
        <f>'HORA CERTA'!G14</f>
        <v>326</v>
      </c>
      <c r="H498" s="1050">
        <f>'HORA CERTA'!H14</f>
        <v>0.61742424242424243</v>
      </c>
    </row>
    <row r="499" spans="1:8" x14ac:dyDescent="0.25">
      <c r="A499" s="214" t="str">
        <f>'HORA CERTA'!A15</f>
        <v>Dermatologista (consulta) - 12hrs</v>
      </c>
      <c r="B499" s="1036">
        <f>'HORA CERTA'!B15</f>
        <v>504</v>
      </c>
      <c r="C499" s="92">
        <f>'HORA CERTA'!C15</f>
        <v>436</v>
      </c>
      <c r="D499" s="92">
        <f>'HORA CERTA'!D15</f>
        <v>504</v>
      </c>
      <c r="E499" s="92">
        <f>'HORA CERTA'!E15</f>
        <v>379</v>
      </c>
      <c r="F499" s="92">
        <f>'HORA CERTA'!F15</f>
        <v>1008</v>
      </c>
      <c r="G499" s="92">
        <f>'HORA CERTA'!G15</f>
        <v>815</v>
      </c>
      <c r="H499" s="1050">
        <f>'HORA CERTA'!H15</f>
        <v>0.80853174603174605</v>
      </c>
    </row>
    <row r="500" spans="1:8" x14ac:dyDescent="0.25">
      <c r="A500" s="891" t="str">
        <f>'HORA CERTA'!A16</f>
        <v>Telemedicina Cardiologista (teleconsultas) - 40hrs</v>
      </c>
      <c r="B500" s="1035">
        <f>'HORA CERTA'!B16</f>
        <v>123</v>
      </c>
      <c r="C500" s="849">
        <f>'HORA CERTA'!C16</f>
        <v>102</v>
      </c>
      <c r="D500" s="849">
        <f>'HORA CERTA'!D16</f>
        <v>123</v>
      </c>
      <c r="E500" s="849">
        <f>'HORA CERTA'!E16</f>
        <v>45</v>
      </c>
      <c r="F500" s="849">
        <f>'HORA CERTA'!F16</f>
        <v>246</v>
      </c>
      <c r="G500" s="849">
        <f>'HORA CERTA'!G16</f>
        <v>147</v>
      </c>
      <c r="H500" s="1049">
        <f>'HORA CERTA'!H16</f>
        <v>0.59756097560975607</v>
      </c>
    </row>
    <row r="501" spans="1:8" x14ac:dyDescent="0.25">
      <c r="A501" s="891" t="str">
        <f>'HORA CERTA'!A17</f>
        <v>Telemedicina Dermatologista (teleconsultas) - 40hrs</v>
      </c>
      <c r="B501" s="1035">
        <f>'HORA CERTA'!B17</f>
        <v>123</v>
      </c>
      <c r="C501" s="849">
        <f>'HORA CERTA'!C17</f>
        <v>184</v>
      </c>
      <c r="D501" s="849">
        <f>'HORA CERTA'!D17</f>
        <v>123</v>
      </c>
      <c r="E501" s="849">
        <f>'HORA CERTA'!E17</f>
        <v>158</v>
      </c>
      <c r="F501" s="849">
        <f>'HORA CERTA'!F17</f>
        <v>246</v>
      </c>
      <c r="G501" s="849">
        <f>'HORA CERTA'!G17</f>
        <v>342</v>
      </c>
      <c r="H501" s="1049">
        <f>'HORA CERTA'!H17</f>
        <v>1.3902439024390243</v>
      </c>
    </row>
    <row r="502" spans="1:8" x14ac:dyDescent="0.25">
      <c r="A502" s="891" t="str">
        <f>'HORA CERTA'!A18</f>
        <v>Telemedicina Psiquiatra (teleconsultas) - 20hrs</v>
      </c>
      <c r="B502" s="1035">
        <f>'HORA CERTA'!B18</f>
        <v>62</v>
      </c>
      <c r="C502" s="849">
        <f>'HORA CERTA'!C18</f>
        <v>43</v>
      </c>
      <c r="D502" s="849">
        <f>'HORA CERTA'!D18</f>
        <v>62</v>
      </c>
      <c r="E502" s="849">
        <f>'HORA CERTA'!E18</f>
        <v>39</v>
      </c>
      <c r="F502" s="849">
        <f>'HORA CERTA'!F18</f>
        <v>124</v>
      </c>
      <c r="G502" s="849">
        <f>'HORA CERTA'!G18</f>
        <v>82</v>
      </c>
      <c r="H502" s="1049">
        <f>'HORA CERTA'!H18</f>
        <v>0.66129032258064513</v>
      </c>
    </row>
    <row r="503" spans="1:8" x14ac:dyDescent="0.25">
      <c r="A503" s="891" t="str">
        <f>'HORA CERTA'!A19</f>
        <v>Telemedicina Endocrinologista (teleconsultas) - 10hrs</v>
      </c>
      <c r="B503" s="1035">
        <f>'HORA CERTA'!B19</f>
        <v>31</v>
      </c>
      <c r="C503" s="849">
        <f>'HORA CERTA'!C19</f>
        <v>37</v>
      </c>
      <c r="D503" s="849">
        <f>'HORA CERTA'!D19</f>
        <v>31</v>
      </c>
      <c r="E503" s="849">
        <f>'HORA CERTA'!E19</f>
        <v>43</v>
      </c>
      <c r="F503" s="849">
        <f>'HORA CERTA'!F19</f>
        <v>62</v>
      </c>
      <c r="G503" s="849">
        <f>'HORA CERTA'!G19</f>
        <v>80</v>
      </c>
      <c r="H503" s="1049">
        <f>'HORA CERTA'!H19</f>
        <v>1.2903225806451613</v>
      </c>
    </row>
    <row r="504" spans="1:8" x14ac:dyDescent="0.25">
      <c r="A504" s="891" t="str">
        <f>'HORA CERTA'!A20</f>
        <v>Telemedicina Neurologista (teleconsultas) - 10hrs</v>
      </c>
      <c r="B504" s="1035">
        <f>'HORA CERTA'!B20</f>
        <v>31</v>
      </c>
      <c r="C504" s="849">
        <f>'HORA CERTA'!C20</f>
        <v>141</v>
      </c>
      <c r="D504" s="849">
        <f>'HORA CERTA'!D20</f>
        <v>31</v>
      </c>
      <c r="E504" s="849">
        <f>'HORA CERTA'!E20</f>
        <v>109</v>
      </c>
      <c r="F504" s="849">
        <f>'HORA CERTA'!F20</f>
        <v>62</v>
      </c>
      <c r="G504" s="849">
        <f>'HORA CERTA'!G20</f>
        <v>250</v>
      </c>
      <c r="H504" s="1049">
        <f>'HORA CERTA'!H20</f>
        <v>4.032258064516129</v>
      </c>
    </row>
    <row r="505" spans="1:8" x14ac:dyDescent="0.25">
      <c r="A505" s="214" t="str">
        <f>'HORA CERTA'!A21</f>
        <v>Cirurgia Geral (consulta) - 12hrs</v>
      </c>
      <c r="B505" s="1036" t="str">
        <f>'HORA CERTA'!B21</f>
        <v>s/ meta</v>
      </c>
      <c r="C505" s="92">
        <f>'HORA CERTA'!C21</f>
        <v>1312</v>
      </c>
      <c r="D505" s="92" t="str">
        <f>'HORA CERTA'!D21</f>
        <v>s/ meta</v>
      </c>
      <c r="E505" s="92">
        <f>'HORA CERTA'!E21</f>
        <v>2122</v>
      </c>
      <c r="F505" s="92" t="str">
        <f>'HORA CERTA'!F21</f>
        <v>s/ meta</v>
      </c>
      <c r="G505" s="92">
        <f>'HORA CERTA'!G21</f>
        <v>3434</v>
      </c>
      <c r="H505" s="1050" t="str">
        <f>'HORA CERTA'!H21</f>
        <v>-</v>
      </c>
    </row>
    <row r="506" spans="1:8" x14ac:dyDescent="0.25">
      <c r="A506" s="214" t="str">
        <f>'HORA CERTA'!A22</f>
        <v>Cirurgia Pediátrica (consulta) - 12hrs</v>
      </c>
      <c r="B506" s="1036" t="str">
        <f>'HORA CERTA'!B22</f>
        <v>s/ meta</v>
      </c>
      <c r="C506" s="92">
        <f>'HORA CERTA'!C22</f>
        <v>88</v>
      </c>
      <c r="D506" s="92" t="str">
        <f>'HORA CERTA'!D22</f>
        <v>s/ meta</v>
      </c>
      <c r="E506" s="92">
        <f>'HORA CERTA'!E22</f>
        <v>132</v>
      </c>
      <c r="F506" s="92" t="str">
        <f>'HORA CERTA'!F22</f>
        <v>s/ meta</v>
      </c>
      <c r="G506" s="92">
        <f>'HORA CERTA'!G22</f>
        <v>220</v>
      </c>
      <c r="H506" s="1050" t="str">
        <f>'HORA CERTA'!H22</f>
        <v>-</v>
      </c>
    </row>
    <row r="507" spans="1:8" x14ac:dyDescent="0.25">
      <c r="A507" s="214" t="str">
        <f>'HORA CERTA'!A23</f>
        <v>Ortopedista (consulta) - 12hrs</v>
      </c>
      <c r="B507" s="1036">
        <f>'HORA CERTA'!B23</f>
        <v>132</v>
      </c>
      <c r="C507" s="92">
        <f>'HORA CERTA'!C23</f>
        <v>139</v>
      </c>
      <c r="D507" s="92">
        <f>'HORA CERTA'!D23</f>
        <v>132</v>
      </c>
      <c r="E507" s="92">
        <f>'HORA CERTA'!E23</f>
        <v>135</v>
      </c>
      <c r="F507" s="92">
        <f>'HORA CERTA'!F23</f>
        <v>264</v>
      </c>
      <c r="G507" s="92">
        <f>'HORA CERTA'!G23</f>
        <v>274</v>
      </c>
      <c r="H507" s="1050">
        <f>'HORA CERTA'!H23</f>
        <v>1.0378787878787878</v>
      </c>
    </row>
    <row r="508" spans="1:8" x14ac:dyDescent="0.25">
      <c r="A508" s="214" t="str">
        <f>'HORA CERTA'!A24</f>
        <v>Urologista (cirurgia) - 12hrs</v>
      </c>
      <c r="B508" s="1036" t="str">
        <f>'HORA CERTA'!B24</f>
        <v>s/ meta</v>
      </c>
      <c r="C508" s="92">
        <f>'HORA CERTA'!C24</f>
        <v>120</v>
      </c>
      <c r="D508" s="92" t="str">
        <f>'HORA CERTA'!D24</f>
        <v>s/ meta</v>
      </c>
      <c r="E508" s="92">
        <f>'HORA CERTA'!E24</f>
        <v>93</v>
      </c>
      <c r="F508" s="92" t="str">
        <f>'HORA CERTA'!F24</f>
        <v>s/ meta</v>
      </c>
      <c r="G508" s="92">
        <f>'HORA CERTA'!G24</f>
        <v>213</v>
      </c>
      <c r="H508" s="1050" t="str">
        <f>'HORA CERTA'!H24</f>
        <v>-</v>
      </c>
    </row>
    <row r="509" spans="1:8" ht="15.75" thickBot="1" x14ac:dyDescent="0.3">
      <c r="A509" s="214" t="str">
        <f>'HORA CERTA'!A25</f>
        <v>Urologista (consulta) - 12hrs</v>
      </c>
      <c r="B509" s="1036">
        <f>'HORA CERTA'!B25</f>
        <v>396</v>
      </c>
      <c r="C509" s="92">
        <f>'HORA CERTA'!C25</f>
        <v>265</v>
      </c>
      <c r="D509" s="92">
        <f>'HORA CERTA'!D25</f>
        <v>396</v>
      </c>
      <c r="E509" s="92">
        <f>'HORA CERTA'!E25</f>
        <v>437</v>
      </c>
      <c r="F509" s="92">
        <f>'HORA CERTA'!F25</f>
        <v>792</v>
      </c>
      <c r="G509" s="92">
        <f>'HORA CERTA'!G25</f>
        <v>702</v>
      </c>
      <c r="H509" s="1050">
        <f>'HORA CERTA'!H25</f>
        <v>0.88636363636363635</v>
      </c>
    </row>
    <row r="510" spans="1:8" ht="15.75" thickBot="1" x14ac:dyDescent="0.3">
      <c r="A510" s="846" t="str">
        <f>'HORA CERTA'!A26</f>
        <v>TOTAL DE CONSULTAS</v>
      </c>
      <c r="B510" s="1037">
        <f>'HORA CERTA'!B26</f>
        <v>3910</v>
      </c>
      <c r="C510" s="848">
        <f>'HORA CERTA'!C26</f>
        <v>4717</v>
      </c>
      <c r="D510" s="848">
        <f>'HORA CERTA'!D26</f>
        <v>3910</v>
      </c>
      <c r="E510" s="848">
        <f>'HORA CERTA'!E26</f>
        <v>5718</v>
      </c>
      <c r="F510" s="848">
        <f>'HORA CERTA'!F26</f>
        <v>7820</v>
      </c>
      <c r="G510" s="848">
        <f>'HORA CERTA'!G26</f>
        <v>10435</v>
      </c>
      <c r="H510" s="1051">
        <f>'HORA CERTA'!H26</f>
        <v>1.3343989769820972</v>
      </c>
    </row>
    <row r="511" spans="1:8" x14ac:dyDescent="0.25">
      <c r="A511" s="214" t="str">
        <f>'HORA CERTA'!A30</f>
        <v>Cirurgia Geral (colecistectomia)</v>
      </c>
      <c r="B511" s="1036">
        <f>'HORA CERTA'!B30</f>
        <v>130</v>
      </c>
      <c r="C511" s="92">
        <f>'HORA CERTA'!C30</f>
        <v>140</v>
      </c>
      <c r="D511" s="92">
        <f>'HORA CERTA'!D30</f>
        <v>130</v>
      </c>
      <c r="E511" s="92">
        <f>'HORA CERTA'!E30</f>
        <v>140</v>
      </c>
      <c r="F511" s="92">
        <f>'HORA CERTA'!F30</f>
        <v>260</v>
      </c>
      <c r="G511" s="92">
        <f>'HORA CERTA'!G30</f>
        <v>280</v>
      </c>
      <c r="H511" s="1050">
        <f>'HORA CERTA'!H30</f>
        <v>1.0769230769230769</v>
      </c>
    </row>
    <row r="512" spans="1:8" x14ac:dyDescent="0.25">
      <c r="A512" s="214" t="str">
        <f>'HORA CERTA'!A31</f>
        <v>Cirurgia Geral (outras)</v>
      </c>
      <c r="B512" s="1036">
        <f>'HORA CERTA'!B31</f>
        <v>40</v>
      </c>
      <c r="C512" s="92">
        <f>'HORA CERTA'!C31</f>
        <v>27</v>
      </c>
      <c r="D512" s="92">
        <f>'HORA CERTA'!D31</f>
        <v>40</v>
      </c>
      <c r="E512" s="92">
        <f>'HORA CERTA'!E31</f>
        <v>35</v>
      </c>
      <c r="F512" s="92">
        <f>'HORA CERTA'!F31</f>
        <v>80</v>
      </c>
      <c r="G512" s="92">
        <f>'HORA CERTA'!G31</f>
        <v>62</v>
      </c>
      <c r="H512" s="1050">
        <f>'HORA CERTA'!H31</f>
        <v>0.77500000000000002</v>
      </c>
    </row>
    <row r="513" spans="1:8" x14ac:dyDescent="0.25">
      <c r="A513" s="214" t="str">
        <f>'HORA CERTA'!A32</f>
        <v>Cirurgia Urológica</v>
      </c>
      <c r="B513" s="1036">
        <f>'HORA CERTA'!B32</f>
        <v>40</v>
      </c>
      <c r="C513" s="92">
        <f>'HORA CERTA'!C32</f>
        <v>42</v>
      </c>
      <c r="D513" s="92">
        <f>'HORA CERTA'!D32</f>
        <v>40</v>
      </c>
      <c r="E513" s="92">
        <f>'HORA CERTA'!E32</f>
        <v>37</v>
      </c>
      <c r="F513" s="92">
        <f>'HORA CERTA'!F32</f>
        <v>80</v>
      </c>
      <c r="G513" s="92">
        <f>'HORA CERTA'!G32</f>
        <v>79</v>
      </c>
      <c r="H513" s="1050">
        <f>'HORA CERTA'!H32</f>
        <v>0.98750000000000004</v>
      </c>
    </row>
    <row r="514" spans="1:8" x14ac:dyDescent="0.25">
      <c r="A514" s="214" t="str">
        <f>'HORA CERTA'!A33</f>
        <v>Cirurgia Pediátrica</v>
      </c>
      <c r="B514" s="1036">
        <f>'HORA CERTA'!B33</f>
        <v>40</v>
      </c>
      <c r="C514" s="92">
        <f>'HORA CERTA'!C33</f>
        <v>61</v>
      </c>
      <c r="D514" s="92">
        <f>'HORA CERTA'!D33</f>
        <v>40</v>
      </c>
      <c r="E514" s="92">
        <f>'HORA CERTA'!E33</f>
        <v>45</v>
      </c>
      <c r="F514" s="92">
        <f>'HORA CERTA'!F33</f>
        <v>80</v>
      </c>
      <c r="G514" s="92">
        <f>'HORA CERTA'!G33</f>
        <v>106</v>
      </c>
      <c r="H514" s="1050">
        <f>'HORA CERTA'!H33</f>
        <v>1.325</v>
      </c>
    </row>
    <row r="515" spans="1:8" x14ac:dyDescent="0.25">
      <c r="A515" s="216" t="str">
        <f>'HORA CERTA'!A34</f>
        <v>Cirurgia Ginecológica (histeroscopia cirúrgica com ressectoscopia)</v>
      </c>
      <c r="B515" s="1036">
        <f>'HORA CERTA'!B34</f>
        <v>25</v>
      </c>
      <c r="C515" s="92">
        <f>'HORA CERTA'!C34</f>
        <v>7</v>
      </c>
      <c r="D515" s="92">
        <f>'HORA CERTA'!D34</f>
        <v>25</v>
      </c>
      <c r="E515" s="92">
        <f>'HORA CERTA'!E34</f>
        <v>9</v>
      </c>
      <c r="F515" s="92">
        <f>'HORA CERTA'!F34</f>
        <v>50</v>
      </c>
      <c r="G515" s="92">
        <f>'HORA CERTA'!G34</f>
        <v>16</v>
      </c>
      <c r="H515" s="1050">
        <f>'HORA CERTA'!H34</f>
        <v>0.32</v>
      </c>
    </row>
    <row r="516" spans="1:8" x14ac:dyDescent="0.25">
      <c r="A516" s="216" t="str">
        <f>'HORA CERTA'!A35</f>
        <v>Procedimentos de Odontologia Pacientes Especiais (sob anestesia)</v>
      </c>
      <c r="B516" s="1036">
        <f>'HORA CERTA'!B35</f>
        <v>8</v>
      </c>
      <c r="C516" s="92">
        <f>'HORA CERTA'!C35</f>
        <v>7</v>
      </c>
      <c r="D516" s="92">
        <f>'HORA CERTA'!D35</f>
        <v>8</v>
      </c>
      <c r="E516" s="92">
        <f>'HORA CERTA'!E35</f>
        <v>7</v>
      </c>
      <c r="F516" s="92">
        <f>'HORA CERTA'!F35</f>
        <v>16</v>
      </c>
      <c r="G516" s="92">
        <f>'HORA CERTA'!G35</f>
        <v>14</v>
      </c>
      <c r="H516" s="1050">
        <f>'HORA CERTA'!H35</f>
        <v>0.875</v>
      </c>
    </row>
    <row r="517" spans="1:8" ht="15.75" thickBot="1" x14ac:dyDescent="0.3">
      <c r="A517" s="214" t="str">
        <f>'HORA CERTA'!A36</f>
        <v>Pequenas Cirurgias</v>
      </c>
      <c r="B517" s="1036">
        <f>'HORA CERTA'!B36</f>
        <v>130</v>
      </c>
      <c r="C517" s="92">
        <f>'HORA CERTA'!C36</f>
        <v>554</v>
      </c>
      <c r="D517" s="92">
        <f>'HORA CERTA'!D36</f>
        <v>130</v>
      </c>
      <c r="E517" s="92">
        <f>'HORA CERTA'!E36</f>
        <v>2021</v>
      </c>
      <c r="F517" s="92">
        <f>'HORA CERTA'!F36</f>
        <v>260</v>
      </c>
      <c r="G517" s="92">
        <f>'HORA CERTA'!G36</f>
        <v>2575</v>
      </c>
      <c r="H517" s="1050">
        <f>'HORA CERTA'!H36</f>
        <v>9.9038461538461533</v>
      </c>
    </row>
    <row r="518" spans="1:8" ht="15.75" thickBot="1" x14ac:dyDescent="0.3">
      <c r="A518" s="846" t="str">
        <f>'HORA CERTA'!A37</f>
        <v xml:space="preserve">TOTAL DE CIRURGIAS </v>
      </c>
      <c r="B518" s="1037">
        <f>'HORA CERTA'!B37</f>
        <v>413</v>
      </c>
      <c r="C518" s="848">
        <f>'HORA CERTA'!C37</f>
        <v>838</v>
      </c>
      <c r="D518" s="848">
        <f>'HORA CERTA'!D37</f>
        <v>413</v>
      </c>
      <c r="E518" s="848">
        <f>'HORA CERTA'!E37</f>
        <v>2294</v>
      </c>
      <c r="F518" s="848">
        <f>'HORA CERTA'!F37</f>
        <v>826</v>
      </c>
      <c r="G518" s="848">
        <f>'HORA CERTA'!G37</f>
        <v>3132</v>
      </c>
      <c r="H518" s="1051">
        <f>'HORA CERTA'!H37</f>
        <v>3.7917675544794189</v>
      </c>
    </row>
    <row r="519" spans="1:8" x14ac:dyDescent="0.25">
      <c r="A519" s="214" t="str">
        <f>'HORA CERTA'!A41</f>
        <v>Procedimentos de Dermatologia</v>
      </c>
      <c r="B519" s="1036">
        <f>'HORA CERTA'!B41</f>
        <v>100</v>
      </c>
      <c r="C519" s="92">
        <f>'HORA CERTA'!C41</f>
        <v>554</v>
      </c>
      <c r="D519" s="92">
        <f>'HORA CERTA'!D41</f>
        <v>100</v>
      </c>
      <c r="E519" s="92">
        <f>'HORA CERTA'!E41</f>
        <v>309</v>
      </c>
      <c r="F519" s="92">
        <f>'HORA CERTA'!F41</f>
        <v>200</v>
      </c>
      <c r="G519" s="92">
        <f>'HORA CERTA'!G41</f>
        <v>863</v>
      </c>
      <c r="H519" s="1050">
        <f>'HORA CERTA'!H41</f>
        <v>4.3150000000000004</v>
      </c>
    </row>
    <row r="520" spans="1:8" x14ac:dyDescent="0.25">
      <c r="A520" s="214" t="str">
        <f>'HORA CERTA'!A42</f>
        <v>Curativo Grau II</v>
      </c>
      <c r="B520" s="1036">
        <f>'HORA CERTA'!B42</f>
        <v>180</v>
      </c>
      <c r="C520" s="92">
        <f>'HORA CERTA'!C42</f>
        <v>30</v>
      </c>
      <c r="D520" s="92">
        <f>'HORA CERTA'!D42</f>
        <v>180</v>
      </c>
      <c r="E520" s="92">
        <f>'HORA CERTA'!E42</f>
        <v>267</v>
      </c>
      <c r="F520" s="92">
        <f>'HORA CERTA'!F42</f>
        <v>360</v>
      </c>
      <c r="G520" s="92">
        <f>'HORA CERTA'!G42</f>
        <v>297</v>
      </c>
      <c r="H520" s="1050">
        <f>'HORA CERTA'!H42</f>
        <v>0.82499999999999996</v>
      </c>
    </row>
    <row r="521" spans="1:8" ht="15.75" thickBot="1" x14ac:dyDescent="0.3">
      <c r="A521" s="214" t="str">
        <f>'HORA CERTA'!A43</f>
        <v>Fototerapia (sessões)</v>
      </c>
      <c r="B521" s="1036">
        <f>'HORA CERTA'!B43</f>
        <v>130</v>
      </c>
      <c r="C521" s="92">
        <f>'HORA CERTA'!C43</f>
        <v>99</v>
      </c>
      <c r="D521" s="92">
        <f>'HORA CERTA'!D43</f>
        <v>130</v>
      </c>
      <c r="E521" s="92">
        <f>'HORA CERTA'!E43</f>
        <v>145</v>
      </c>
      <c r="F521" s="92">
        <f>'HORA CERTA'!F43</f>
        <v>260</v>
      </c>
      <c r="G521" s="92">
        <f>'HORA CERTA'!G43</f>
        <v>244</v>
      </c>
      <c r="H521" s="1050">
        <f>'HORA CERTA'!H43</f>
        <v>0.93846153846153846</v>
      </c>
    </row>
    <row r="522" spans="1:8" ht="15.75" thickBot="1" x14ac:dyDescent="0.3">
      <c r="A522" s="846" t="str">
        <f>'HORA CERTA'!A44</f>
        <v>TOTAL PROCEDIMENTOS TERAPEUTICOS</v>
      </c>
      <c r="B522" s="1037">
        <f>'HORA CERTA'!B44</f>
        <v>410</v>
      </c>
      <c r="C522" s="848">
        <f>'HORA CERTA'!C44</f>
        <v>683</v>
      </c>
      <c r="D522" s="848">
        <f>'HORA CERTA'!D44</f>
        <v>410</v>
      </c>
      <c r="E522" s="848">
        <f>'HORA CERTA'!E44</f>
        <v>721</v>
      </c>
      <c r="F522" s="848">
        <f>'HORA CERTA'!F44</f>
        <v>820</v>
      </c>
      <c r="G522" s="848">
        <f>'HORA CERTA'!G44</f>
        <v>1404</v>
      </c>
      <c r="H522" s="1051">
        <f>'HORA CERTA'!H44</f>
        <v>1.7121951219512195</v>
      </c>
    </row>
    <row r="523" spans="1:8" x14ac:dyDescent="0.25">
      <c r="A523" s="214" t="str">
        <f>'HORA CERTA'!A48</f>
        <v>Histeroscopia (diagnóstica/cirúrgica)</v>
      </c>
      <c r="B523" s="1036">
        <f>'HORA CERTA'!B48</f>
        <v>100</v>
      </c>
      <c r="C523" s="92">
        <f>'HORA CERTA'!C48</f>
        <v>41</v>
      </c>
      <c r="D523" s="92">
        <f>'HORA CERTA'!D48</f>
        <v>100</v>
      </c>
      <c r="E523" s="92">
        <f>'HORA CERTA'!E48</f>
        <v>28</v>
      </c>
      <c r="F523" s="92">
        <f>'HORA CERTA'!F48</f>
        <v>200</v>
      </c>
      <c r="G523" s="92">
        <f>'HORA CERTA'!G48</f>
        <v>69</v>
      </c>
      <c r="H523" s="1050">
        <f>'HORA CERTA'!H48</f>
        <v>0.34499999999999997</v>
      </c>
    </row>
    <row r="524" spans="1:8" x14ac:dyDescent="0.25">
      <c r="A524" s="214" t="str">
        <f>'HORA CERTA'!A49</f>
        <v>Endoscopia</v>
      </c>
      <c r="B524" s="1036">
        <f>'HORA CERTA'!B49</f>
        <v>95</v>
      </c>
      <c r="C524" s="92">
        <f>'HORA CERTA'!C49</f>
        <v>110</v>
      </c>
      <c r="D524" s="92">
        <f>'HORA CERTA'!D49</f>
        <v>95</v>
      </c>
      <c r="E524" s="92">
        <f>'HORA CERTA'!E49</f>
        <v>97</v>
      </c>
      <c r="F524" s="92">
        <f>'HORA CERTA'!F49</f>
        <v>190</v>
      </c>
      <c r="G524" s="92">
        <f>'HORA CERTA'!G49</f>
        <v>207</v>
      </c>
      <c r="H524" s="1050">
        <f>'HORA CERTA'!H49</f>
        <v>1.0894736842105264</v>
      </c>
    </row>
    <row r="525" spans="1:8" x14ac:dyDescent="0.25">
      <c r="A525" s="214" t="str">
        <f>'HORA CERTA'!A50</f>
        <v>Colonoscopia (com ou sem sedação)</v>
      </c>
      <c r="B525" s="1036">
        <f>'HORA CERTA'!B50</f>
        <v>140</v>
      </c>
      <c r="C525" s="92">
        <f>'HORA CERTA'!C50</f>
        <v>146</v>
      </c>
      <c r="D525" s="92">
        <f>'HORA CERTA'!D50</f>
        <v>140</v>
      </c>
      <c r="E525" s="92">
        <f>'HORA CERTA'!E50</f>
        <v>131</v>
      </c>
      <c r="F525" s="92">
        <f>'HORA CERTA'!F50</f>
        <v>280</v>
      </c>
      <c r="G525" s="92">
        <f>'HORA CERTA'!G50</f>
        <v>277</v>
      </c>
      <c r="H525" s="1050">
        <f>'HORA CERTA'!H50</f>
        <v>0.98928571428571432</v>
      </c>
    </row>
    <row r="526" spans="1:8" x14ac:dyDescent="0.25">
      <c r="A526" s="214" t="str">
        <f>'HORA CERTA'!A51</f>
        <v>Nasofibroscopia/Laringoscopia</v>
      </c>
      <c r="B526" s="1036">
        <f>'HORA CERTA'!B51</f>
        <v>170</v>
      </c>
      <c r="C526" s="92">
        <f>'HORA CERTA'!C51</f>
        <v>217</v>
      </c>
      <c r="D526" s="92">
        <f>'HORA CERTA'!D51</f>
        <v>170</v>
      </c>
      <c r="E526" s="92">
        <f>'HORA CERTA'!E51</f>
        <v>200</v>
      </c>
      <c r="F526" s="92">
        <f>'HORA CERTA'!F51</f>
        <v>340</v>
      </c>
      <c r="G526" s="92">
        <f>'HORA CERTA'!G51</f>
        <v>417</v>
      </c>
      <c r="H526" s="1050">
        <f>'HORA CERTA'!H51</f>
        <v>1.2264705882352942</v>
      </c>
    </row>
    <row r="527" spans="1:8" ht="15.75" thickBot="1" x14ac:dyDescent="0.3">
      <c r="A527" s="214" t="str">
        <f>'HORA CERTA'!A52</f>
        <v>Eletroneuromiografia</v>
      </c>
      <c r="B527" s="1036">
        <f>'HORA CERTA'!B52</f>
        <v>140</v>
      </c>
      <c r="C527" s="92">
        <f>'HORA CERTA'!C52</f>
        <v>188</v>
      </c>
      <c r="D527" s="92">
        <f>'HORA CERTA'!D52</f>
        <v>140</v>
      </c>
      <c r="E527" s="92">
        <f>'HORA CERTA'!E52</f>
        <v>170</v>
      </c>
      <c r="F527" s="92">
        <f>'HORA CERTA'!F52</f>
        <v>280</v>
      </c>
      <c r="G527" s="92">
        <f>'HORA CERTA'!G52</f>
        <v>358</v>
      </c>
      <c r="H527" s="1050">
        <f>'HORA CERTA'!H52</f>
        <v>1.2785714285714285</v>
      </c>
    </row>
    <row r="528" spans="1:8" ht="15.75" thickBot="1" x14ac:dyDescent="0.3">
      <c r="A528" s="846" t="str">
        <f>'HORA CERTA'!A53</f>
        <v>TOTAL EXAMES</v>
      </c>
      <c r="B528" s="1037">
        <f>'HORA CERTA'!B53</f>
        <v>645</v>
      </c>
      <c r="C528" s="848">
        <f>'HORA CERTA'!C53</f>
        <v>702</v>
      </c>
      <c r="D528" s="848">
        <f>'HORA CERTA'!D53</f>
        <v>645</v>
      </c>
      <c r="E528" s="848">
        <f>'HORA CERTA'!E53</f>
        <v>626</v>
      </c>
      <c r="F528" s="848">
        <f>'HORA CERTA'!F53</f>
        <v>1290</v>
      </c>
      <c r="G528" s="848">
        <f>'HORA CERTA'!G53</f>
        <v>1328</v>
      </c>
      <c r="H528" s="1051">
        <f>'HORA CERTA'!H53</f>
        <v>1.0294573643410854</v>
      </c>
    </row>
    <row r="530" spans="1:8" ht="15.75" x14ac:dyDescent="0.25">
      <c r="A530" s="959" t="s">
        <v>674</v>
      </c>
      <c r="B530" s="960"/>
      <c r="C530" s="960"/>
      <c r="D530" s="1029"/>
      <c r="E530" s="1029"/>
      <c r="F530" s="960"/>
      <c r="G530" s="960"/>
      <c r="H530" s="960"/>
    </row>
    <row r="531" spans="1:8" x14ac:dyDescent="0.25">
      <c r="A531" s="923"/>
      <c r="B531" s="944" t="s">
        <v>486</v>
      </c>
      <c r="C531" s="944"/>
      <c r="D531" s="944" t="s">
        <v>685</v>
      </c>
      <c r="E531" s="944"/>
      <c r="F531" s="962" t="s">
        <v>487</v>
      </c>
      <c r="G531" s="962"/>
      <c r="H531" s="962"/>
    </row>
    <row r="532" spans="1:8" ht="15.75" thickBot="1" x14ac:dyDescent="0.3">
      <c r="A532" s="844" t="s">
        <v>14</v>
      </c>
      <c r="B532" s="1031" t="s">
        <v>489</v>
      </c>
      <c r="C532" s="850" t="s">
        <v>488</v>
      </c>
      <c r="D532" s="924" t="s">
        <v>489</v>
      </c>
      <c r="E532" s="850" t="s">
        <v>488</v>
      </c>
      <c r="F532" s="850" t="s">
        <v>683</v>
      </c>
      <c r="G532" s="850" t="s">
        <v>684</v>
      </c>
      <c r="H532" s="1045" t="s">
        <v>1</v>
      </c>
    </row>
    <row r="533" spans="1:8" ht="15.75" thickTop="1" x14ac:dyDescent="0.25">
      <c r="A533" s="214" t="str">
        <f>SADT!A9</f>
        <v>M.A.P.A.</v>
      </c>
      <c r="B533" s="1036">
        <f>SADT!B9</f>
        <v>170</v>
      </c>
      <c r="C533" s="92">
        <f>SADT!C9</f>
        <v>172</v>
      </c>
      <c r="D533" s="92">
        <f>SADT!D9</f>
        <v>170</v>
      </c>
      <c r="E533" s="92">
        <f>SADT!E9</f>
        <v>166</v>
      </c>
      <c r="F533" s="92">
        <f>SADT!F9</f>
        <v>340</v>
      </c>
      <c r="G533" s="92">
        <f>SADT!G9</f>
        <v>338</v>
      </c>
      <c r="H533" s="1050">
        <f>SADT!H9</f>
        <v>0.99411764705882355</v>
      </c>
    </row>
    <row r="534" spans="1:8" x14ac:dyDescent="0.25">
      <c r="A534" s="214" t="str">
        <f>SADT!A10</f>
        <v>Holter</v>
      </c>
      <c r="B534" s="1036">
        <f>SADT!B10</f>
        <v>160</v>
      </c>
      <c r="C534" s="92">
        <f>SADT!C10</f>
        <v>162</v>
      </c>
      <c r="D534" s="92">
        <f>SADT!D10</f>
        <v>160</v>
      </c>
      <c r="E534" s="92">
        <f>SADT!E10</f>
        <v>92</v>
      </c>
      <c r="F534" s="92">
        <f>SADT!F10</f>
        <v>320</v>
      </c>
      <c r="G534" s="92">
        <f>SADT!G10</f>
        <v>254</v>
      </c>
      <c r="H534" s="1050">
        <f>SADT!H10</f>
        <v>0.79374999999999996</v>
      </c>
    </row>
    <row r="535" spans="1:8" x14ac:dyDescent="0.25">
      <c r="A535" s="214" t="str">
        <f>SADT!A11</f>
        <v>Teste Ergométrico</v>
      </c>
      <c r="B535" s="1036">
        <f>SADT!B11</f>
        <v>210</v>
      </c>
      <c r="C535" s="92">
        <f>SADT!C11</f>
        <v>225</v>
      </c>
      <c r="D535" s="92">
        <f>SADT!D11</f>
        <v>210</v>
      </c>
      <c r="E535" s="92">
        <f>SADT!E11</f>
        <v>62</v>
      </c>
      <c r="F535" s="92">
        <f>SADT!F11</f>
        <v>420</v>
      </c>
      <c r="G535" s="92">
        <f>SADT!G11</f>
        <v>287</v>
      </c>
      <c r="H535" s="1050">
        <f>SADT!H11</f>
        <v>0.68333333333333335</v>
      </c>
    </row>
    <row r="536" spans="1:8" x14ac:dyDescent="0.25">
      <c r="A536" s="214" t="str">
        <f>SADT!A12</f>
        <v xml:space="preserve">Ultrassonografia Geral </v>
      </c>
      <c r="B536" s="1036">
        <f>SADT!B12</f>
        <v>350</v>
      </c>
      <c r="C536" s="92">
        <f>SADT!C12</f>
        <v>220</v>
      </c>
      <c r="D536" s="92">
        <f>SADT!D12</f>
        <v>350</v>
      </c>
      <c r="E536" s="92">
        <f>SADT!E12</f>
        <v>193</v>
      </c>
      <c r="F536" s="92">
        <f>SADT!F12</f>
        <v>700</v>
      </c>
      <c r="G536" s="92">
        <f>SADT!G12</f>
        <v>413</v>
      </c>
      <c r="H536" s="1050">
        <f>SADT!H12</f>
        <v>0.59</v>
      </c>
    </row>
    <row r="537" spans="1:8" x14ac:dyDescent="0.25">
      <c r="A537" s="214" t="str">
        <f>SADT!A13</f>
        <v xml:space="preserve">Ultrassonogragia com Doppler Vascular </v>
      </c>
      <c r="B537" s="1036">
        <f>SADT!B13</f>
        <v>220</v>
      </c>
      <c r="C537" s="92">
        <f>SADT!C13</f>
        <v>304</v>
      </c>
      <c r="D537" s="92">
        <f>SADT!D13</f>
        <v>220</v>
      </c>
      <c r="E537" s="92">
        <f>SADT!E13</f>
        <v>290</v>
      </c>
      <c r="F537" s="92">
        <f>SADT!F13</f>
        <v>440</v>
      </c>
      <c r="G537" s="92">
        <f>SADT!G13</f>
        <v>594</v>
      </c>
      <c r="H537" s="1050">
        <f>SADT!H13</f>
        <v>1.35</v>
      </c>
    </row>
    <row r="538" spans="1:8" x14ac:dyDescent="0.25">
      <c r="A538" s="214" t="str">
        <f>SADT!A14</f>
        <v xml:space="preserve">Ecocardiografia </v>
      </c>
      <c r="B538" s="1036">
        <f>SADT!B14</f>
        <v>220</v>
      </c>
      <c r="C538" s="92">
        <f>SADT!C14</f>
        <v>356</v>
      </c>
      <c r="D538" s="92">
        <f>SADT!D14</f>
        <v>220</v>
      </c>
      <c r="E538" s="92">
        <f>SADT!E14</f>
        <v>309</v>
      </c>
      <c r="F538" s="92">
        <f>SADT!F14</f>
        <v>440</v>
      </c>
      <c r="G538" s="92">
        <f>SADT!G14</f>
        <v>665</v>
      </c>
      <c r="H538" s="1050">
        <f>SADT!H14</f>
        <v>1.5113636363636365</v>
      </c>
    </row>
    <row r="539" spans="1:8" ht="15.75" thickBot="1" x14ac:dyDescent="0.3">
      <c r="A539" s="214" t="str">
        <f>SADT!A15</f>
        <v xml:space="preserve">RAIO-X </v>
      </c>
      <c r="B539" s="1036" t="str">
        <f>SADT!B15</f>
        <v>s/ meta</v>
      </c>
      <c r="C539" s="92">
        <f>SADT!C15</f>
        <v>495</v>
      </c>
      <c r="D539" s="92" t="str">
        <f>SADT!D15</f>
        <v>s/ meta</v>
      </c>
      <c r="E539" s="92">
        <f>SADT!E15</f>
        <v>512</v>
      </c>
      <c r="F539" s="92" t="str">
        <f>SADT!F15</f>
        <v>s/ meta</v>
      </c>
      <c r="G539" s="92">
        <f>SADT!G15</f>
        <v>1007</v>
      </c>
      <c r="H539" s="1050" t="str">
        <f>SADT!H15</f>
        <v>-</v>
      </c>
    </row>
    <row r="540" spans="1:8" ht="15.75" thickBot="1" x14ac:dyDescent="0.3">
      <c r="A540" s="846" t="str">
        <f>SADT!A16</f>
        <v xml:space="preserve">TOTAL </v>
      </c>
      <c r="B540" s="1037">
        <f>SADT!B16</f>
        <v>1330</v>
      </c>
      <c r="C540" s="848">
        <f>SADT!C16</f>
        <v>1934</v>
      </c>
      <c r="D540" s="848">
        <f>SADT!D16</f>
        <v>1330</v>
      </c>
      <c r="E540" s="848">
        <f>SADT!E16</f>
        <v>1624</v>
      </c>
      <c r="F540" s="848">
        <f>SADT!F16</f>
        <v>2660</v>
      </c>
      <c r="G540" s="848">
        <f>SADT!G16</f>
        <v>3558</v>
      </c>
      <c r="H540" s="1051">
        <f>SADT!H16</f>
        <v>1.3375939849624061</v>
      </c>
    </row>
    <row r="542" spans="1:8" ht="15.75" x14ac:dyDescent="0.25">
      <c r="A542" s="959" t="s">
        <v>675</v>
      </c>
      <c r="B542" s="960"/>
      <c r="C542" s="960"/>
      <c r="D542" s="1029"/>
      <c r="E542" s="1029"/>
      <c r="F542" s="960"/>
      <c r="G542" s="960"/>
      <c r="H542" s="960"/>
    </row>
    <row r="543" spans="1:8" x14ac:dyDescent="0.25">
      <c r="A543" s="923"/>
      <c r="B543" s="944" t="s">
        <v>486</v>
      </c>
      <c r="C543" s="944"/>
      <c r="D543" s="944" t="s">
        <v>685</v>
      </c>
      <c r="E543" s="944"/>
      <c r="F543" s="962" t="s">
        <v>487</v>
      </c>
      <c r="G543" s="962"/>
      <c r="H543" s="962"/>
    </row>
    <row r="544" spans="1:8" ht="15.75" thickBot="1" x14ac:dyDescent="0.3">
      <c r="A544" s="844" t="s">
        <v>14</v>
      </c>
      <c r="B544" s="1031" t="s">
        <v>489</v>
      </c>
      <c r="C544" s="850" t="s">
        <v>488</v>
      </c>
      <c r="D544" s="924" t="s">
        <v>489</v>
      </c>
      <c r="E544" s="850" t="s">
        <v>488</v>
      </c>
      <c r="F544" s="850" t="s">
        <v>683</v>
      </c>
      <c r="G544" s="850" t="s">
        <v>684</v>
      </c>
      <c r="H544" s="1045" t="s">
        <v>1</v>
      </c>
    </row>
    <row r="545" spans="1:8" ht="15.75" thickTop="1" x14ac:dyDescent="0.25">
      <c r="A545" s="214" t="str">
        <f>SADT!A21</f>
        <v xml:space="preserve">RAIO-X </v>
      </c>
      <c r="B545" s="1036" t="str">
        <f>SADT!B21</f>
        <v>s/ meta</v>
      </c>
      <c r="C545" s="92">
        <f>SADT!C21</f>
        <v>919</v>
      </c>
      <c r="D545" s="92" t="str">
        <f>SADT!D21</f>
        <v>s/ meta</v>
      </c>
      <c r="E545" s="92">
        <f>SADT!E21</f>
        <v>898</v>
      </c>
      <c r="F545" s="92" t="str">
        <f>SADT!F21</f>
        <v>s/ meta</v>
      </c>
      <c r="G545" s="92">
        <f>SADT!G21</f>
        <v>919</v>
      </c>
      <c r="H545" s="1050" t="str">
        <f>SADT!H21</f>
        <v>-</v>
      </c>
    </row>
    <row r="546" spans="1:8" x14ac:dyDescent="0.25">
      <c r="A546" s="214" t="str">
        <f>SADT!A22</f>
        <v>Ultrassonografia Geral</v>
      </c>
      <c r="B546" s="1036">
        <f>SADT!B22</f>
        <v>420</v>
      </c>
      <c r="C546" s="92">
        <f>SADT!C22</f>
        <v>430</v>
      </c>
      <c r="D546" s="92">
        <f>SADT!D22</f>
        <v>420</v>
      </c>
      <c r="E546" s="92">
        <f>SADT!E22</f>
        <v>439</v>
      </c>
      <c r="F546" s="92">
        <f>SADT!F22</f>
        <v>840</v>
      </c>
      <c r="G546" s="92">
        <f>SADT!G22</f>
        <v>869</v>
      </c>
      <c r="H546" s="1050">
        <f>SADT!H22</f>
        <v>1.0345238095238096</v>
      </c>
    </row>
    <row r="547" spans="1:8" x14ac:dyDescent="0.25">
      <c r="A547" s="214" t="str">
        <f>SADT!A23</f>
        <v>Ultrassonografia Doppler Vascular</v>
      </c>
      <c r="B547" s="1036">
        <f>SADT!B23</f>
        <v>44</v>
      </c>
      <c r="C547" s="92">
        <f>SADT!C23</f>
        <v>47</v>
      </c>
      <c r="D547" s="92">
        <f>SADT!D23</f>
        <v>44</v>
      </c>
      <c r="E547" s="92">
        <f>SADT!E23</f>
        <v>66</v>
      </c>
      <c r="F547" s="92">
        <f>SADT!F23</f>
        <v>88</v>
      </c>
      <c r="G547" s="92">
        <f>SADT!G23</f>
        <v>113</v>
      </c>
      <c r="H547" s="1050">
        <f>SADT!H23</f>
        <v>1.2840909090909092</v>
      </c>
    </row>
    <row r="548" spans="1:8" x14ac:dyDescent="0.25">
      <c r="A548" s="214" t="str">
        <f>SADT!A24</f>
        <v>Ultrassonografia Obstétrico</v>
      </c>
      <c r="B548" s="1036">
        <f>SADT!B24</f>
        <v>80</v>
      </c>
      <c r="C548" s="92">
        <f>SADT!C24</f>
        <v>52</v>
      </c>
      <c r="D548" s="92">
        <f>SADT!D24</f>
        <v>80</v>
      </c>
      <c r="E548" s="92">
        <f>SADT!E24</f>
        <v>129</v>
      </c>
      <c r="F548" s="92">
        <f>SADT!F24</f>
        <v>160</v>
      </c>
      <c r="G548" s="92">
        <f>SADT!G24</f>
        <v>181</v>
      </c>
      <c r="H548" s="1050">
        <f>SADT!H24</f>
        <v>1.1312500000000001</v>
      </c>
    </row>
    <row r="549" spans="1:8" x14ac:dyDescent="0.25">
      <c r="A549" s="216" t="str">
        <f>SADT!A25</f>
        <v>Ultrassonografia Obstétrico (com ou sem Doppler  + Morfológico)</v>
      </c>
      <c r="B549" s="1036">
        <f>SADT!B25</f>
        <v>48</v>
      </c>
      <c r="C549" s="92">
        <f>SADT!C25</f>
        <v>93</v>
      </c>
      <c r="D549" s="92">
        <f>SADT!D25</f>
        <v>48</v>
      </c>
      <c r="E549" s="92">
        <f>SADT!E25</f>
        <v>83</v>
      </c>
      <c r="F549" s="92">
        <f>SADT!F25</f>
        <v>96</v>
      </c>
      <c r="G549" s="92">
        <f>SADT!G25</f>
        <v>176</v>
      </c>
      <c r="H549" s="1050">
        <f>SADT!H25</f>
        <v>1.8333333333333333</v>
      </c>
    </row>
    <row r="550" spans="1:8" x14ac:dyDescent="0.25">
      <c r="A550" s="214" t="str">
        <f>SADT!A26</f>
        <v>Eletroencefalograma</v>
      </c>
      <c r="B550" s="1036">
        <f>SADT!B26</f>
        <v>75</v>
      </c>
      <c r="C550" s="92">
        <f>SADT!C26</f>
        <v>77</v>
      </c>
      <c r="D550" s="92">
        <f>SADT!D26</f>
        <v>75</v>
      </c>
      <c r="E550" s="92">
        <f>SADT!E26</f>
        <v>62</v>
      </c>
      <c r="F550" s="92">
        <f>SADT!F26</f>
        <v>150</v>
      </c>
      <c r="G550" s="92">
        <f>SADT!G26</f>
        <v>139</v>
      </c>
      <c r="H550" s="1050">
        <f>SADT!H26</f>
        <v>0.92666666666666664</v>
      </c>
    </row>
    <row r="551" spans="1:8" ht="15.75" thickBot="1" x14ac:dyDescent="0.3">
      <c r="A551" s="214" t="str">
        <f>SADT!A27</f>
        <v>Nº de Colposcopia</v>
      </c>
      <c r="B551" s="1036">
        <f>SADT!B27</f>
        <v>58</v>
      </c>
      <c r="C551" s="92">
        <f>SADT!C27</f>
        <v>47</v>
      </c>
      <c r="D551" s="92">
        <f>SADT!D27</f>
        <v>58</v>
      </c>
      <c r="E551" s="92">
        <f>SADT!E27</f>
        <v>37</v>
      </c>
      <c r="F551" s="92">
        <f>SADT!F27</f>
        <v>116</v>
      </c>
      <c r="G551" s="92">
        <f>SADT!G27</f>
        <v>84</v>
      </c>
      <c r="H551" s="1050">
        <f>SADT!H27</f>
        <v>0.72413793103448276</v>
      </c>
    </row>
    <row r="552" spans="1:8" ht="15.75" thickBot="1" x14ac:dyDescent="0.3">
      <c r="A552" s="846" t="str">
        <f>SADT!A28</f>
        <v xml:space="preserve">TOTAL </v>
      </c>
      <c r="B552" s="1037">
        <f>SADT!B28</f>
        <v>725</v>
      </c>
      <c r="C552" s="848">
        <f>SADT!C28</f>
        <v>1665</v>
      </c>
      <c r="D552" s="848">
        <f>SADT!D28</f>
        <v>725</v>
      </c>
      <c r="E552" s="848">
        <f>SADT!E28</f>
        <v>1714</v>
      </c>
      <c r="F552" s="848">
        <f>SADT!F28</f>
        <v>1450</v>
      </c>
      <c r="G552" s="848">
        <f>SADT!G28</f>
        <v>2481</v>
      </c>
      <c r="H552" s="1051">
        <f>SADT!H28</f>
        <v>1.7110344827586208</v>
      </c>
    </row>
  </sheetData>
  <mergeCells count="102">
    <mergeCell ref="D543:E543"/>
    <mergeCell ref="D430:E430"/>
    <mergeCell ref="D443:E443"/>
    <mergeCell ref="D466:E466"/>
    <mergeCell ref="D474:E474"/>
    <mergeCell ref="D483:E483"/>
    <mergeCell ref="D219:E219"/>
    <mergeCell ref="D248:E248"/>
    <mergeCell ref="D260:E260"/>
    <mergeCell ref="D285:E285"/>
    <mergeCell ref="D312:E312"/>
    <mergeCell ref="D5:E5"/>
    <mergeCell ref="D37:E37"/>
    <mergeCell ref="D79:E79"/>
    <mergeCell ref="D121:E121"/>
    <mergeCell ref="D148:E148"/>
    <mergeCell ref="B543:C543"/>
    <mergeCell ref="F543:H543"/>
    <mergeCell ref="B430:C430"/>
    <mergeCell ref="F430:H430"/>
    <mergeCell ref="B443:C443"/>
    <mergeCell ref="F443:H443"/>
    <mergeCell ref="B466:C466"/>
    <mergeCell ref="F466:H466"/>
    <mergeCell ref="A542:H542"/>
    <mergeCell ref="A465:H465"/>
    <mergeCell ref="A473:H473"/>
    <mergeCell ref="A482:H482"/>
    <mergeCell ref="A490:H490"/>
    <mergeCell ref="A530:H530"/>
    <mergeCell ref="B474:C474"/>
    <mergeCell ref="F474:H474"/>
    <mergeCell ref="B359:C359"/>
    <mergeCell ref="F359:H359"/>
    <mergeCell ref="B373:C373"/>
    <mergeCell ref="F373:H373"/>
    <mergeCell ref="B402:C402"/>
    <mergeCell ref="F402:H402"/>
    <mergeCell ref="D359:E359"/>
    <mergeCell ref="D373:E373"/>
    <mergeCell ref="D402:E402"/>
    <mergeCell ref="B285:C285"/>
    <mergeCell ref="F285:H285"/>
    <mergeCell ref="B312:C312"/>
    <mergeCell ref="F312:H312"/>
    <mergeCell ref="B334:C334"/>
    <mergeCell ref="F334:H334"/>
    <mergeCell ref="D334:E334"/>
    <mergeCell ref="B176:C176"/>
    <mergeCell ref="F176:H176"/>
    <mergeCell ref="B182:C182"/>
    <mergeCell ref="F182:H182"/>
    <mergeCell ref="B213:C213"/>
    <mergeCell ref="F213:H213"/>
    <mergeCell ref="D176:E176"/>
    <mergeCell ref="D182:E182"/>
    <mergeCell ref="D213:E213"/>
    <mergeCell ref="F79:H79"/>
    <mergeCell ref="B121:C121"/>
    <mergeCell ref="F121:H121"/>
    <mergeCell ref="B148:C148"/>
    <mergeCell ref="F148:H148"/>
    <mergeCell ref="B483:C483"/>
    <mergeCell ref="F483:H483"/>
    <mergeCell ref="B491:C491"/>
    <mergeCell ref="F491:H491"/>
    <mergeCell ref="B531:C531"/>
    <mergeCell ref="F531:H531"/>
    <mergeCell ref="D491:E491"/>
    <mergeCell ref="D531:E531"/>
    <mergeCell ref="A429:H429"/>
    <mergeCell ref="A247:H247"/>
    <mergeCell ref="A358:H358"/>
    <mergeCell ref="A212:H212"/>
    <mergeCell ref="A442:H442"/>
    <mergeCell ref="A284:H284"/>
    <mergeCell ref="A311:H311"/>
    <mergeCell ref="A333:H333"/>
    <mergeCell ref="A372:H372"/>
    <mergeCell ref="A401:H401"/>
    <mergeCell ref="B219:C219"/>
    <mergeCell ref="F219:H219"/>
    <mergeCell ref="B248:C248"/>
    <mergeCell ref="F248:H248"/>
    <mergeCell ref="B260:C260"/>
    <mergeCell ref="F260:H260"/>
    <mergeCell ref="A1:H1"/>
    <mergeCell ref="A2:H2"/>
    <mergeCell ref="A4:H4"/>
    <mergeCell ref="A218:H218"/>
    <mergeCell ref="A259:H259"/>
    <mergeCell ref="A36:H36"/>
    <mergeCell ref="A78:H78"/>
    <mergeCell ref="A120:H120"/>
    <mergeCell ref="A147:H147"/>
    <mergeCell ref="A181:H181"/>
    <mergeCell ref="A175:H175"/>
    <mergeCell ref="B5:C5"/>
    <mergeCell ref="F5:H5"/>
    <mergeCell ref="B37:C37"/>
    <mergeCell ref="F37:H37"/>
    <mergeCell ref="B79:C79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77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36" t="s">
        <v>374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1"/>
      <c r="O2" s="1"/>
    </row>
    <row r="3" spans="1:18" ht="18" x14ac:dyDescent="0.35">
      <c r="A3" s="936" t="s">
        <v>0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1"/>
      <c r="O3" s="1"/>
    </row>
    <row r="5" spans="1:18" ht="15.75" hidden="1" x14ac:dyDescent="0.25">
      <c r="A5" s="963" t="s">
        <v>397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63" t="s">
        <v>397</v>
      </c>
      <c r="B13" s="964"/>
      <c r="C13" s="964"/>
      <c r="D13" s="964"/>
      <c r="E13" s="964"/>
      <c r="F13" s="964"/>
      <c r="G13" s="964"/>
      <c r="H13" s="964"/>
      <c r="I13" s="964"/>
      <c r="J13" s="964"/>
      <c r="K13" s="964"/>
      <c r="L13" s="964"/>
      <c r="M13" s="964"/>
      <c r="N13" s="964"/>
      <c r="O13" s="964"/>
      <c r="P13" s="964"/>
      <c r="Q13" s="964"/>
      <c r="R13" s="964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36" t="s">
        <v>374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1"/>
      <c r="O2" s="1"/>
    </row>
    <row r="3" spans="1:18" ht="18" x14ac:dyDescent="0.35">
      <c r="A3" s="936" t="s">
        <v>0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1"/>
      <c r="O3" s="1"/>
    </row>
    <row r="5" spans="1:18" ht="15.75" x14ac:dyDescent="0.25">
      <c r="A5" s="963" t="s">
        <v>398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36" t="s">
        <v>392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1"/>
      <c r="O2" s="1"/>
    </row>
    <row r="3" spans="1:18" ht="18" x14ac:dyDescent="0.35">
      <c r="A3" s="936" t="s">
        <v>184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1"/>
      <c r="O3" s="1"/>
    </row>
    <row r="5" spans="1:18" ht="15.75" x14ac:dyDescent="0.25">
      <c r="A5" s="963" t="s">
        <v>399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36" t="s">
        <v>459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</row>
    <row r="2" spans="1:34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965" t="s">
        <v>368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963" t="s">
        <v>437</v>
      </c>
      <c r="B6" s="964"/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4"/>
      <c r="Z6" s="964"/>
      <c r="AA6" s="964"/>
      <c r="AB6" s="964"/>
      <c r="AC6" s="964"/>
      <c r="AD6" s="964"/>
      <c r="AE6" s="964"/>
      <c r="AF6" s="964"/>
      <c r="AG6" s="964"/>
      <c r="AH6" s="964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977" t="s">
        <v>369</v>
      </c>
      <c r="B8" s="978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8"/>
      <c r="V8" s="978"/>
      <c r="W8" s="978"/>
      <c r="X8" s="978"/>
      <c r="Y8" s="978"/>
      <c r="Z8" s="978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973" t="s">
        <v>359</v>
      </c>
      <c r="B22" s="974"/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4"/>
      <c r="Z22" s="974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973" t="s">
        <v>370</v>
      </c>
      <c r="B24" s="974"/>
      <c r="C24" s="974"/>
      <c r="D24" s="974"/>
      <c r="E24" s="974"/>
      <c r="F24" s="974"/>
      <c r="G24" s="974"/>
      <c r="H24" s="974"/>
      <c r="I24" s="974"/>
      <c r="J24" s="974"/>
      <c r="K24" s="974"/>
      <c r="L24" s="974"/>
      <c r="M24" s="974"/>
      <c r="N24" s="974"/>
      <c r="O24" s="974"/>
      <c r="P24" s="974"/>
      <c r="Q24" s="974"/>
      <c r="R24" s="974"/>
      <c r="S24" s="974"/>
      <c r="T24" s="974"/>
      <c r="U24" s="974"/>
      <c r="V24" s="974"/>
      <c r="W24" s="974"/>
      <c r="X24" s="974"/>
      <c r="Y24" s="974"/>
      <c r="Z24" s="974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973" t="s">
        <v>326</v>
      </c>
      <c r="B26" s="974"/>
      <c r="C26" s="974"/>
      <c r="D26" s="974"/>
      <c r="E26" s="974"/>
      <c r="F26" s="974"/>
      <c r="G26" s="974"/>
      <c r="H26" s="974"/>
      <c r="I26" s="974"/>
      <c r="J26" s="974"/>
      <c r="K26" s="974"/>
      <c r="L26" s="974"/>
      <c r="M26" s="974"/>
      <c r="N26" s="974"/>
      <c r="O26" s="974"/>
      <c r="P26" s="974"/>
      <c r="Q26" s="974"/>
      <c r="R26" s="974"/>
      <c r="S26" s="974"/>
      <c r="T26" s="974"/>
      <c r="U26" s="974"/>
      <c r="V26" s="974"/>
      <c r="W26" s="974"/>
      <c r="X26" s="974"/>
      <c r="Y26" s="974"/>
      <c r="Z26" s="974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973" t="s">
        <v>371</v>
      </c>
      <c r="B28" s="974"/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Z28" s="974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973" t="s">
        <v>417</v>
      </c>
      <c r="B30" s="974"/>
      <c r="C30" s="974"/>
      <c r="D30" s="974"/>
      <c r="E30" s="974"/>
      <c r="F30" s="974"/>
      <c r="G30" s="974"/>
      <c r="H30" s="974"/>
      <c r="I30" s="974"/>
      <c r="J30" s="974"/>
      <c r="K30" s="974"/>
      <c r="L30" s="974"/>
      <c r="M30" s="974"/>
      <c r="N30" s="974"/>
      <c r="O30" s="974"/>
      <c r="P30" s="974"/>
      <c r="Q30" s="974"/>
      <c r="R30" s="974"/>
      <c r="S30" s="974"/>
      <c r="T30" s="974"/>
      <c r="U30" s="974"/>
      <c r="V30" s="974"/>
      <c r="W30" s="974"/>
      <c r="X30" s="974"/>
      <c r="Y30" s="974"/>
      <c r="Z30" s="974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240</v>
      </c>
      <c r="AG31" s="664">
        <f>AG280</f>
        <v>240</v>
      </c>
      <c r="AH31" s="657">
        <f>AH280</f>
        <v>1</v>
      </c>
    </row>
    <row r="32" spans="1:34" thickBot="1" x14ac:dyDescent="0.3">
      <c r="A32" s="973" t="s">
        <v>372</v>
      </c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974"/>
      <c r="R32" s="974"/>
      <c r="S32" s="974"/>
      <c r="T32" s="974"/>
      <c r="U32" s="974"/>
      <c r="V32" s="974"/>
      <c r="W32" s="974"/>
      <c r="X32" s="974"/>
      <c r="Y32" s="974"/>
      <c r="Z32" s="974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973" t="s">
        <v>373</v>
      </c>
      <c r="B34" s="974"/>
      <c r="C34" s="974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4"/>
      <c r="Q34" s="974"/>
      <c r="R34" s="974"/>
      <c r="S34" s="974"/>
      <c r="T34" s="974"/>
      <c r="U34" s="974"/>
      <c r="V34" s="974"/>
      <c r="W34" s="974"/>
      <c r="X34" s="974"/>
      <c r="Y34" s="974"/>
      <c r="Z34" s="974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973" t="s">
        <v>413</v>
      </c>
      <c r="B36" s="974"/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4"/>
      <c r="Q36" s="974"/>
      <c r="R36" s="974"/>
      <c r="S36" s="974"/>
      <c r="T36" s="974"/>
      <c r="U36" s="974"/>
      <c r="V36" s="974"/>
      <c r="W36" s="974"/>
      <c r="X36" s="974"/>
      <c r="Y36" s="974"/>
      <c r="Z36" s="974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7820</v>
      </c>
      <c r="AG37" s="754">
        <f>AG253</f>
        <v>10435</v>
      </c>
      <c r="AH37" s="755">
        <f>AH253</f>
        <v>1.3343989769820972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3132</v>
      </c>
      <c r="AH38" s="726">
        <f>AH262</f>
        <v>3.7917675544794189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972" t="s">
        <v>366</v>
      </c>
      <c r="B43" s="964"/>
      <c r="C43" s="964"/>
      <c r="D43" s="964"/>
      <c r="E43" s="964"/>
      <c r="F43" s="964"/>
      <c r="G43" s="964"/>
      <c r="H43" s="964"/>
      <c r="I43" s="964"/>
      <c r="J43" s="964"/>
      <c r="K43" s="964"/>
      <c r="L43" s="964"/>
      <c r="M43" s="964"/>
      <c r="N43" s="964"/>
      <c r="O43" s="964"/>
      <c r="P43" s="964"/>
      <c r="Q43" s="964"/>
      <c r="R43" s="964"/>
      <c r="S43" s="964"/>
      <c r="T43" s="964"/>
      <c r="U43" s="964"/>
      <c r="V43" s="964"/>
      <c r="W43" s="964"/>
      <c r="X43" s="964"/>
      <c r="Y43" s="964"/>
      <c r="Z43" s="964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972" t="s">
        <v>438</v>
      </c>
      <c r="B56" s="964"/>
      <c r="C56" s="964"/>
      <c r="D56" s="964"/>
      <c r="E56" s="964"/>
      <c r="F56" s="964"/>
      <c r="G56" s="964"/>
      <c r="H56" s="964"/>
      <c r="I56" s="964"/>
      <c r="J56" s="964"/>
      <c r="K56" s="964"/>
      <c r="L56" s="964"/>
      <c r="M56" s="964"/>
      <c r="N56" s="964"/>
      <c r="O56" s="964"/>
      <c r="P56" s="964"/>
      <c r="Q56" s="964"/>
      <c r="R56" s="964"/>
      <c r="S56" s="964"/>
      <c r="T56" s="964"/>
      <c r="U56" s="964"/>
      <c r="V56" s="964"/>
      <c r="W56" s="964"/>
      <c r="X56" s="964"/>
      <c r="Y56" s="964"/>
      <c r="Z56" s="964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972" t="s">
        <v>439</v>
      </c>
      <c r="B71" s="964"/>
      <c r="C71" s="964"/>
      <c r="D71" s="964"/>
      <c r="E71" s="964"/>
      <c r="F71" s="964"/>
      <c r="G71" s="964"/>
      <c r="H71" s="964"/>
      <c r="I71" s="964"/>
      <c r="J71" s="964"/>
      <c r="K71" s="964"/>
      <c r="L71" s="964"/>
      <c r="M71" s="964"/>
      <c r="N71" s="964"/>
      <c r="O71" s="964"/>
      <c r="P71" s="964"/>
      <c r="Q71" s="964"/>
      <c r="R71" s="964"/>
      <c r="S71" s="964"/>
      <c r="T71" s="964"/>
      <c r="U71" s="964"/>
      <c r="V71" s="964"/>
      <c r="W71" s="964"/>
      <c r="X71" s="964"/>
      <c r="Y71" s="964"/>
      <c r="Z71" s="964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972" t="s">
        <v>440</v>
      </c>
      <c r="B84" s="964"/>
      <c r="C84" s="964"/>
      <c r="D84" s="964"/>
      <c r="E84" s="964"/>
      <c r="F84" s="964"/>
      <c r="G84" s="964"/>
      <c r="H84" s="964"/>
      <c r="I84" s="964"/>
      <c r="J84" s="964"/>
      <c r="K84" s="964"/>
      <c r="L84" s="964"/>
      <c r="M84" s="964"/>
      <c r="N84" s="964"/>
      <c r="O84" s="964"/>
      <c r="P84" s="964"/>
      <c r="Q84" s="964"/>
      <c r="R84" s="964"/>
      <c r="S84" s="964"/>
      <c r="T84" s="964"/>
      <c r="U84" s="964"/>
      <c r="V84" s="964"/>
      <c r="W84" s="964"/>
      <c r="X84" s="964"/>
      <c r="Y84" s="964"/>
      <c r="Z84" s="964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972" t="s">
        <v>441</v>
      </c>
      <c r="B92" s="964"/>
      <c r="C92" s="964"/>
      <c r="D92" s="964"/>
      <c r="E92" s="964"/>
      <c r="F92" s="964"/>
      <c r="G92" s="964"/>
      <c r="H92" s="964"/>
      <c r="I92" s="964"/>
      <c r="J92" s="964"/>
      <c r="K92" s="964"/>
      <c r="L92" s="964"/>
      <c r="M92" s="964"/>
      <c r="N92" s="964"/>
      <c r="O92" s="964"/>
      <c r="P92" s="964"/>
      <c r="Q92" s="964"/>
      <c r="R92" s="964"/>
      <c r="S92" s="964"/>
      <c r="T92" s="964"/>
      <c r="U92" s="964"/>
      <c r="V92" s="964"/>
      <c r="W92" s="964"/>
      <c r="X92" s="964"/>
      <c r="Y92" s="964"/>
      <c r="Z92" s="964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160</v>
      </c>
      <c r="C94" s="91">
        <f>'CEO II VG'!C10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120</v>
      </c>
      <c r="C96" s="92">
        <f>'CEO II VG'!C11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972" t="s">
        <v>442</v>
      </c>
      <c r="B104" s="964"/>
      <c r="C104" s="964"/>
      <c r="D104" s="964"/>
      <c r="E104" s="964"/>
      <c r="F104" s="964"/>
      <c r="G104" s="964"/>
      <c r="H104" s="964"/>
      <c r="I104" s="964"/>
      <c r="J104" s="964"/>
      <c r="K104" s="964"/>
      <c r="L104" s="964"/>
      <c r="M104" s="964"/>
      <c r="N104" s="964"/>
      <c r="O104" s="964"/>
      <c r="P104" s="964"/>
      <c r="Q104" s="964"/>
      <c r="R104" s="964"/>
      <c r="S104" s="964"/>
      <c r="T104" s="964"/>
      <c r="U104" s="964"/>
      <c r="V104" s="964"/>
      <c r="W104" s="964"/>
      <c r="X104" s="964"/>
      <c r="Y104" s="964"/>
      <c r="Z104" s="964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264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972" t="s">
        <v>443</v>
      </c>
      <c r="B114" s="964"/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4"/>
      <c r="S114" s="964"/>
      <c r="T114" s="964"/>
      <c r="U114" s="964"/>
      <c r="V114" s="964"/>
      <c r="W114" s="964"/>
      <c r="X114" s="964"/>
      <c r="Y114" s="964"/>
      <c r="Z114" s="964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64</v>
      </c>
      <c r="C122" s="182">
        <f>'AMA_UBS V Medeiros'!C16</f>
        <v>36</v>
      </c>
      <c r="D122" s="183">
        <f t="shared" ref="D122:D123" si="261">C122/$B122</f>
        <v>0.5625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972" t="s">
        <v>435</v>
      </c>
      <c r="B126" s="964"/>
      <c r="C126" s="964"/>
      <c r="D126" s="964"/>
      <c r="E126" s="964"/>
      <c r="F126" s="964"/>
      <c r="G126" s="964"/>
      <c r="H126" s="964"/>
      <c r="I126" s="964"/>
      <c r="J126" s="964"/>
      <c r="K126" s="964"/>
      <c r="L126" s="964"/>
      <c r="M126" s="964"/>
      <c r="N126" s="964"/>
      <c r="O126" s="964"/>
      <c r="P126" s="964"/>
      <c r="Q126" s="964"/>
      <c r="R126" s="964"/>
      <c r="S126" s="964"/>
      <c r="T126" s="964"/>
      <c r="U126" s="964"/>
      <c r="V126" s="964"/>
      <c r="W126" s="964"/>
      <c r="X126" s="964"/>
      <c r="Y126" s="964"/>
      <c r="Z126" s="964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970" t="s">
        <v>422</v>
      </c>
      <c r="B132" s="1002">
        <f>SADT!B25</f>
        <v>48</v>
      </c>
      <c r="C132" s="968">
        <f>SADT!C25</f>
        <v>93</v>
      </c>
      <c r="D132" s="966">
        <f t="shared" si="277"/>
        <v>1.9375</v>
      </c>
      <c r="E132" s="968" t="e">
        <f>SADT!#REF!</f>
        <v>#REF!</v>
      </c>
      <c r="F132" s="966" t="e">
        <f t="shared" ref="F132" si="297">E132/$B132</f>
        <v>#REF!</v>
      </c>
      <c r="G132" s="968" t="e">
        <f>SADT!#REF!</f>
        <v>#REF!</v>
      </c>
      <c r="H132" s="966" t="e">
        <f t="shared" ref="H132" si="298">G132/$B132</f>
        <v>#REF!</v>
      </c>
      <c r="I132" s="975" t="e">
        <f t="shared" ref="I132" si="299">SUM(C132,E132,G132)</f>
        <v>#REF!</v>
      </c>
      <c r="J132" s="1000" t="e">
        <f t="shared" ref="J132" si="300">I132/($B132*3)</f>
        <v>#REF!</v>
      </c>
      <c r="K132" s="968" t="e">
        <f>SADT!#REF!</f>
        <v>#REF!</v>
      </c>
      <c r="L132" s="966" t="e">
        <f t="shared" ref="L132" si="301">K132/$B132</f>
        <v>#REF!</v>
      </c>
      <c r="M132" s="968" t="e">
        <f>SADT!#REF!</f>
        <v>#REF!</v>
      </c>
      <c r="N132" s="966" t="e">
        <f t="shared" ref="N132" si="302">M132/$B132</f>
        <v>#REF!</v>
      </c>
      <c r="O132" s="968" t="e">
        <f>SADT!#REF!</f>
        <v>#REF!</v>
      </c>
      <c r="P132" s="966" t="e">
        <f t="shared" ref="P132" si="303">O132/$B132</f>
        <v>#REF!</v>
      </c>
      <c r="Q132" s="975" t="e">
        <f t="shared" ref="Q132" si="304">SUM(K132,M132,O132)</f>
        <v>#REF!</v>
      </c>
      <c r="R132" s="1000" t="e">
        <f t="shared" ref="R132" si="305">Q132/($B132*3)</f>
        <v>#REF!</v>
      </c>
      <c r="S132" s="968" t="e">
        <f>SADT!#REF!</f>
        <v>#REF!</v>
      </c>
      <c r="T132" s="966" t="e">
        <f t="shared" ref="T132" si="306">S132/$B132</f>
        <v>#REF!</v>
      </c>
      <c r="U132" s="968" t="e">
        <f>SADT!#REF!</f>
        <v>#REF!</v>
      </c>
      <c r="V132" s="966" t="e">
        <f t="shared" ref="V132" si="307">U132/$B132</f>
        <v>#REF!</v>
      </c>
      <c r="W132" s="968" t="e">
        <f>SADT!#REF!</f>
        <v>#REF!</v>
      </c>
      <c r="X132" s="966" t="e">
        <f t="shared" ref="X132" si="308">W132/$B132</f>
        <v>#REF!</v>
      </c>
      <c r="Y132" s="975" t="e">
        <f t="shared" ref="Y132" si="309">SUM(S132,U132,W132)</f>
        <v>#REF!</v>
      </c>
      <c r="Z132" s="1000" t="e">
        <f t="shared" ref="Z132" si="310">Y132/($B132*3)</f>
        <v>#REF!</v>
      </c>
      <c r="AA132" s="968" t="e">
        <f>SADT!#REF!</f>
        <v>#REF!</v>
      </c>
      <c r="AB132" s="966" t="e">
        <f t="shared" si="286"/>
        <v>#REF!</v>
      </c>
      <c r="AC132" s="968" t="e">
        <f>SADT!#REF!</f>
        <v>#REF!</v>
      </c>
      <c r="AD132" s="966" t="e">
        <f t="shared" si="287"/>
        <v>#REF!</v>
      </c>
      <c r="AE132" s="968" t="e">
        <f>SADT!#REF!</f>
        <v>#REF!</v>
      </c>
      <c r="AF132" s="966" t="e">
        <f t="shared" si="288"/>
        <v>#REF!</v>
      </c>
      <c r="AG132" s="975" t="e">
        <f t="shared" si="295"/>
        <v>#REF!</v>
      </c>
      <c r="AH132" s="1000" t="e">
        <f t="shared" si="296"/>
        <v>#REF!</v>
      </c>
    </row>
    <row r="133" spans="1:34" ht="15" x14ac:dyDescent="0.25">
      <c r="A133" s="971"/>
      <c r="B133" s="1003"/>
      <c r="C133" s="969"/>
      <c r="D133" s="967"/>
      <c r="E133" s="969"/>
      <c r="F133" s="967"/>
      <c r="G133" s="969"/>
      <c r="H133" s="967"/>
      <c r="I133" s="976"/>
      <c r="J133" s="1001"/>
      <c r="K133" s="969"/>
      <c r="L133" s="967"/>
      <c r="M133" s="969"/>
      <c r="N133" s="967"/>
      <c r="O133" s="969"/>
      <c r="P133" s="967"/>
      <c r="Q133" s="976"/>
      <c r="R133" s="1001"/>
      <c r="S133" s="969"/>
      <c r="T133" s="967"/>
      <c r="U133" s="969"/>
      <c r="V133" s="967"/>
      <c r="W133" s="969"/>
      <c r="X133" s="967"/>
      <c r="Y133" s="976"/>
      <c r="Z133" s="1001"/>
      <c r="AA133" s="969"/>
      <c r="AB133" s="967"/>
      <c r="AC133" s="969"/>
      <c r="AD133" s="967"/>
      <c r="AE133" s="969"/>
      <c r="AF133" s="967"/>
      <c r="AG133" s="976"/>
      <c r="AH133" s="1001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972" t="s">
        <v>444</v>
      </c>
      <c r="B137" s="964"/>
      <c r="C137" s="964"/>
      <c r="D137" s="964"/>
      <c r="E137" s="964"/>
      <c r="F137" s="964"/>
      <c r="G137" s="964"/>
      <c r="H137" s="964"/>
      <c r="I137" s="964"/>
      <c r="J137" s="964"/>
      <c r="K137" s="964"/>
      <c r="L137" s="964"/>
      <c r="M137" s="964"/>
      <c r="N137" s="964"/>
      <c r="O137" s="964"/>
      <c r="P137" s="964"/>
      <c r="Q137" s="964"/>
      <c r="R137" s="964"/>
      <c r="S137" s="964"/>
      <c r="T137" s="964"/>
      <c r="U137" s="964"/>
      <c r="V137" s="964"/>
      <c r="W137" s="964"/>
      <c r="X137" s="964"/>
      <c r="Y137" s="964"/>
      <c r="Z137" s="964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972" t="s">
        <v>445</v>
      </c>
      <c r="B146" s="964"/>
      <c r="C146" s="964"/>
      <c r="D146" s="964"/>
      <c r="E146" s="964"/>
      <c r="F146" s="964"/>
      <c r="G146" s="964"/>
      <c r="H146" s="964"/>
      <c r="I146" s="964"/>
      <c r="J146" s="964"/>
      <c r="K146" s="964"/>
      <c r="L146" s="964"/>
      <c r="M146" s="964"/>
      <c r="N146" s="964"/>
      <c r="O146" s="964"/>
      <c r="P146" s="964"/>
      <c r="Q146" s="964"/>
      <c r="R146" s="964"/>
      <c r="S146" s="964"/>
      <c r="T146" s="964"/>
      <c r="U146" s="964"/>
      <c r="V146" s="964"/>
      <c r="W146" s="964"/>
      <c r="X146" s="964"/>
      <c r="Y146" s="964"/>
      <c r="Z146" s="964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997">
        <f>'EMAD na UBS JD JAPÃO'!$B$9</f>
        <v>220</v>
      </c>
      <c r="C148" s="988">
        <f>'EMAD na UBS JD JAPÃO'!$C$9</f>
        <v>197</v>
      </c>
      <c r="D148" s="991">
        <f t="shared" ref="D148" si="352">C148/$B148</f>
        <v>0.8954545454545455</v>
      </c>
      <c r="E148" s="988" t="e">
        <f>'EMAD na UBS JD JAPÃO'!#REF!</f>
        <v>#REF!</v>
      </c>
      <c r="F148" s="991" t="e">
        <f t="shared" ref="F148" si="353">E148/$B148</f>
        <v>#REF!</v>
      </c>
      <c r="G148" s="988" t="e">
        <f>'EMAD na UBS JD JAPÃO'!#REF!</f>
        <v>#REF!</v>
      </c>
      <c r="H148" s="991" t="e">
        <f t="shared" ref="H148:L148" si="354">G148/$B148</f>
        <v>#REF!</v>
      </c>
      <c r="I148" s="994" t="e">
        <f>SUM(C148,E148,G148)</f>
        <v>#REF!</v>
      </c>
      <c r="J148" s="982" t="e">
        <f>I148/($B148*3)</f>
        <v>#REF!</v>
      </c>
      <c r="K148" s="979" t="e">
        <f>'EMAD na UBS JD JAPÃO'!#REF!</f>
        <v>#REF!</v>
      </c>
      <c r="L148" s="985" t="e">
        <f t="shared" si="354"/>
        <v>#REF!</v>
      </c>
      <c r="M148" s="979" t="e">
        <f>'EMAD na UBS JD JAPÃO'!#REF!</f>
        <v>#REF!</v>
      </c>
      <c r="N148" s="985" t="e">
        <f t="shared" ref="N148" si="355">M148/$B148</f>
        <v>#REF!</v>
      </c>
      <c r="O148" s="979" t="e">
        <f>'EMAD na UBS JD JAPÃO'!#REF!</f>
        <v>#REF!</v>
      </c>
      <c r="P148" s="985" t="e">
        <f t="shared" ref="P148" si="356">O148/$B148</f>
        <v>#REF!</v>
      </c>
      <c r="Q148" s="994" t="e">
        <f>SUM(K148,M148,O148)</f>
        <v>#REF!</v>
      </c>
      <c r="R148" s="982" t="e">
        <f>Q148/($B148*3)</f>
        <v>#REF!</v>
      </c>
      <c r="S148" s="979" t="e">
        <f>'EMAD na UBS JD JAPÃO'!#REF!</f>
        <v>#REF!</v>
      </c>
      <c r="T148" s="985" t="e">
        <f t="shared" ref="T148" si="357">S148/$B148</f>
        <v>#REF!</v>
      </c>
      <c r="U148" s="979" t="e">
        <f>'EMAD na UBS JD JAPÃO'!#REF!</f>
        <v>#REF!</v>
      </c>
      <c r="V148" s="985" t="e">
        <f t="shared" ref="V148" si="358">U148/$B148</f>
        <v>#REF!</v>
      </c>
      <c r="W148" s="979" t="e">
        <f>'EMAD na UBS JD JAPÃO'!#REF!</f>
        <v>#REF!</v>
      </c>
      <c r="X148" s="985" t="e">
        <f t="shared" ref="X148" si="359">W148/$B148</f>
        <v>#REF!</v>
      </c>
      <c r="Y148" s="994" t="e">
        <f>SUM(S148,U148,W148)</f>
        <v>#REF!</v>
      </c>
      <c r="Z148" s="982" t="e">
        <f>Y148/($B148*3)</f>
        <v>#REF!</v>
      </c>
      <c r="AA148" s="979" t="e">
        <f>'EMAD na UBS JD JAPÃO'!#REF!</f>
        <v>#REF!</v>
      </c>
      <c r="AB148" s="985" t="e">
        <f t="shared" ref="AB148" si="360">AA148/$B148</f>
        <v>#REF!</v>
      </c>
      <c r="AC148" s="979" t="e">
        <f>'EMAD na UBS JD JAPÃO'!#REF!</f>
        <v>#REF!</v>
      </c>
      <c r="AD148" s="985" t="e">
        <f t="shared" ref="AD148" si="361">AC148/$B148</f>
        <v>#REF!</v>
      </c>
      <c r="AE148" s="979" t="e">
        <f>'EMAD na UBS JD JAPÃO'!#REF!</f>
        <v>#REF!</v>
      </c>
      <c r="AF148" s="985" t="e">
        <f t="shared" ref="AF148" si="362">AE148/$B148</f>
        <v>#REF!</v>
      </c>
      <c r="AG148" s="994" t="e">
        <f>SUM(AA148,AC148,AE148)</f>
        <v>#REF!</v>
      </c>
      <c r="AH148" s="982" t="e">
        <f>AG148/($B148*3)</f>
        <v>#REF!</v>
      </c>
    </row>
    <row r="149" spans="1:34" ht="15" customHeight="1" x14ac:dyDescent="0.25">
      <c r="A149" s="8" t="s">
        <v>151</v>
      </c>
      <c r="B149" s="998"/>
      <c r="C149" s="989"/>
      <c r="D149" s="992"/>
      <c r="E149" s="989"/>
      <c r="F149" s="992"/>
      <c r="G149" s="989"/>
      <c r="H149" s="992"/>
      <c r="I149" s="995"/>
      <c r="J149" s="983"/>
      <c r="K149" s="980"/>
      <c r="L149" s="986"/>
      <c r="M149" s="980"/>
      <c r="N149" s="986"/>
      <c r="O149" s="980"/>
      <c r="P149" s="986"/>
      <c r="Q149" s="995"/>
      <c r="R149" s="983"/>
      <c r="S149" s="980"/>
      <c r="T149" s="986"/>
      <c r="U149" s="980"/>
      <c r="V149" s="986"/>
      <c r="W149" s="980"/>
      <c r="X149" s="986"/>
      <c r="Y149" s="995"/>
      <c r="Z149" s="983"/>
      <c r="AA149" s="980"/>
      <c r="AB149" s="986"/>
      <c r="AC149" s="980"/>
      <c r="AD149" s="986"/>
      <c r="AE149" s="980"/>
      <c r="AF149" s="986"/>
      <c r="AG149" s="995"/>
      <c r="AH149" s="983"/>
    </row>
    <row r="150" spans="1:34" ht="15" customHeight="1" x14ac:dyDescent="0.25">
      <c r="A150" s="8" t="s">
        <v>154</v>
      </c>
      <c r="B150" s="998"/>
      <c r="C150" s="989"/>
      <c r="D150" s="992"/>
      <c r="E150" s="989"/>
      <c r="F150" s="992"/>
      <c r="G150" s="989"/>
      <c r="H150" s="992"/>
      <c r="I150" s="995"/>
      <c r="J150" s="983"/>
      <c r="K150" s="980"/>
      <c r="L150" s="986"/>
      <c r="M150" s="980"/>
      <c r="N150" s="986"/>
      <c r="O150" s="980"/>
      <c r="P150" s="986"/>
      <c r="Q150" s="995"/>
      <c r="R150" s="983"/>
      <c r="S150" s="980"/>
      <c r="T150" s="986"/>
      <c r="U150" s="980"/>
      <c r="V150" s="986"/>
      <c r="W150" s="980"/>
      <c r="X150" s="986"/>
      <c r="Y150" s="995"/>
      <c r="Z150" s="983"/>
      <c r="AA150" s="980"/>
      <c r="AB150" s="986"/>
      <c r="AC150" s="980"/>
      <c r="AD150" s="986"/>
      <c r="AE150" s="980"/>
      <c r="AF150" s="986"/>
      <c r="AG150" s="995"/>
      <c r="AH150" s="983"/>
    </row>
    <row r="151" spans="1:34" ht="15.75" customHeight="1" thickBot="1" x14ac:dyDescent="0.3">
      <c r="A151" s="96" t="s">
        <v>152</v>
      </c>
      <c r="B151" s="999"/>
      <c r="C151" s="990"/>
      <c r="D151" s="993"/>
      <c r="E151" s="990"/>
      <c r="F151" s="993"/>
      <c r="G151" s="990"/>
      <c r="H151" s="993"/>
      <c r="I151" s="996"/>
      <c r="J151" s="984"/>
      <c r="K151" s="981"/>
      <c r="L151" s="987"/>
      <c r="M151" s="981"/>
      <c r="N151" s="987"/>
      <c r="O151" s="981"/>
      <c r="P151" s="987"/>
      <c r="Q151" s="996"/>
      <c r="R151" s="984"/>
      <c r="S151" s="981"/>
      <c r="T151" s="987"/>
      <c r="U151" s="981"/>
      <c r="V151" s="987"/>
      <c r="W151" s="981"/>
      <c r="X151" s="987"/>
      <c r="Y151" s="996"/>
      <c r="Z151" s="984"/>
      <c r="AA151" s="981"/>
      <c r="AB151" s="987"/>
      <c r="AC151" s="981"/>
      <c r="AD151" s="987"/>
      <c r="AE151" s="981"/>
      <c r="AF151" s="987"/>
      <c r="AG151" s="996"/>
      <c r="AH151" s="984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972" t="s">
        <v>446</v>
      </c>
      <c r="B154" s="964"/>
      <c r="C154" s="964"/>
      <c r="D154" s="964"/>
      <c r="E154" s="964"/>
      <c r="F154" s="964"/>
      <c r="G154" s="964"/>
      <c r="H154" s="964"/>
      <c r="I154" s="964"/>
      <c r="J154" s="964"/>
      <c r="K154" s="964"/>
      <c r="L154" s="964"/>
      <c r="M154" s="964"/>
      <c r="N154" s="964"/>
      <c r="O154" s="964"/>
      <c r="P154" s="964"/>
      <c r="Q154" s="964"/>
      <c r="R154" s="964"/>
      <c r="S154" s="964"/>
      <c r="T154" s="964"/>
      <c r="U154" s="964"/>
      <c r="V154" s="964"/>
      <c r="W154" s="964"/>
      <c r="X154" s="964"/>
      <c r="Y154" s="964"/>
      <c r="Z154" s="964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972" t="s">
        <v>447</v>
      </c>
      <c r="B164" s="964"/>
      <c r="C164" s="964"/>
      <c r="D164" s="964"/>
      <c r="E164" s="964"/>
      <c r="F164" s="964"/>
      <c r="G164" s="964"/>
      <c r="H164" s="964"/>
      <c r="I164" s="964"/>
      <c r="J164" s="964"/>
      <c r="K164" s="964"/>
      <c r="L164" s="964"/>
      <c r="M164" s="964"/>
      <c r="N164" s="964"/>
      <c r="O164" s="964"/>
      <c r="P164" s="964"/>
      <c r="Q164" s="964"/>
      <c r="R164" s="964"/>
      <c r="S164" s="964"/>
      <c r="T164" s="964"/>
      <c r="U164" s="964"/>
      <c r="V164" s="964"/>
      <c r="W164" s="964"/>
      <c r="X164" s="964"/>
      <c r="Y164" s="964"/>
      <c r="Z164" s="964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972" t="s">
        <v>448</v>
      </c>
      <c r="B173" s="964"/>
      <c r="C173" s="964"/>
      <c r="D173" s="964"/>
      <c r="E173" s="964"/>
      <c r="F173" s="964"/>
      <c r="G173" s="964"/>
      <c r="H173" s="964"/>
      <c r="I173" s="964"/>
      <c r="J173" s="964"/>
      <c r="K173" s="964"/>
      <c r="L173" s="964"/>
      <c r="M173" s="964"/>
      <c r="N173" s="964"/>
      <c r="O173" s="964"/>
      <c r="P173" s="964"/>
      <c r="Q173" s="964"/>
      <c r="R173" s="964"/>
      <c r="S173" s="964"/>
      <c r="T173" s="964"/>
      <c r="U173" s="964"/>
      <c r="V173" s="964"/>
      <c r="W173" s="964"/>
      <c r="X173" s="964"/>
      <c r="Y173" s="964"/>
      <c r="Z173" s="964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972" t="s">
        <v>449</v>
      </c>
      <c r="B182" s="964"/>
      <c r="C182" s="964"/>
      <c r="D182" s="964"/>
      <c r="E182" s="964"/>
      <c r="F182" s="964"/>
      <c r="G182" s="964"/>
      <c r="H182" s="964"/>
      <c r="I182" s="964"/>
      <c r="J182" s="964"/>
      <c r="K182" s="964"/>
      <c r="L182" s="964"/>
      <c r="M182" s="964"/>
      <c r="N182" s="964"/>
      <c r="O182" s="964"/>
      <c r="P182" s="964"/>
      <c r="Q182" s="964"/>
      <c r="R182" s="964"/>
      <c r="S182" s="964"/>
      <c r="T182" s="964"/>
      <c r="U182" s="964"/>
      <c r="V182" s="964"/>
      <c r="W182" s="964"/>
      <c r="X182" s="964"/>
      <c r="Y182" s="964"/>
      <c r="Z182" s="964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972" t="s">
        <v>450</v>
      </c>
      <c r="B194" s="964"/>
      <c r="C194" s="964"/>
      <c r="D194" s="964"/>
      <c r="E194" s="964"/>
      <c r="F194" s="964"/>
      <c r="G194" s="964"/>
      <c r="H194" s="964"/>
      <c r="I194" s="964"/>
      <c r="J194" s="964"/>
      <c r="K194" s="964"/>
      <c r="L194" s="964"/>
      <c r="M194" s="964"/>
      <c r="N194" s="964"/>
      <c r="O194" s="964"/>
      <c r="P194" s="964"/>
      <c r="Q194" s="964"/>
      <c r="R194" s="964"/>
      <c r="S194" s="964"/>
      <c r="T194" s="964"/>
      <c r="U194" s="964"/>
      <c r="V194" s="964"/>
      <c r="W194" s="964"/>
      <c r="X194" s="964"/>
      <c r="Y194" s="964"/>
      <c r="Z194" s="964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972" t="s">
        <v>451</v>
      </c>
      <c r="B200" s="964"/>
      <c r="C200" s="964"/>
      <c r="D200" s="964"/>
      <c r="E200" s="964"/>
      <c r="F200" s="964"/>
      <c r="G200" s="964"/>
      <c r="H200" s="964"/>
      <c r="I200" s="964"/>
      <c r="J200" s="964"/>
      <c r="K200" s="964"/>
      <c r="L200" s="964"/>
      <c r="M200" s="964"/>
      <c r="N200" s="964"/>
      <c r="O200" s="964"/>
      <c r="P200" s="964"/>
      <c r="Q200" s="964"/>
      <c r="R200" s="964"/>
      <c r="S200" s="964"/>
      <c r="T200" s="964"/>
      <c r="U200" s="964"/>
      <c r="V200" s="964"/>
      <c r="W200" s="964"/>
      <c r="X200" s="964"/>
      <c r="Y200" s="964"/>
      <c r="Z200" s="964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972" t="s">
        <v>452</v>
      </c>
      <c r="B205" s="964"/>
      <c r="C205" s="964"/>
      <c r="D205" s="964"/>
      <c r="E205" s="964"/>
      <c r="F205" s="964"/>
      <c r="G205" s="964"/>
      <c r="H205" s="964"/>
      <c r="I205" s="964"/>
      <c r="J205" s="964"/>
      <c r="K205" s="964"/>
      <c r="L205" s="964"/>
      <c r="M205" s="964"/>
      <c r="N205" s="964"/>
      <c r="O205" s="964"/>
      <c r="P205" s="964"/>
      <c r="Q205" s="964"/>
      <c r="R205" s="964"/>
      <c r="S205" s="964"/>
      <c r="T205" s="964"/>
      <c r="U205" s="964"/>
      <c r="V205" s="964"/>
      <c r="W205" s="964"/>
      <c r="X205" s="964"/>
      <c r="Y205" s="964"/>
      <c r="Z205" s="964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972" t="s">
        <v>453</v>
      </c>
      <c r="B216" s="964"/>
      <c r="C216" s="964"/>
      <c r="D216" s="964"/>
      <c r="E216" s="964"/>
      <c r="F216" s="964"/>
      <c r="G216" s="964"/>
      <c r="H216" s="964"/>
      <c r="I216" s="964"/>
      <c r="J216" s="964"/>
      <c r="K216" s="964"/>
      <c r="L216" s="964"/>
      <c r="M216" s="964"/>
      <c r="N216" s="964"/>
      <c r="O216" s="964"/>
      <c r="P216" s="964"/>
      <c r="Q216" s="964"/>
      <c r="R216" s="964"/>
      <c r="S216" s="964"/>
      <c r="T216" s="964"/>
      <c r="U216" s="964"/>
      <c r="V216" s="964"/>
      <c r="W216" s="964"/>
      <c r="X216" s="964"/>
      <c r="Y216" s="964"/>
      <c r="Z216" s="964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972" t="s">
        <v>454</v>
      </c>
      <c r="B225" s="964"/>
      <c r="C225" s="964"/>
      <c r="D225" s="964"/>
      <c r="E225" s="964"/>
      <c r="F225" s="964"/>
      <c r="G225" s="964"/>
      <c r="H225" s="964"/>
      <c r="I225" s="964"/>
      <c r="J225" s="964"/>
      <c r="K225" s="964"/>
      <c r="L225" s="964"/>
      <c r="M225" s="964"/>
      <c r="N225" s="964"/>
      <c r="O225" s="964"/>
      <c r="P225" s="964"/>
      <c r="Q225" s="964"/>
      <c r="R225" s="964"/>
      <c r="S225" s="964"/>
      <c r="T225" s="964"/>
      <c r="U225" s="964"/>
      <c r="V225" s="964"/>
      <c r="W225" s="964"/>
      <c r="X225" s="964"/>
      <c r="Y225" s="964"/>
      <c r="Z225" s="964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972" t="s">
        <v>455</v>
      </c>
      <c r="B232" s="964"/>
      <c r="C232" s="964"/>
      <c r="D232" s="964"/>
      <c r="E232" s="964"/>
      <c r="F232" s="964"/>
      <c r="G232" s="964"/>
      <c r="H232" s="964"/>
      <c r="I232" s="964"/>
      <c r="J232" s="964"/>
      <c r="K232" s="964"/>
      <c r="L232" s="964"/>
      <c r="M232" s="964"/>
      <c r="N232" s="964"/>
      <c r="O232" s="964"/>
      <c r="P232" s="964"/>
      <c r="Q232" s="964"/>
      <c r="R232" s="964"/>
      <c r="S232" s="964"/>
      <c r="T232" s="964"/>
      <c r="U232" s="964"/>
      <c r="V232" s="964"/>
      <c r="W232" s="964"/>
      <c r="X232" s="964"/>
      <c r="Y232" s="964"/>
      <c r="Z232" s="964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972" t="s">
        <v>456</v>
      </c>
      <c r="B237" s="964"/>
      <c r="C237" s="964"/>
      <c r="D237" s="964"/>
      <c r="E237" s="964"/>
      <c r="F237" s="964"/>
      <c r="G237" s="964"/>
      <c r="H237" s="964"/>
      <c r="I237" s="964"/>
      <c r="J237" s="964"/>
      <c r="K237" s="964"/>
      <c r="L237" s="964"/>
      <c r="M237" s="964"/>
      <c r="N237" s="964"/>
      <c r="O237" s="964"/>
      <c r="P237" s="964"/>
      <c r="Q237" s="964"/>
      <c r="R237" s="964"/>
      <c r="S237" s="964"/>
      <c r="T237" s="964"/>
      <c r="U237" s="964"/>
      <c r="V237" s="964"/>
      <c r="W237" s="964"/>
      <c r="X237" s="964"/>
      <c r="Y237" s="964"/>
      <c r="Z237" s="964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CERTA'!F9</f>
        <v>792</v>
      </c>
      <c r="AG239" s="69">
        <f>'HORA CERTA'!G9</f>
        <v>652</v>
      </c>
      <c r="AH239" s="172">
        <f>'HORA CERTA'!H9</f>
        <v>0.8232323232323232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CERTA'!F10</f>
        <v>1584</v>
      </c>
      <c r="AG240" s="69">
        <f>'HORA CERTA'!G10</f>
        <v>965</v>
      </c>
      <c r="AH240" s="172">
        <f>'HORA CERTA'!H10</f>
        <v>0.60921717171717171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CERTA'!F21</f>
        <v>s/ meta</v>
      </c>
      <c r="AG241" s="701">
        <f>'HORA CERTA'!G21</f>
        <v>3434</v>
      </c>
      <c r="AH241" s="702" t="str">
        <f>'HORA CERTA'!H21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CERTA'!F22</f>
        <v>s/ meta</v>
      </c>
      <c r="AG242" s="701">
        <f>'HORA CERTA'!G22</f>
        <v>220</v>
      </c>
      <c r="AH242" s="702" t="str">
        <f>'HORA CERTA'!H22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CERTA'!F11</f>
        <v>1320</v>
      </c>
      <c r="AG243" s="69">
        <f>'HORA CERTA'!G11</f>
        <v>1201</v>
      </c>
      <c r="AH243" s="172">
        <f>'HORA CERTA'!H11</f>
        <v>0.9098484848484848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CERTA'!F23</f>
        <v>264</v>
      </c>
      <c r="AG246" s="69">
        <f>'HORA CERTA'!G23</f>
        <v>274</v>
      </c>
      <c r="AH246" s="172">
        <f>'HORA CERTA'!H23</f>
        <v>1.0378787878787878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CERTA'!F14</f>
        <v>528</v>
      </c>
      <c r="AG247" s="69">
        <f>'HORA CERTA'!G14</f>
        <v>326</v>
      </c>
      <c r="AH247" s="172">
        <f>'HORA CERTA'!H14</f>
        <v>0.61742424242424243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CERTA'!F15</f>
        <v>1008</v>
      </c>
      <c r="AG249" s="69">
        <f>'HORA CERTA'!G15</f>
        <v>815</v>
      </c>
      <c r="AH249" s="172">
        <f>'HORA CERTA'!H15</f>
        <v>0.80853174603174605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CERTA'!F13</f>
        <v>264</v>
      </c>
      <c r="AG251" s="701">
        <f>'HORA CERTA'!G13</f>
        <v>202</v>
      </c>
      <c r="AH251" s="702">
        <f>'HORA CERTA'!H13</f>
        <v>0.76515151515151514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CERTA'!F26</f>
        <v>7820</v>
      </c>
      <c r="AG253" s="696">
        <f>'HORA CERTA'!G26</f>
        <v>10435</v>
      </c>
      <c r="AH253" s="697">
        <f>'HORA CERTA'!H26</f>
        <v>1.3343989769820972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CERTA'!F32</f>
        <v>80</v>
      </c>
      <c r="AG254" s="701">
        <f>'HORA CERTA'!G32</f>
        <v>79</v>
      </c>
      <c r="AH254" s="702">
        <f>'HORA CERTA'!H32</f>
        <v>0.98750000000000004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CERTA'!F30</f>
        <v>260</v>
      </c>
      <c r="AG255" s="701">
        <f>'HORA CERTA'!G30</f>
        <v>280</v>
      </c>
      <c r="AH255" s="702">
        <f>'HORA CERTA'!H30</f>
        <v>1.0769230769230769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CERTA'!F31</f>
        <v>80</v>
      </c>
      <c r="AG256" s="701">
        <f>'HORA CERTA'!G31</f>
        <v>62</v>
      </c>
      <c r="AH256" s="702">
        <f>'HORA CERTA'!H31</f>
        <v>0.77500000000000002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CERTA'!F33</f>
        <v>80</v>
      </c>
      <c r="AG258" s="701">
        <f>'HORA CERTA'!G33</f>
        <v>106</v>
      </c>
      <c r="AH258" s="702">
        <f>'HORA CERTA'!H33</f>
        <v>1.325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CERTA'!F34</f>
        <v>50</v>
      </c>
      <c r="AG259" s="701">
        <f>'HORA CERTA'!G34</f>
        <v>16</v>
      </c>
      <c r="AH259" s="702">
        <f>'HORA CERTA'!H34</f>
        <v>0.32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CERTA'!F36</f>
        <v>260</v>
      </c>
      <c r="AG260" s="701">
        <f>'HORA CERTA'!G36</f>
        <v>2575</v>
      </c>
      <c r="AH260" s="702">
        <f>'HORA CERTA'!H36</f>
        <v>9.9038461538461533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CERTA'!F35</f>
        <v>16</v>
      </c>
      <c r="AG261" s="711">
        <f>'HORA CERTA'!G35</f>
        <v>14</v>
      </c>
      <c r="AH261" s="712">
        <f>'HORA CERTA'!H35</f>
        <v>0.875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CERTA'!F37</f>
        <v>826</v>
      </c>
      <c r="AG262" s="696">
        <f>'HORA CERTA'!G37</f>
        <v>3132</v>
      </c>
      <c r="AH262" s="697">
        <f>'HORA CERTA'!H37</f>
        <v>3.7917675544794189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972" t="s">
        <v>436</v>
      </c>
      <c r="B265" s="964"/>
      <c r="C265" s="964"/>
      <c r="D265" s="964"/>
      <c r="E265" s="964"/>
      <c r="F265" s="964"/>
      <c r="G265" s="964"/>
      <c r="H265" s="964"/>
      <c r="I265" s="964"/>
      <c r="J265" s="964"/>
      <c r="K265" s="964"/>
      <c r="L265" s="964"/>
      <c r="M265" s="964"/>
      <c r="N265" s="964"/>
      <c r="O265" s="964"/>
      <c r="P265" s="964"/>
      <c r="Q265" s="964"/>
      <c r="R265" s="964"/>
      <c r="S265" s="964"/>
      <c r="T265" s="964"/>
      <c r="U265" s="964"/>
      <c r="V265" s="964"/>
      <c r="W265" s="964"/>
      <c r="X265" s="964"/>
      <c r="Y265" s="964"/>
      <c r="Z265" s="964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972" t="str">
        <f>'PAI IZO'!A6</f>
        <v>PAI IZOLINA (PROGRAMA DE ACOMPANHANTE IDOSOS) - 2025</v>
      </c>
      <c r="B277" s="964"/>
      <c r="C277" s="964"/>
      <c r="D277" s="964"/>
      <c r="E277" s="964"/>
      <c r="F277" s="964"/>
      <c r="G277" s="964"/>
      <c r="H277" s="964"/>
      <c r="I277" s="964"/>
      <c r="J277" s="964"/>
      <c r="K277" s="964"/>
      <c r="L277" s="964"/>
      <c r="M277" s="964"/>
      <c r="N277" s="964"/>
      <c r="O277" s="964"/>
      <c r="P277" s="964"/>
      <c r="Q277" s="964"/>
      <c r="R277" s="964"/>
      <c r="S277" s="964"/>
      <c r="T277" s="964"/>
      <c r="U277" s="964"/>
      <c r="V277" s="964"/>
      <c r="W277" s="964"/>
      <c r="X277" s="964"/>
      <c r="Y277" s="964"/>
      <c r="Z277" s="964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IZO'!F9</f>
        <v>240</v>
      </c>
      <c r="AG279" s="87">
        <f>'PAI IZO'!G9</f>
        <v>240</v>
      </c>
      <c r="AH279" s="52">
        <f>'PAI IZO'!H9</f>
        <v>1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IZO'!F10</f>
        <v>240</v>
      </c>
      <c r="AG280" s="31">
        <f>'PAI IZO'!G10</f>
        <v>240</v>
      </c>
      <c r="AH280" s="72">
        <f>'PAI IZO'!H10</f>
        <v>1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3" operator="equal">
      <formula>0</formula>
    </cfRule>
    <cfRule type="cellIs" dxfId="295" priority="294" operator="lessThan">
      <formula>0.84</formula>
    </cfRule>
    <cfRule type="cellIs" dxfId="294" priority="295" operator="greaterThan">
      <formula>1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3" operator="equal">
      <formula>0</formula>
    </cfRule>
    <cfRule type="cellIs" dxfId="291" priority="254" operator="lessThan">
      <formula>0.84</formula>
    </cfRule>
    <cfRule type="cellIs" dxfId="290" priority="255" operator="greaterThan">
      <formula>1</formula>
    </cfRule>
    <cfRule type="cellIs" dxfId="289" priority="256" operator="between">
      <formula>0.85</formula>
      <formula>1</formula>
    </cfRule>
  </conditionalFormatting>
  <conditionalFormatting sqref="T23 V23 X23 Z23">
    <cfRule type="cellIs" dxfId="288" priority="249" operator="equal">
      <formula>0</formula>
    </cfRule>
    <cfRule type="cellIs" dxfId="287" priority="250" operator="lessThan">
      <formula>0.84</formula>
    </cfRule>
    <cfRule type="cellIs" dxfId="286" priority="251" operator="greaterThan">
      <formula>1</formula>
    </cfRule>
    <cfRule type="cellIs" dxfId="285" priority="252" operator="between">
      <formula>0.85</formula>
      <formula>1</formula>
    </cfRule>
  </conditionalFormatting>
  <conditionalFormatting sqref="T25 V25 X25 Z25">
    <cfRule type="cellIs" dxfId="284" priority="245" operator="equal">
      <formula>0</formula>
    </cfRule>
    <cfRule type="cellIs" dxfId="283" priority="246" operator="lessThan">
      <formula>0.84</formula>
    </cfRule>
    <cfRule type="cellIs" dxfId="282" priority="247" operator="greaterThan">
      <formula>1</formula>
    </cfRule>
    <cfRule type="cellIs" dxfId="281" priority="248" operator="between">
      <formula>0.85</formula>
      <formula>1</formula>
    </cfRule>
  </conditionalFormatting>
  <conditionalFormatting sqref="T27 V27 X27 Z27">
    <cfRule type="cellIs" dxfId="280" priority="241" operator="equal">
      <formula>0</formula>
    </cfRule>
    <cfRule type="cellIs" dxfId="279" priority="242" operator="lessThan">
      <formula>0.84</formula>
    </cfRule>
    <cfRule type="cellIs" dxfId="278" priority="243" operator="greaterThan">
      <formula>1</formula>
    </cfRule>
    <cfRule type="cellIs" dxfId="277" priority="244" operator="between">
      <formula>0.85</formula>
      <formula>1</formula>
    </cfRule>
  </conditionalFormatting>
  <conditionalFormatting sqref="T29 V29 X29 Z29">
    <cfRule type="cellIs" dxfId="276" priority="237" operator="equal">
      <formula>0</formula>
    </cfRule>
    <cfRule type="cellIs" dxfId="275" priority="238" operator="lessThan">
      <formula>0.84</formula>
    </cfRule>
    <cfRule type="cellIs" dxfId="274" priority="239" operator="greaterThan">
      <formula>1</formula>
    </cfRule>
    <cfRule type="cellIs" dxfId="273" priority="240" operator="between">
      <formula>0.85</formula>
      <formula>1</formula>
    </cfRule>
  </conditionalFormatting>
  <conditionalFormatting sqref="T31 V31 X31 Z31">
    <cfRule type="cellIs" dxfId="272" priority="233" operator="equal">
      <formula>0</formula>
    </cfRule>
    <cfRule type="cellIs" dxfId="271" priority="234" operator="lessThan">
      <formula>0.84</formula>
    </cfRule>
    <cfRule type="cellIs" dxfId="270" priority="235" operator="greaterThan">
      <formula>1</formula>
    </cfRule>
    <cfRule type="cellIs" dxfId="269" priority="236" operator="between">
      <formula>0.85</formula>
      <formula>1</formula>
    </cfRule>
  </conditionalFormatting>
  <conditionalFormatting sqref="T33 V33 X33 Z33">
    <cfRule type="cellIs" dxfId="268" priority="229" operator="equal">
      <formula>0</formula>
    </cfRule>
    <cfRule type="cellIs" dxfId="267" priority="230" operator="lessThan">
      <formula>0.84</formula>
    </cfRule>
    <cfRule type="cellIs" dxfId="266" priority="231" operator="greaterThan">
      <formula>1</formula>
    </cfRule>
    <cfRule type="cellIs" dxfId="265" priority="232" operator="between">
      <formula>0.85</formula>
      <formula>1</formula>
    </cfRule>
  </conditionalFormatting>
  <conditionalFormatting sqref="T35 V35 X35 Z35">
    <cfRule type="cellIs" dxfId="264" priority="225" operator="equal">
      <formula>0</formula>
    </cfRule>
    <cfRule type="cellIs" dxfId="263" priority="226" operator="lessThan">
      <formula>0.84</formula>
    </cfRule>
    <cfRule type="cellIs" dxfId="262" priority="227" operator="greaterThan">
      <formula>1</formula>
    </cfRule>
    <cfRule type="cellIs" dxfId="261" priority="228" operator="between">
      <formula>0.85</formula>
      <formula>1</formula>
    </cfRule>
  </conditionalFormatting>
  <conditionalFormatting sqref="T37:T39 V37:V39 X37:X39 Z37:Z39">
    <cfRule type="cellIs" dxfId="260" priority="221" operator="equal">
      <formula>0</formula>
    </cfRule>
    <cfRule type="cellIs" dxfId="259" priority="222" operator="lessThan">
      <formula>0.84</formula>
    </cfRule>
    <cfRule type="cellIs" dxfId="258" priority="223" operator="greaterThan">
      <formula>1</formula>
    </cfRule>
    <cfRule type="cellIs" dxfId="257" priority="224" operator="between">
      <formula>0.85</formula>
      <formula>1</formula>
    </cfRule>
  </conditionalFormatting>
  <conditionalFormatting sqref="T45:T54 V45:V54 X45:X54 Z45:Z54">
    <cfRule type="cellIs" dxfId="256" priority="217" operator="equal">
      <formula>0</formula>
    </cfRule>
    <cfRule type="cellIs" dxfId="255" priority="218" operator="lessThan">
      <formula>0.84</formula>
    </cfRule>
    <cfRule type="cellIs" dxfId="254" priority="219" operator="greaterThan">
      <formula>1</formula>
    </cfRule>
    <cfRule type="cellIs" dxfId="253" priority="220" operator="between">
      <formula>0.85</formula>
      <formula>1</formula>
    </cfRule>
  </conditionalFormatting>
  <conditionalFormatting sqref="T58:T68 V58:V68 X58:X68 Z58:Z68">
    <cfRule type="cellIs" dxfId="252" priority="213" operator="equal">
      <formula>0</formula>
    </cfRule>
    <cfRule type="cellIs" dxfId="251" priority="214" operator="lessThan">
      <formula>0.84</formula>
    </cfRule>
    <cfRule type="cellIs" dxfId="250" priority="215" operator="greaterThan">
      <formula>1</formula>
    </cfRule>
    <cfRule type="cellIs" dxfId="249" priority="216" operator="between">
      <formula>0.85</formula>
      <formula>1</formula>
    </cfRule>
  </conditionalFormatting>
  <conditionalFormatting sqref="T73:T82 V73:V82 X73:X82 Z73:Z82">
    <cfRule type="cellIs" dxfId="248" priority="209" operator="equal">
      <formula>0</formula>
    </cfRule>
    <cfRule type="cellIs" dxfId="247" priority="210" operator="lessThan">
      <formula>0.84</formula>
    </cfRule>
    <cfRule type="cellIs" dxfId="246" priority="211" operator="greaterThan">
      <formula>1</formula>
    </cfRule>
    <cfRule type="cellIs" dxfId="245" priority="212" operator="between">
      <formula>0.85</formula>
      <formula>1</formula>
    </cfRule>
  </conditionalFormatting>
  <conditionalFormatting sqref="T86:T90 V86:V90 X86:X90 Z86:Z90">
    <cfRule type="cellIs" dxfId="244" priority="205" operator="equal">
      <formula>0</formula>
    </cfRule>
    <cfRule type="cellIs" dxfId="243" priority="206" operator="lessThan">
      <formula>0.84</formula>
    </cfRule>
    <cfRule type="cellIs" dxfId="242" priority="207" operator="greaterThan">
      <formula>1</formula>
    </cfRule>
    <cfRule type="cellIs" dxfId="241" priority="208" operator="between">
      <formula>0.85</formula>
      <formula>1</formula>
    </cfRule>
  </conditionalFormatting>
  <conditionalFormatting sqref="T94:T102 V94:V102 X94:X102 Z94:Z102">
    <cfRule type="cellIs" dxfId="240" priority="201" operator="equal">
      <formula>0</formula>
    </cfRule>
    <cfRule type="cellIs" dxfId="239" priority="202" operator="lessThan">
      <formula>0.84</formula>
    </cfRule>
    <cfRule type="cellIs" dxfId="238" priority="203" operator="greaterThan">
      <formula>1</formula>
    </cfRule>
    <cfRule type="cellIs" dxfId="237" priority="204" operator="between">
      <formula>0.85</formula>
      <formula>1</formula>
    </cfRule>
  </conditionalFormatting>
  <conditionalFormatting sqref="T106:T112 V106:V112 X106:X112 Z106:Z112">
    <cfRule type="cellIs" dxfId="236" priority="197" operator="equal">
      <formula>0</formula>
    </cfRule>
    <cfRule type="cellIs" dxfId="235" priority="198" operator="lessThan">
      <formula>0.84</formula>
    </cfRule>
    <cfRule type="cellIs" dxfId="234" priority="199" operator="greaterThan">
      <formula>1</formula>
    </cfRule>
    <cfRule type="cellIs" dxfId="233" priority="200" operator="between">
      <formula>0.85</formula>
      <formula>1</formula>
    </cfRule>
  </conditionalFormatting>
  <conditionalFormatting sqref="T116:T124 V116:V124 X116:X124 Z116:Z124">
    <cfRule type="cellIs" dxfId="232" priority="193" operator="equal">
      <formula>0</formula>
    </cfRule>
    <cfRule type="cellIs" dxfId="231" priority="194" operator="lessThan">
      <formula>0.84</formula>
    </cfRule>
    <cfRule type="cellIs" dxfId="230" priority="195" operator="greaterThan">
      <formula>1</formula>
    </cfRule>
    <cfRule type="cellIs" dxfId="229" priority="196" operator="between">
      <formula>0.85</formula>
      <formula>1</formula>
    </cfRule>
  </conditionalFormatting>
  <conditionalFormatting sqref="T128:T132 V128:V132 X128:X132 Z128:Z132 T134:T135 V134:V135 X134:X135 Z134:Z135">
    <cfRule type="cellIs" dxfId="228" priority="189" operator="equal">
      <formula>0</formula>
    </cfRule>
    <cfRule type="cellIs" dxfId="227" priority="190" operator="lessThan">
      <formula>0.84</formula>
    </cfRule>
    <cfRule type="cellIs" dxfId="226" priority="191" operator="greaterThan">
      <formula>1</formula>
    </cfRule>
    <cfRule type="cellIs" dxfId="225" priority="192" operator="between">
      <formula>0.85</formula>
      <formula>1</formula>
    </cfRule>
  </conditionalFormatting>
  <conditionalFormatting sqref="T139:T144 V139:V144 X139:X144 Z139:Z144">
    <cfRule type="cellIs" dxfId="224" priority="185" operator="equal">
      <formula>0</formula>
    </cfRule>
    <cfRule type="cellIs" dxfId="223" priority="186" operator="lessThan">
      <formula>0.84</formula>
    </cfRule>
    <cfRule type="cellIs" dxfId="222" priority="187" operator="greaterThan">
      <formula>1</formula>
    </cfRule>
    <cfRule type="cellIs" dxfId="221" priority="188" operator="between">
      <formula>0.85</formula>
      <formula>1</formula>
    </cfRule>
  </conditionalFormatting>
  <conditionalFormatting sqref="T148 V148 X148 Z148 T152 V152 X152 Z152">
    <cfRule type="cellIs" dxfId="220" priority="181" operator="equal">
      <formula>0</formula>
    </cfRule>
    <cfRule type="cellIs" dxfId="219" priority="182" operator="lessThan">
      <formula>0.84</formula>
    </cfRule>
    <cfRule type="cellIs" dxfId="218" priority="183" operator="greaterThan">
      <formula>1</formula>
    </cfRule>
    <cfRule type="cellIs" dxfId="217" priority="184" operator="between">
      <formula>0.85</formula>
      <formula>1</formula>
    </cfRule>
  </conditionalFormatting>
  <conditionalFormatting sqref="T156:T162 V156:V162 X156:X162 Z156:Z162">
    <cfRule type="cellIs" dxfId="216" priority="177" operator="equal">
      <formula>0</formula>
    </cfRule>
    <cfRule type="cellIs" dxfId="215" priority="178" operator="lessThan">
      <formula>0.84</formula>
    </cfRule>
    <cfRule type="cellIs" dxfId="214" priority="179" operator="greaterThan">
      <formula>1</formula>
    </cfRule>
    <cfRule type="cellIs" dxfId="213" priority="180" operator="between">
      <formula>0.85</formula>
      <formula>1</formula>
    </cfRule>
  </conditionalFormatting>
  <conditionalFormatting sqref="T166:T171 V166:V171 X166:X171 Z166:Z171">
    <cfRule type="cellIs" dxfId="212" priority="173" operator="equal">
      <formula>0</formula>
    </cfRule>
    <cfRule type="cellIs" dxfId="211" priority="174" operator="lessThan">
      <formula>0.84</formula>
    </cfRule>
    <cfRule type="cellIs" dxfId="210" priority="175" operator="greaterThan">
      <formula>1</formula>
    </cfRule>
    <cfRule type="cellIs" dxfId="209" priority="176" operator="between">
      <formula>0.85</formula>
      <formula>1</formula>
    </cfRule>
  </conditionalFormatting>
  <conditionalFormatting sqref="T175:T180 V175:V180 X175:X180 Z175:Z180">
    <cfRule type="cellIs" dxfId="208" priority="169" operator="equal">
      <formula>0</formula>
    </cfRule>
    <cfRule type="cellIs" dxfId="207" priority="170" operator="lessThan">
      <formula>0.84</formula>
    </cfRule>
    <cfRule type="cellIs" dxfId="206" priority="171" operator="greaterThan">
      <formula>1</formula>
    </cfRule>
    <cfRule type="cellIs" dxfId="205" priority="172" operator="between">
      <formula>0.85</formula>
      <formula>1</formula>
    </cfRule>
  </conditionalFormatting>
  <conditionalFormatting sqref="T184:T192 V184:V192 X184:X192 Z184:Z192">
    <cfRule type="cellIs" dxfId="204" priority="165" operator="equal">
      <formula>0</formula>
    </cfRule>
    <cfRule type="cellIs" dxfId="203" priority="166" operator="lessThan">
      <formula>0.84</formula>
    </cfRule>
    <cfRule type="cellIs" dxfId="202" priority="167" operator="greaterThan">
      <formula>1</formula>
    </cfRule>
    <cfRule type="cellIs" dxfId="201" priority="168" operator="between">
      <formula>0.85</formula>
      <formula>1</formula>
    </cfRule>
  </conditionalFormatting>
  <conditionalFormatting sqref="T196:T198 V196:V198 X196:X198 Z196:Z198">
    <cfRule type="cellIs" dxfId="200" priority="161" operator="equal">
      <formula>0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4" operator="between">
      <formula>0.85</formula>
      <formula>1</formula>
    </cfRule>
  </conditionalFormatting>
  <conditionalFormatting sqref="T202:T203 V202:V203 X202:X203 Z202:Z203">
    <cfRule type="cellIs" dxfId="196" priority="157" operator="equal">
      <formula>0</formula>
    </cfRule>
    <cfRule type="cellIs" dxfId="195" priority="158" operator="lessThan">
      <formula>0.84</formula>
    </cfRule>
    <cfRule type="cellIs" dxfId="194" priority="159" operator="greaterThan">
      <formula>1</formula>
    </cfRule>
    <cfRule type="cellIs" dxfId="193" priority="160" operator="between">
      <formula>0.85</formula>
      <formula>1</formula>
    </cfRule>
  </conditionalFormatting>
  <conditionalFormatting sqref="T207:T214 V207:V214 X207:X214 Z207:Z214">
    <cfRule type="cellIs" dxfId="192" priority="153" operator="equal">
      <formula>0</formula>
    </cfRule>
    <cfRule type="cellIs" dxfId="191" priority="154" operator="lessThan">
      <formula>0.84</formula>
    </cfRule>
    <cfRule type="cellIs" dxfId="190" priority="155" operator="greaterThan">
      <formula>1</formula>
    </cfRule>
    <cfRule type="cellIs" dxfId="189" priority="156" operator="between">
      <formula>0.85</formula>
      <formula>1</formula>
    </cfRule>
  </conditionalFormatting>
  <conditionalFormatting sqref="T218:T223 V218:V223 X218:X223 Z218:Z223">
    <cfRule type="cellIs" dxfId="188" priority="149" operator="equal">
      <formula>0</formula>
    </cfRule>
    <cfRule type="cellIs" dxfId="187" priority="150" operator="lessThan">
      <formula>0.84</formula>
    </cfRule>
    <cfRule type="cellIs" dxfId="186" priority="151" operator="greaterThan">
      <formula>1</formula>
    </cfRule>
    <cfRule type="cellIs" dxfId="185" priority="152" operator="between">
      <formula>0.85</formula>
      <formula>1</formula>
    </cfRule>
  </conditionalFormatting>
  <conditionalFormatting sqref="T227:T230 V227:V230 X227:X230 Z227:Z230">
    <cfRule type="cellIs" dxfId="184" priority="145" operator="equal">
      <formula>0</formula>
    </cfRule>
    <cfRule type="cellIs" dxfId="183" priority="146" operator="lessThan">
      <formula>0.84</formula>
    </cfRule>
    <cfRule type="cellIs" dxfId="182" priority="147" operator="greaterThan">
      <formula>1</formula>
    </cfRule>
    <cfRule type="cellIs" dxfId="181" priority="148" operator="between">
      <formula>0.85</formula>
      <formula>1</formula>
    </cfRule>
  </conditionalFormatting>
  <conditionalFormatting sqref="T234:T235 V234:V235 X234:X235 Z234:Z235">
    <cfRule type="cellIs" dxfId="180" priority="141" operator="equal">
      <formula>0</formula>
    </cfRule>
    <cfRule type="cellIs" dxfId="179" priority="142" operator="lessThan">
      <formula>0.84</formula>
    </cfRule>
    <cfRule type="cellIs" dxfId="178" priority="143" operator="greaterThan">
      <formula>1</formula>
    </cfRule>
    <cfRule type="cellIs" dxfId="177" priority="144" operator="between">
      <formula>0.85</formula>
      <formula>1</formula>
    </cfRule>
  </conditionalFormatting>
  <conditionalFormatting sqref="T253:T263 V253:V263 X253:X263 Z253:Z263">
    <cfRule type="cellIs" dxfId="176" priority="137" operator="equal">
      <formula>0</formula>
    </cfRule>
    <cfRule type="cellIs" dxfId="175" priority="138" operator="lessThan">
      <formula>0.84</formula>
    </cfRule>
    <cfRule type="cellIs" dxfId="174" priority="139" operator="greaterThan">
      <formula>1</formula>
    </cfRule>
    <cfRule type="cellIs" dxfId="173" priority="140" operator="between">
      <formula>0.85</formula>
      <formula>1</formula>
    </cfRule>
  </conditionalFormatting>
  <conditionalFormatting sqref="T267:T275 V267:V275 X267:X275 Z267:Z275">
    <cfRule type="cellIs" dxfId="172" priority="133" operator="equal">
      <formula>0</formula>
    </cfRule>
    <cfRule type="cellIs" dxfId="171" priority="134" operator="lessThan">
      <formula>0.84</formula>
    </cfRule>
    <cfRule type="cellIs" dxfId="170" priority="135" operator="greaterThan">
      <formula>1</formula>
    </cfRule>
    <cfRule type="cellIs" dxfId="169" priority="136" operator="between">
      <formula>0.85</formula>
      <formula>1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5" operator="equal">
      <formula>0</formula>
    </cfRule>
    <cfRule type="cellIs" dxfId="163" priority="126" operator="lessThan">
      <formula>0.84</formula>
    </cfRule>
    <cfRule type="cellIs" dxfId="162" priority="127" operator="greaterThan">
      <formula>1</formula>
    </cfRule>
    <cfRule type="cellIs" dxfId="161" priority="128" operator="between">
      <formula>0.85</formula>
      <formula>1</formula>
    </cfRule>
  </conditionalFormatting>
  <conditionalFormatting sqref="AB23 AD23 AF23 AH23">
    <cfRule type="cellIs" dxfId="160" priority="121" operator="equal">
      <formula>0</formula>
    </cfRule>
    <cfRule type="cellIs" dxfId="159" priority="122" operator="lessThan">
      <formula>0.84</formula>
    </cfRule>
    <cfRule type="cellIs" dxfId="158" priority="123" operator="greaterThan">
      <formula>1</formula>
    </cfRule>
    <cfRule type="cellIs" dxfId="157" priority="124" operator="between">
      <formula>0.85</formula>
      <formula>1</formula>
    </cfRule>
  </conditionalFormatting>
  <conditionalFormatting sqref="AB25 AD25 AF25 AH25">
    <cfRule type="cellIs" dxfId="156" priority="117" operator="equal">
      <formula>0</formula>
    </cfRule>
    <cfRule type="cellIs" dxfId="155" priority="118" operator="lessThan">
      <formula>0.84</formula>
    </cfRule>
    <cfRule type="cellIs" dxfId="154" priority="119" operator="greaterThan">
      <formula>1</formula>
    </cfRule>
    <cfRule type="cellIs" dxfId="153" priority="120" operator="between">
      <formula>0.85</formula>
      <formula>1</formula>
    </cfRule>
  </conditionalFormatting>
  <conditionalFormatting sqref="AB27 AD27 AF27 AH27">
    <cfRule type="cellIs" dxfId="152" priority="113" operator="equal">
      <formula>0</formula>
    </cfRule>
    <cfRule type="cellIs" dxfId="151" priority="114" operator="lessThan">
      <formula>0.84</formula>
    </cfRule>
    <cfRule type="cellIs" dxfId="150" priority="115" operator="greaterThan">
      <formula>1</formula>
    </cfRule>
    <cfRule type="cellIs" dxfId="149" priority="116" operator="between">
      <formula>0.85</formula>
      <formula>1</formula>
    </cfRule>
  </conditionalFormatting>
  <conditionalFormatting sqref="AB29 AD29 AF29 AH29">
    <cfRule type="cellIs" dxfId="148" priority="109" operator="equal">
      <formula>0</formula>
    </cfRule>
    <cfRule type="cellIs" dxfId="147" priority="110" operator="lessThan">
      <formula>0.84</formula>
    </cfRule>
    <cfRule type="cellIs" dxfId="146" priority="111" operator="greaterThan">
      <formula>1</formula>
    </cfRule>
    <cfRule type="cellIs" dxfId="145" priority="112" operator="between">
      <formula>0.85</formula>
      <formula>1</formula>
    </cfRule>
  </conditionalFormatting>
  <conditionalFormatting sqref="AB31 AD31 AF31 AH31">
    <cfRule type="cellIs" dxfId="144" priority="105" operator="equal">
      <formula>0</formula>
    </cfRule>
    <cfRule type="cellIs" dxfId="143" priority="106" operator="lessThan">
      <formula>0.84</formula>
    </cfRule>
    <cfRule type="cellIs" dxfId="142" priority="107" operator="greaterThan">
      <formula>1</formula>
    </cfRule>
    <cfRule type="cellIs" dxfId="141" priority="108" operator="between">
      <formula>0.85</formula>
      <formula>1</formula>
    </cfRule>
  </conditionalFormatting>
  <conditionalFormatting sqref="AB33 AD33 AF33 AH33">
    <cfRule type="cellIs" dxfId="140" priority="101" operator="equal">
      <formula>0</formula>
    </cfRule>
    <cfRule type="cellIs" dxfId="139" priority="102" operator="lessThan">
      <formula>0.84</formula>
    </cfRule>
    <cfRule type="cellIs" dxfId="138" priority="103" operator="greaterThan">
      <formula>1</formula>
    </cfRule>
    <cfRule type="cellIs" dxfId="137" priority="104" operator="between">
      <formula>0.85</formula>
      <formula>1</formula>
    </cfRule>
  </conditionalFormatting>
  <conditionalFormatting sqref="AB35 AD35 AF35 AH35">
    <cfRule type="cellIs" dxfId="136" priority="97" operator="equal">
      <formula>0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100" operator="between">
      <formula>0.85</formula>
      <formula>1</formula>
    </cfRule>
  </conditionalFormatting>
  <conditionalFormatting sqref="AB37:AB39 AD37:AD39 AF37:AF39 AH37:AH39">
    <cfRule type="cellIs" dxfId="132" priority="93" operator="equal">
      <formula>0</formula>
    </cfRule>
    <cfRule type="cellIs" dxfId="131" priority="94" operator="lessThan">
      <formula>0.84</formula>
    </cfRule>
    <cfRule type="cellIs" dxfId="130" priority="95" operator="greaterThan">
      <formula>1</formula>
    </cfRule>
    <cfRule type="cellIs" dxfId="129" priority="96" operator="between">
      <formula>0.85</formula>
      <formula>1</formula>
    </cfRule>
  </conditionalFormatting>
  <conditionalFormatting sqref="AB45:AB54 AD45:AD54 AF45:AF54 AH45:AH54">
    <cfRule type="cellIs" dxfId="128" priority="89" operator="equal">
      <formula>0</formula>
    </cfRule>
    <cfRule type="cellIs" dxfId="127" priority="90" operator="lessThan">
      <formula>0.84</formula>
    </cfRule>
    <cfRule type="cellIs" dxfId="126" priority="91" operator="greaterThan">
      <formula>1</formula>
    </cfRule>
    <cfRule type="cellIs" dxfId="125" priority="92" operator="between">
      <formula>0.85</formula>
      <formula>1</formula>
    </cfRule>
  </conditionalFormatting>
  <conditionalFormatting sqref="AB58:AB68 AD58:AD68 AF58:AF68 AH58:AH68">
    <cfRule type="cellIs" dxfId="124" priority="85" operator="equal">
      <formula>0</formula>
    </cfRule>
    <cfRule type="cellIs" dxfId="123" priority="86" operator="lessThan">
      <formula>0.84</formula>
    </cfRule>
    <cfRule type="cellIs" dxfId="122" priority="87" operator="greaterThan">
      <formula>1</formula>
    </cfRule>
    <cfRule type="cellIs" dxfId="121" priority="88" operator="between">
      <formula>0.85</formula>
      <formula>1</formula>
    </cfRule>
  </conditionalFormatting>
  <conditionalFormatting sqref="AB73:AB82 AD73:AD82 AF73:AF82 AH73:AH82">
    <cfRule type="cellIs" dxfId="120" priority="81" operator="equal">
      <formula>0</formula>
    </cfRule>
    <cfRule type="cellIs" dxfId="119" priority="82" operator="lessThan">
      <formula>0.84</formula>
    </cfRule>
    <cfRule type="cellIs" dxfId="118" priority="83" operator="greaterThan">
      <formula>1</formula>
    </cfRule>
    <cfRule type="cellIs" dxfId="117" priority="84" operator="between">
      <formula>0.85</formula>
      <formula>1</formula>
    </cfRule>
  </conditionalFormatting>
  <conditionalFormatting sqref="AB86:AB90 AD86:AD90 AF86:AF90 AH86:AH90">
    <cfRule type="cellIs" dxfId="116" priority="77" operator="equal">
      <formula>0</formula>
    </cfRule>
    <cfRule type="cellIs" dxfId="115" priority="78" operator="lessThan">
      <formula>0.84</formula>
    </cfRule>
    <cfRule type="cellIs" dxfId="114" priority="79" operator="greaterThan">
      <formula>1</formula>
    </cfRule>
    <cfRule type="cellIs" dxfId="113" priority="80" operator="between">
      <formula>0.85</formula>
      <formula>1</formula>
    </cfRule>
  </conditionalFormatting>
  <conditionalFormatting sqref="AB94:AB102 AD94:AD102 AF94:AF102 AH94:AH102">
    <cfRule type="cellIs" dxfId="112" priority="73" operator="equal">
      <formula>0</formula>
    </cfRule>
    <cfRule type="cellIs" dxfId="111" priority="74" operator="lessThan">
      <formula>0.84</formula>
    </cfRule>
    <cfRule type="cellIs" dxfId="110" priority="75" operator="greaterThan">
      <formula>1</formula>
    </cfRule>
    <cfRule type="cellIs" dxfId="109" priority="76" operator="between">
      <formula>0.85</formula>
      <formula>1</formula>
    </cfRule>
  </conditionalFormatting>
  <conditionalFormatting sqref="AB106:AB112 AD106:AD112 AF106:AF112 AH106:AH112">
    <cfRule type="cellIs" dxfId="108" priority="69" operator="equal">
      <formula>0</formula>
    </cfRule>
    <cfRule type="cellIs" dxfId="107" priority="70" operator="lessThan">
      <formula>0.84</formula>
    </cfRule>
    <cfRule type="cellIs" dxfId="106" priority="71" operator="greaterThan">
      <formula>1</formula>
    </cfRule>
    <cfRule type="cellIs" dxfId="105" priority="72" operator="between">
      <formula>0.85</formula>
      <formula>1</formula>
    </cfRule>
  </conditionalFormatting>
  <conditionalFormatting sqref="AB116:AB124 AD116:AD124 AF116:AF124 AH116:AH124">
    <cfRule type="cellIs" dxfId="104" priority="65" operator="equal">
      <formula>0</formula>
    </cfRule>
    <cfRule type="cellIs" dxfId="103" priority="66" operator="lessThan">
      <formula>0.84</formula>
    </cfRule>
    <cfRule type="cellIs" dxfId="102" priority="67" operator="greaterThan">
      <formula>1</formula>
    </cfRule>
    <cfRule type="cellIs" dxfId="101" priority="68" operator="between">
      <formula>0.85</formula>
      <formula>1</formula>
    </cfRule>
  </conditionalFormatting>
  <conditionalFormatting sqref="AB128:AB132 AD128:AD132 AF128:AF132 AH128:AH132 AB134:AB135 AD134:AD135 AF134:AF135 AH134:AH135">
    <cfRule type="cellIs" dxfId="100" priority="61" operator="equal">
      <formula>0</formula>
    </cfRule>
    <cfRule type="cellIs" dxfId="99" priority="62" operator="lessThan">
      <formula>0.84</formula>
    </cfRule>
    <cfRule type="cellIs" dxfId="98" priority="63" operator="greaterThan">
      <formula>1</formula>
    </cfRule>
    <cfRule type="cellIs" dxfId="97" priority="64" operator="between">
      <formula>0.85</formula>
      <formula>1</formula>
    </cfRule>
  </conditionalFormatting>
  <conditionalFormatting sqref="AB139:AB144 AD139:AD144 AF139:AF144 AH139:AH144">
    <cfRule type="cellIs" dxfId="96" priority="57" operator="equal">
      <formula>0</formula>
    </cfRule>
    <cfRule type="cellIs" dxfId="95" priority="58" operator="lessThan">
      <formula>0.84</formula>
    </cfRule>
    <cfRule type="cellIs" dxfId="94" priority="59" operator="greaterThan">
      <formula>1</formula>
    </cfRule>
    <cfRule type="cellIs" dxfId="93" priority="60" operator="between">
      <formula>0.85</formula>
      <formula>1</formula>
    </cfRule>
  </conditionalFormatting>
  <conditionalFormatting sqref="AB148 AD148 AF148 AH148 AB152 AD152 AF152 AH152">
    <cfRule type="cellIs" dxfId="92" priority="53" operator="equal">
      <formula>0</formula>
    </cfRule>
    <cfRule type="cellIs" dxfId="91" priority="54" operator="lessThan">
      <formula>0.84</formula>
    </cfRule>
    <cfRule type="cellIs" dxfId="90" priority="55" operator="greaterThan">
      <formula>1</formula>
    </cfRule>
    <cfRule type="cellIs" dxfId="89" priority="56" operator="between">
      <formula>0.85</formula>
      <formula>1</formula>
    </cfRule>
  </conditionalFormatting>
  <conditionalFormatting sqref="AB156:AB162 AD156:AD162 AF156:AF162 AH156:AH162">
    <cfRule type="cellIs" dxfId="88" priority="49" operator="equal">
      <formula>0</formula>
    </cfRule>
    <cfRule type="cellIs" dxfId="87" priority="50" operator="lessThan">
      <formula>0.84</formula>
    </cfRule>
    <cfRule type="cellIs" dxfId="86" priority="51" operator="greaterThan">
      <formula>1</formula>
    </cfRule>
    <cfRule type="cellIs" dxfId="85" priority="52" operator="between">
      <formula>0.85</formula>
      <formula>1</formula>
    </cfRule>
  </conditionalFormatting>
  <conditionalFormatting sqref="AB166:AB171 AD166:AD171 AF166:AF171 AH166:AH171">
    <cfRule type="cellIs" dxfId="84" priority="45" operator="equal">
      <formula>0</formula>
    </cfRule>
    <cfRule type="cellIs" dxfId="83" priority="46" operator="lessThan">
      <formula>0.84</formula>
    </cfRule>
    <cfRule type="cellIs" dxfId="82" priority="47" operator="greaterThan">
      <formula>1</formula>
    </cfRule>
    <cfRule type="cellIs" dxfId="81" priority="48" operator="between">
      <formula>0.85</formula>
      <formula>1</formula>
    </cfRule>
  </conditionalFormatting>
  <conditionalFormatting sqref="AB175:AB180 AD175:AD180 AF175:AF180 AH175:AH180">
    <cfRule type="cellIs" dxfId="80" priority="41" operator="equal">
      <formula>0</formula>
    </cfRule>
    <cfRule type="cellIs" dxfId="79" priority="42" operator="lessThan">
      <formula>0.84</formula>
    </cfRule>
    <cfRule type="cellIs" dxfId="78" priority="43" operator="greaterThan">
      <formula>1</formula>
    </cfRule>
    <cfRule type="cellIs" dxfId="77" priority="44" operator="between">
      <formula>0.85</formula>
      <formula>1</formula>
    </cfRule>
  </conditionalFormatting>
  <conditionalFormatting sqref="AB184:AB192 AD184:AD192 AF184:AF192 AH184:AH192">
    <cfRule type="cellIs" dxfId="76" priority="37" operator="equal">
      <formula>0</formula>
    </cfRule>
    <cfRule type="cellIs" dxfId="75" priority="38" operator="lessThan">
      <formula>0.84</formula>
    </cfRule>
    <cfRule type="cellIs" dxfId="74" priority="39" operator="greaterThan">
      <formula>1</formula>
    </cfRule>
    <cfRule type="cellIs" dxfId="73" priority="40" operator="between">
      <formula>0.85</formula>
      <formula>1</formula>
    </cfRule>
  </conditionalFormatting>
  <conditionalFormatting sqref="AB196:AB198 AD196:AD198 AF196:AF198 AH196:AH198">
    <cfRule type="cellIs" dxfId="72" priority="33" operator="equal">
      <formula>0</formula>
    </cfRule>
    <cfRule type="cellIs" dxfId="71" priority="34" operator="lessThan">
      <formula>0.84</formula>
    </cfRule>
    <cfRule type="cellIs" dxfId="70" priority="35" operator="greaterThan">
      <formula>1</formula>
    </cfRule>
    <cfRule type="cellIs" dxfId="69" priority="36" operator="between">
      <formula>0.85</formula>
      <formula>1</formula>
    </cfRule>
  </conditionalFormatting>
  <conditionalFormatting sqref="AB202:AB203 AD202:AD203 AF202:AF203 AH202:AH203">
    <cfRule type="cellIs" dxfId="68" priority="29" operator="equal">
      <formula>0</formula>
    </cfRule>
    <cfRule type="cellIs" dxfId="67" priority="30" operator="lessThan">
      <formula>0.84</formula>
    </cfRule>
    <cfRule type="cellIs" dxfId="66" priority="31" operator="greaterThan">
      <formula>1</formula>
    </cfRule>
    <cfRule type="cellIs" dxfId="65" priority="32" operator="between">
      <formula>0.85</formula>
      <formula>1</formula>
    </cfRule>
  </conditionalFormatting>
  <conditionalFormatting sqref="AB207:AB214 AD207:AD214 AF207:AF214 AH207:AH214">
    <cfRule type="cellIs" dxfId="64" priority="25" operator="equal">
      <formula>0</formula>
    </cfRule>
    <cfRule type="cellIs" dxfId="63" priority="26" operator="lessThan">
      <formula>0.84</formula>
    </cfRule>
    <cfRule type="cellIs" dxfId="62" priority="27" operator="greaterThan">
      <formula>1</formula>
    </cfRule>
    <cfRule type="cellIs" dxfId="61" priority="28" operator="between">
      <formula>0.85</formula>
      <formula>1</formula>
    </cfRule>
  </conditionalFormatting>
  <conditionalFormatting sqref="AB218:AB223 AD218:AD223 AF218:AF223 AH218:AH223">
    <cfRule type="cellIs" dxfId="60" priority="21" operator="equal">
      <formula>0</formula>
    </cfRule>
    <cfRule type="cellIs" dxfId="59" priority="22" operator="lessThan">
      <formula>0.84</formula>
    </cfRule>
    <cfRule type="cellIs" dxfId="58" priority="23" operator="greaterThan">
      <formula>1</formula>
    </cfRule>
    <cfRule type="cellIs" dxfId="57" priority="24" operator="between">
      <formula>0.85</formula>
      <formula>1</formula>
    </cfRule>
  </conditionalFormatting>
  <conditionalFormatting sqref="AB227:AB230 AD227:AD230 AF227:AF230 AH227:AH230">
    <cfRule type="cellIs" dxfId="56" priority="17" operator="equal">
      <formula>0</formula>
    </cfRule>
    <cfRule type="cellIs" dxfId="55" priority="18" operator="lessThan">
      <formula>0.84</formula>
    </cfRule>
    <cfRule type="cellIs" dxfId="54" priority="19" operator="greaterThan">
      <formula>1</formula>
    </cfRule>
    <cfRule type="cellIs" dxfId="53" priority="20" operator="between">
      <formula>0.85</formula>
      <formula>1</formula>
    </cfRule>
  </conditionalFormatting>
  <conditionalFormatting sqref="AB234:AB235 AD234:AD235 AF234:AF235 AH234:AH235">
    <cfRule type="cellIs" dxfId="52" priority="13" operator="equal">
      <formula>0</formula>
    </cfRule>
    <cfRule type="cellIs" dxfId="51" priority="14" operator="lessThan">
      <formula>0.84</formula>
    </cfRule>
    <cfRule type="cellIs" dxfId="50" priority="15" operator="greaterThan">
      <formula>1</formula>
    </cfRule>
    <cfRule type="cellIs" dxfId="49" priority="16" operator="between">
      <formula>0.85</formula>
      <formula>1</formula>
    </cfRule>
  </conditionalFormatting>
  <conditionalFormatting sqref="AB253:AB263 AD253:AD263 AF253:AF263 AH253:AH263">
    <cfRule type="cellIs" dxfId="48" priority="9" operator="equal">
      <formula>0</formula>
    </cfRule>
    <cfRule type="cellIs" dxfId="47" priority="10" operator="lessThan">
      <formula>0.84</formula>
    </cfRule>
    <cfRule type="cellIs" dxfId="46" priority="11" operator="greaterThan">
      <formula>1</formula>
    </cfRule>
    <cfRule type="cellIs" dxfId="45" priority="12" operator="between">
      <formula>0.85</formula>
      <formula>1</formula>
    </cfRule>
  </conditionalFormatting>
  <conditionalFormatting sqref="AB267:AB275 AD267:AD275 AF267:AF275 AH267:AH275">
    <cfRule type="cellIs" dxfId="44" priority="5" operator="equal">
      <formula>0</formula>
    </cfRule>
    <cfRule type="cellIs" dxfId="43" priority="6" operator="lessThan">
      <formula>0.84</formula>
    </cfRule>
    <cfRule type="cellIs" dxfId="42" priority="7" operator="greaterThan">
      <formula>1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2" operator="lessThan">
      <formula>0.84</formula>
    </cfRule>
    <cfRule type="cellIs" dxfId="38" priority="3" operator="greaterThan">
      <formula>1</formula>
    </cfRule>
    <cfRule type="cellIs" dxfId="37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</row>
    <row r="2" spans="1:19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04" t="s">
        <v>394</v>
      </c>
      <c r="B4" s="1005"/>
      <c r="C4" s="1005"/>
      <c r="D4" s="1005"/>
      <c r="E4" s="1005"/>
      <c r="F4" s="1005"/>
      <c r="G4" s="1005"/>
      <c r="H4" s="1005"/>
      <c r="I4" s="1006"/>
      <c r="J4" s="1006"/>
      <c r="K4" s="1005"/>
      <c r="L4" s="1005"/>
      <c r="M4" s="1005"/>
      <c r="N4" s="1005"/>
      <c r="O4" s="1005"/>
      <c r="P4" s="1005"/>
      <c r="Q4" s="1005"/>
      <c r="R4" s="1005"/>
      <c r="S4" s="1007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963" t="s">
        <v>259</v>
      </c>
      <c r="B22" s="964"/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963" t="s">
        <v>261</v>
      </c>
      <c r="B35" s="964"/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963" t="s">
        <v>263</v>
      </c>
      <c r="B50" s="964"/>
      <c r="C50" s="964"/>
      <c r="D50" s="964"/>
      <c r="E50" s="964"/>
      <c r="F50" s="964"/>
      <c r="G50" s="964"/>
      <c r="H50" s="964"/>
      <c r="I50" s="964"/>
      <c r="J50" s="964"/>
      <c r="K50" s="964"/>
      <c r="L50" s="964"/>
      <c r="M50" s="964"/>
      <c r="N50" s="964"/>
      <c r="O50" s="964"/>
      <c r="P50" s="964"/>
      <c r="Q50" s="964"/>
      <c r="R50" s="964"/>
      <c r="S50" s="964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963" t="s">
        <v>265</v>
      </c>
      <c r="B60" s="964"/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963" t="s">
        <v>267</v>
      </c>
      <c r="B68" s="964"/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160</v>
      </c>
      <c r="C70" s="91">
        <f>'CEO II VG'!C10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120</v>
      </c>
      <c r="C72" s="92">
        <f>'CEO II VG'!C11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963" t="s">
        <v>269</v>
      </c>
      <c r="B80" s="964"/>
      <c r="C80" s="964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964"/>
      <c r="S80" s="964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264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963" t="s">
        <v>271</v>
      </c>
      <c r="B90" s="964"/>
      <c r="C90" s="964"/>
      <c r="D90" s="964"/>
      <c r="E90" s="964"/>
      <c r="F90" s="964"/>
      <c r="G90" s="964"/>
      <c r="H90" s="964"/>
      <c r="I90" s="964"/>
      <c r="J90" s="964"/>
      <c r="K90" s="964"/>
      <c r="L90" s="964"/>
      <c r="M90" s="964"/>
      <c r="N90" s="964"/>
      <c r="O90" s="964"/>
      <c r="P90" s="964"/>
      <c r="Q90" s="964"/>
      <c r="R90" s="964"/>
      <c r="S90" s="964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963" t="s">
        <v>273</v>
      </c>
      <c r="B101" s="964"/>
      <c r="C101" s="964"/>
      <c r="D101" s="964"/>
      <c r="E101" s="964"/>
      <c r="F101" s="964"/>
      <c r="G101" s="964"/>
      <c r="H101" s="964"/>
      <c r="I101" s="964"/>
      <c r="J101" s="964"/>
      <c r="K101" s="964"/>
      <c r="L101" s="964"/>
      <c r="M101" s="964"/>
      <c r="N101" s="964"/>
      <c r="O101" s="964"/>
      <c r="P101" s="964"/>
      <c r="Q101" s="964"/>
      <c r="R101" s="964"/>
      <c r="S101" s="964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963" t="s">
        <v>275</v>
      </c>
      <c r="B110" s="964"/>
      <c r="C110" s="964"/>
      <c r="D110" s="964"/>
      <c r="E110" s="964"/>
      <c r="F110" s="964"/>
      <c r="G110" s="964"/>
      <c r="H110" s="964"/>
      <c r="I110" s="964"/>
      <c r="J110" s="964"/>
      <c r="K110" s="964"/>
      <c r="L110" s="964"/>
      <c r="M110" s="964"/>
      <c r="N110" s="964"/>
      <c r="O110" s="964"/>
      <c r="P110" s="964"/>
      <c r="Q110" s="964"/>
      <c r="R110" s="964"/>
      <c r="S110" s="964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11">
        <f>'EMAD na UBS JD JAPÃO'!$B$9</f>
        <v>220</v>
      </c>
      <c r="C112" s="988">
        <f>'EMAD na UBS JD JAPÃO'!$C$9</f>
        <v>197</v>
      </c>
      <c r="D112" s="991">
        <f t="shared" ref="D112:D115" si="121">C112/$B112</f>
        <v>0.8954545454545455</v>
      </c>
      <c r="E112" s="988" t="e">
        <f>'EMAD na UBS JD JAPÃO'!#REF!</f>
        <v>#REF!</v>
      </c>
      <c r="F112" s="991" t="e">
        <f t="shared" ref="F112:F115" si="122">E112/$B112</f>
        <v>#REF!</v>
      </c>
      <c r="G112" s="988" t="e">
        <f>'EMAD na UBS JD JAPÃO'!#REF!</f>
        <v>#REF!</v>
      </c>
      <c r="H112" s="991" t="e">
        <f t="shared" ref="H112:L115" si="123">G112/$B112</f>
        <v>#REF!</v>
      </c>
      <c r="I112" s="994" t="e">
        <f t="shared" ref="I112:I116" si="124">SUM(C112,E112,G112)</f>
        <v>#REF!</v>
      </c>
      <c r="J112" s="1008" t="e">
        <f t="shared" ref="J112:J116" si="125">((I112/Q112))</f>
        <v>#REF!</v>
      </c>
      <c r="K112" s="988" t="e">
        <f>'EMAD na UBS JD JAPÃO'!#REF!</f>
        <v>#REF!</v>
      </c>
      <c r="L112" s="991" t="e">
        <f t="shared" si="123"/>
        <v>#REF!</v>
      </c>
      <c r="M112" s="988" t="e">
        <f>'EMAD na UBS JD JAPÃO'!#REF!</f>
        <v>#REF!</v>
      </c>
      <c r="N112" s="991" t="e">
        <f t="shared" ref="N112:N115" si="126">M112/$B112</f>
        <v>#REF!</v>
      </c>
      <c r="O112" s="988" t="e">
        <f>'EMAD na UBS JD JAPÃO'!#REF!</f>
        <v>#REF!</v>
      </c>
      <c r="P112" s="991" t="e">
        <f t="shared" ref="P112:P115" si="127">O112/$B112</f>
        <v>#REF!</v>
      </c>
      <c r="Q112" s="1014">
        <f t="shared" ref="Q112:Q116" si="128">B112*3</f>
        <v>660</v>
      </c>
      <c r="R112" s="994" t="e">
        <f t="shared" ref="R112:R116" si="129">SUM(K112,M112,O112)</f>
        <v>#REF!</v>
      </c>
      <c r="S112" s="1008" t="e">
        <f>R112/($B112*3)</f>
        <v>#REF!</v>
      </c>
    </row>
    <row r="113" spans="1:19" hidden="1" x14ac:dyDescent="0.25">
      <c r="A113" s="8" t="s">
        <v>151</v>
      </c>
      <c r="B113" s="1012"/>
      <c r="C113" s="989"/>
      <c r="D113" s="992" t="e">
        <f t="shared" si="121"/>
        <v>#DIV/0!</v>
      </c>
      <c r="E113" s="989"/>
      <c r="F113" s="992" t="e">
        <f t="shared" si="122"/>
        <v>#DIV/0!</v>
      </c>
      <c r="G113" s="989"/>
      <c r="H113" s="992" t="e">
        <f t="shared" si="123"/>
        <v>#DIV/0!</v>
      </c>
      <c r="I113" s="995">
        <f t="shared" si="124"/>
        <v>0</v>
      </c>
      <c r="J113" s="1009" t="e">
        <f t="shared" si="125"/>
        <v>#DIV/0!</v>
      </c>
      <c r="K113" s="989"/>
      <c r="L113" s="992" t="e">
        <f t="shared" si="123"/>
        <v>#DIV/0!</v>
      </c>
      <c r="M113" s="989"/>
      <c r="N113" s="992" t="e">
        <f t="shared" si="126"/>
        <v>#DIV/0!</v>
      </c>
      <c r="O113" s="989"/>
      <c r="P113" s="992" t="e">
        <f t="shared" si="127"/>
        <v>#DIV/0!</v>
      </c>
      <c r="Q113" s="1015">
        <f t="shared" si="128"/>
        <v>0</v>
      </c>
      <c r="R113" s="995">
        <f t="shared" si="129"/>
        <v>0</v>
      </c>
      <c r="S113" s="1009" t="e">
        <f>R113/($B113*3)</f>
        <v>#DIV/0!</v>
      </c>
    </row>
    <row r="114" spans="1:19" hidden="1" x14ac:dyDescent="0.25">
      <c r="A114" s="8" t="s">
        <v>154</v>
      </c>
      <c r="B114" s="1012"/>
      <c r="C114" s="989"/>
      <c r="D114" s="992" t="e">
        <f t="shared" si="121"/>
        <v>#DIV/0!</v>
      </c>
      <c r="E114" s="989"/>
      <c r="F114" s="992" t="e">
        <f t="shared" si="122"/>
        <v>#DIV/0!</v>
      </c>
      <c r="G114" s="989"/>
      <c r="H114" s="992" t="e">
        <f t="shared" si="123"/>
        <v>#DIV/0!</v>
      </c>
      <c r="I114" s="995">
        <f t="shared" si="124"/>
        <v>0</v>
      </c>
      <c r="J114" s="1009" t="e">
        <f t="shared" si="125"/>
        <v>#DIV/0!</v>
      </c>
      <c r="K114" s="989"/>
      <c r="L114" s="992" t="e">
        <f t="shared" si="123"/>
        <v>#DIV/0!</v>
      </c>
      <c r="M114" s="989"/>
      <c r="N114" s="992" t="e">
        <f t="shared" si="126"/>
        <v>#DIV/0!</v>
      </c>
      <c r="O114" s="989"/>
      <c r="P114" s="992" t="e">
        <f t="shared" si="127"/>
        <v>#DIV/0!</v>
      </c>
      <c r="Q114" s="1015">
        <f t="shared" si="128"/>
        <v>0</v>
      </c>
      <c r="R114" s="995">
        <f t="shared" si="129"/>
        <v>0</v>
      </c>
      <c r="S114" s="1009" t="e">
        <f>R114/($B114*3)</f>
        <v>#DIV/0!</v>
      </c>
    </row>
    <row r="115" spans="1:19" ht="15.75" hidden="1" thickBot="1" x14ac:dyDescent="0.3">
      <c r="A115" s="96" t="s">
        <v>152</v>
      </c>
      <c r="B115" s="1013"/>
      <c r="C115" s="990"/>
      <c r="D115" s="993" t="e">
        <f t="shared" si="121"/>
        <v>#DIV/0!</v>
      </c>
      <c r="E115" s="990"/>
      <c r="F115" s="993" t="e">
        <f t="shared" si="122"/>
        <v>#DIV/0!</v>
      </c>
      <c r="G115" s="990"/>
      <c r="H115" s="993" t="e">
        <f t="shared" si="123"/>
        <v>#DIV/0!</v>
      </c>
      <c r="I115" s="996">
        <f t="shared" si="124"/>
        <v>0</v>
      </c>
      <c r="J115" s="1010" t="e">
        <f t="shared" si="125"/>
        <v>#DIV/0!</v>
      </c>
      <c r="K115" s="990"/>
      <c r="L115" s="993" t="e">
        <f t="shared" si="123"/>
        <v>#DIV/0!</v>
      </c>
      <c r="M115" s="990"/>
      <c r="N115" s="993" t="e">
        <f t="shared" si="126"/>
        <v>#DIV/0!</v>
      </c>
      <c r="O115" s="990"/>
      <c r="P115" s="993" t="e">
        <f t="shared" si="127"/>
        <v>#DIV/0!</v>
      </c>
      <c r="Q115" s="1016">
        <f t="shared" si="128"/>
        <v>0</v>
      </c>
      <c r="R115" s="996">
        <f t="shared" si="129"/>
        <v>0</v>
      </c>
      <c r="S115" s="1010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963" t="s">
        <v>276</v>
      </c>
      <c r="B118" s="964"/>
      <c r="C118" s="964"/>
      <c r="D118" s="964"/>
      <c r="E118" s="964"/>
      <c r="F118" s="964"/>
      <c r="G118" s="964"/>
      <c r="H118" s="964"/>
      <c r="I118" s="964"/>
      <c r="J118" s="964"/>
      <c r="K118" s="964"/>
      <c r="L118" s="964"/>
      <c r="M118" s="964"/>
      <c r="N118" s="964"/>
      <c r="O118" s="964"/>
      <c r="P118" s="964"/>
      <c r="Q118" s="964"/>
      <c r="R118" s="964"/>
      <c r="S118" s="964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963" t="s">
        <v>278</v>
      </c>
      <c r="B128" s="964"/>
      <c r="C128" s="964"/>
      <c r="D128" s="964"/>
      <c r="E128" s="964"/>
      <c r="F128" s="964"/>
      <c r="G128" s="964"/>
      <c r="H128" s="964"/>
      <c r="I128" s="964"/>
      <c r="J128" s="964"/>
      <c r="K128" s="964"/>
      <c r="L128" s="964"/>
      <c r="M128" s="964"/>
      <c r="N128" s="964"/>
      <c r="O128" s="964"/>
      <c r="P128" s="964"/>
      <c r="Q128" s="964"/>
      <c r="R128" s="964"/>
      <c r="S128" s="964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963" t="s">
        <v>280</v>
      </c>
      <c r="B137" s="964"/>
      <c r="C137" s="964"/>
      <c r="D137" s="964"/>
      <c r="E137" s="964"/>
      <c r="F137" s="964"/>
      <c r="G137" s="964"/>
      <c r="H137" s="964"/>
      <c r="I137" s="964"/>
      <c r="J137" s="964"/>
      <c r="K137" s="964"/>
      <c r="L137" s="964"/>
      <c r="M137" s="964"/>
      <c r="N137" s="964"/>
      <c r="O137" s="964"/>
      <c r="P137" s="964"/>
      <c r="Q137" s="964"/>
      <c r="R137" s="964"/>
      <c r="S137" s="964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963" t="s">
        <v>282</v>
      </c>
      <c r="B146" s="964"/>
      <c r="C146" s="964"/>
      <c r="D146" s="964"/>
      <c r="E146" s="964"/>
      <c r="F146" s="964"/>
      <c r="G146" s="964"/>
      <c r="H146" s="964"/>
      <c r="I146" s="964"/>
      <c r="J146" s="964"/>
      <c r="K146" s="964"/>
      <c r="L146" s="964"/>
      <c r="M146" s="964"/>
      <c r="N146" s="964"/>
      <c r="O146" s="964"/>
      <c r="P146" s="964"/>
      <c r="Q146" s="964"/>
      <c r="R146" s="964"/>
      <c r="S146" s="964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963" t="s">
        <v>286</v>
      </c>
      <c r="B158" s="964"/>
      <c r="C158" s="964"/>
      <c r="D158" s="964"/>
      <c r="E158" s="964"/>
      <c r="F158" s="964"/>
      <c r="G158" s="964"/>
      <c r="H158" s="964"/>
      <c r="I158" s="964"/>
      <c r="J158" s="964"/>
      <c r="K158" s="964"/>
      <c r="L158" s="964"/>
      <c r="M158" s="964"/>
      <c r="N158" s="964"/>
      <c r="O158" s="964"/>
      <c r="P158" s="964"/>
      <c r="Q158" s="964"/>
      <c r="R158" s="964"/>
      <c r="S158" s="964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963" t="s">
        <v>288</v>
      </c>
      <c r="B164" s="964"/>
      <c r="C164" s="964"/>
      <c r="D164" s="964"/>
      <c r="E164" s="964"/>
      <c r="F164" s="964"/>
      <c r="G164" s="964"/>
      <c r="H164" s="964"/>
      <c r="I164" s="964"/>
      <c r="J164" s="964"/>
      <c r="K164" s="964"/>
      <c r="L164" s="964"/>
      <c r="M164" s="964"/>
      <c r="N164" s="964"/>
      <c r="O164" s="964"/>
      <c r="P164" s="964"/>
      <c r="Q164" s="964"/>
      <c r="R164" s="964"/>
      <c r="S164" s="964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963" t="s">
        <v>284</v>
      </c>
      <c r="B169" s="964"/>
      <c r="C169" s="964"/>
      <c r="D169" s="964"/>
      <c r="E169" s="964"/>
      <c r="F169" s="964"/>
      <c r="G169" s="964"/>
      <c r="H169" s="964"/>
      <c r="I169" s="964"/>
      <c r="J169" s="964"/>
      <c r="K169" s="964"/>
      <c r="L169" s="964"/>
      <c r="M169" s="964"/>
      <c r="N169" s="964"/>
      <c r="O169" s="964"/>
      <c r="P169" s="964"/>
      <c r="Q169" s="964"/>
      <c r="R169" s="964"/>
      <c r="S169" s="964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963" t="s">
        <v>290</v>
      </c>
      <c r="B180" s="964"/>
      <c r="C180" s="964"/>
      <c r="D180" s="964"/>
      <c r="E180" s="964"/>
      <c r="F180" s="964"/>
      <c r="G180" s="964"/>
      <c r="H180" s="964"/>
      <c r="I180" s="964"/>
      <c r="J180" s="964"/>
      <c r="K180" s="964"/>
      <c r="L180" s="964"/>
      <c r="M180" s="964"/>
      <c r="N180" s="964"/>
      <c r="O180" s="964"/>
      <c r="P180" s="964"/>
      <c r="Q180" s="964"/>
      <c r="R180" s="964"/>
      <c r="S180" s="964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963" t="s">
        <v>292</v>
      </c>
      <c r="B189" s="964"/>
      <c r="C189" s="964"/>
      <c r="D189" s="964"/>
      <c r="E189" s="964"/>
      <c r="F189" s="964"/>
      <c r="G189" s="964"/>
      <c r="H189" s="964"/>
      <c r="I189" s="964"/>
      <c r="J189" s="964"/>
      <c r="K189" s="964"/>
      <c r="L189" s="964"/>
      <c r="M189" s="964"/>
      <c r="N189" s="964"/>
      <c r="O189" s="964"/>
      <c r="P189" s="964"/>
      <c r="Q189" s="964"/>
      <c r="R189" s="964"/>
      <c r="S189" s="964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963" t="s">
        <v>294</v>
      </c>
      <c r="B196" s="964"/>
      <c r="C196" s="964"/>
      <c r="D196" s="964"/>
      <c r="E196" s="964"/>
      <c r="F196" s="964"/>
      <c r="G196" s="964"/>
      <c r="H196" s="964"/>
      <c r="I196" s="964"/>
      <c r="J196" s="964"/>
      <c r="K196" s="964"/>
      <c r="L196" s="964"/>
      <c r="M196" s="964"/>
      <c r="N196" s="964"/>
      <c r="O196" s="964"/>
      <c r="P196" s="964"/>
      <c r="Q196" s="964"/>
      <c r="R196" s="964"/>
      <c r="S196" s="964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963" t="s">
        <v>296</v>
      </c>
      <c r="B201" s="964"/>
      <c r="C201" s="964"/>
      <c r="D201" s="964"/>
      <c r="E201" s="964"/>
      <c r="F201" s="964"/>
      <c r="G201" s="964"/>
      <c r="H201" s="964"/>
      <c r="I201" s="964"/>
      <c r="J201" s="964"/>
      <c r="K201" s="964"/>
      <c r="L201" s="964"/>
      <c r="M201" s="964"/>
      <c r="N201" s="964"/>
      <c r="O201" s="964"/>
      <c r="P201" s="964"/>
      <c r="Q201" s="964"/>
      <c r="R201" s="964"/>
      <c r="S201" s="964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963" t="s">
        <v>298</v>
      </c>
      <c r="B215" s="964"/>
      <c r="C215" s="964"/>
      <c r="D215" s="964"/>
      <c r="E215" s="964"/>
      <c r="F215" s="964"/>
      <c r="G215" s="964"/>
      <c r="H215" s="964"/>
      <c r="I215" s="964"/>
      <c r="J215" s="964"/>
      <c r="K215" s="964"/>
      <c r="L215" s="964"/>
      <c r="M215" s="964"/>
      <c r="N215" s="964"/>
      <c r="O215" s="964"/>
      <c r="P215" s="964"/>
      <c r="Q215" s="964"/>
      <c r="R215" s="964"/>
      <c r="S215" s="964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36" t="s">
        <v>459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</row>
    <row r="2" spans="1:18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972" t="s">
        <v>201</v>
      </c>
      <c r="B44" s="964"/>
      <c r="C44" s="964"/>
      <c r="D44" s="964"/>
      <c r="E44" s="964"/>
      <c r="F44" s="964"/>
      <c r="G44" s="964"/>
      <c r="H44" s="964"/>
      <c r="I44" s="964"/>
      <c r="J44" s="964"/>
      <c r="K44" s="964"/>
      <c r="L44" s="964"/>
      <c r="M44" s="964"/>
      <c r="N44" s="964"/>
      <c r="O44" s="964"/>
      <c r="P44" s="964"/>
      <c r="Q44" s="964"/>
      <c r="R44" s="964"/>
      <c r="S44" s="964"/>
      <c r="T44" s="964"/>
      <c r="U44" s="964"/>
      <c r="V44" s="964"/>
      <c r="W44" s="964"/>
      <c r="X44" s="964"/>
      <c r="Y44" s="964"/>
      <c r="Z44" s="964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17" t="s">
        <v>215</v>
      </c>
      <c r="B61" s="1018"/>
      <c r="C61" s="1018"/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18"/>
      <c r="V61" s="1018"/>
      <c r="W61" s="1018"/>
      <c r="X61" s="1018"/>
      <c r="Y61" s="1018"/>
      <c r="Z61" s="1018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972" t="s">
        <v>267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160</v>
      </c>
      <c r="C80" s="91">
        <f>'CEO II VG'!C10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120</v>
      </c>
      <c r="C82" s="92">
        <f>'CEO II VG'!C11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</row>
    <row r="2" spans="1:19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</row>
    <row r="3" spans="1:19" x14ac:dyDescent="0.25">
      <c r="A3" s="89" t="s">
        <v>185</v>
      </c>
    </row>
    <row r="4" spans="1:19" ht="15.75" x14ac:dyDescent="0.25">
      <c r="A4" s="963" t="s">
        <v>200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4884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963" t="s">
        <v>197</v>
      </c>
      <c r="B17" s="964"/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964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963" t="s">
        <v>267</v>
      </c>
      <c r="B32" s="964"/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160</v>
      </c>
      <c r="C34" s="91">
        <f>'CEO II VG'!C10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120</v>
      </c>
      <c r="C36" s="92">
        <f>'CEO II VG'!C11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963" t="s">
        <v>275</v>
      </c>
      <c r="B44" s="964"/>
      <c r="C44" s="964"/>
      <c r="D44" s="964"/>
      <c r="E44" s="964"/>
      <c r="F44" s="964"/>
      <c r="G44" s="964"/>
      <c r="H44" s="964"/>
      <c r="I44" s="964"/>
      <c r="J44" s="964"/>
      <c r="K44" s="964"/>
      <c r="L44" s="964"/>
      <c r="M44" s="964"/>
      <c r="N44" s="964"/>
      <c r="O44" s="964"/>
      <c r="P44" s="964"/>
      <c r="Q44" s="964"/>
      <c r="R44" s="964"/>
      <c r="S44" s="964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11">
        <f>'EMAD na UBS JD JAPÃO'!$B$9</f>
        <v>220</v>
      </c>
      <c r="C46" s="988">
        <f>'EMAD na UBS JD JAPÃO'!$C$9</f>
        <v>197</v>
      </c>
      <c r="D46" s="991">
        <f t="shared" ref="D46:D49" si="54">C46/$B46</f>
        <v>0.8954545454545455</v>
      </c>
      <c r="E46" s="988" t="e">
        <f>'EMAD na UBS JD JAPÃO'!#REF!</f>
        <v>#REF!</v>
      </c>
      <c r="F46" s="991" t="e">
        <f t="shared" ref="F46:F49" si="55">E46/$B46</f>
        <v>#REF!</v>
      </c>
      <c r="G46" s="988" t="e">
        <f>'EMAD na UBS JD JAPÃO'!#REF!</f>
        <v>#REF!</v>
      </c>
      <c r="H46" s="991" t="e">
        <f t="shared" ref="H46:L49" si="56">G46/$B46</f>
        <v>#REF!</v>
      </c>
      <c r="I46" s="994" t="e">
        <f>SUM(C46,E46,G46)</f>
        <v>#REF!</v>
      </c>
      <c r="J46" s="1008" t="e">
        <f>I46/($B46*3)</f>
        <v>#REF!</v>
      </c>
      <c r="K46" s="988" t="e">
        <f>'EMAD na UBS JD JAPÃO'!#REF!</f>
        <v>#REF!</v>
      </c>
      <c r="L46" s="991" t="e">
        <f t="shared" si="56"/>
        <v>#REF!</v>
      </c>
      <c r="M46" s="988" t="e">
        <f>'EMAD na UBS JD JAPÃO'!#REF!</f>
        <v>#REF!</v>
      </c>
      <c r="N46" s="991" t="e">
        <f t="shared" ref="N46:N49" si="57">M46/$B46</f>
        <v>#REF!</v>
      </c>
      <c r="O46" s="988" t="e">
        <f>'EMAD na UBS JD JAPÃO'!#REF!</f>
        <v>#REF!</v>
      </c>
      <c r="P46" s="991" t="e">
        <f t="shared" ref="P46:P49" si="58">O46/$B46</f>
        <v>#REF!</v>
      </c>
      <c r="Q46" s="994" t="e">
        <f>SUM(K46,M46,O46)</f>
        <v>#REF!</v>
      </c>
      <c r="R46" s="1008" t="e">
        <f>Q46/($B46*3)</f>
        <v>#REF!</v>
      </c>
      <c r="S46" s="988" t="e">
        <f>SUM(C46,E46,G46,K46,M46,O46)</f>
        <v>#REF!</v>
      </c>
    </row>
    <row r="47" spans="1:19" x14ac:dyDescent="0.25">
      <c r="A47" s="8" t="s">
        <v>151</v>
      </c>
      <c r="B47" s="1012"/>
      <c r="C47" s="989"/>
      <c r="D47" s="992" t="e">
        <f t="shared" si="54"/>
        <v>#DIV/0!</v>
      </c>
      <c r="E47" s="989"/>
      <c r="F47" s="992" t="e">
        <f t="shared" si="55"/>
        <v>#DIV/0!</v>
      </c>
      <c r="G47" s="989"/>
      <c r="H47" s="992" t="e">
        <f t="shared" si="56"/>
        <v>#DIV/0!</v>
      </c>
      <c r="I47" s="995">
        <f>SUM(C47,E47,G47)</f>
        <v>0</v>
      </c>
      <c r="J47" s="1009" t="e">
        <f>I47/($B47*3)</f>
        <v>#DIV/0!</v>
      </c>
      <c r="K47" s="989"/>
      <c r="L47" s="992" t="e">
        <f t="shared" si="56"/>
        <v>#DIV/0!</v>
      </c>
      <c r="M47" s="989"/>
      <c r="N47" s="992" t="e">
        <f t="shared" si="57"/>
        <v>#DIV/0!</v>
      </c>
      <c r="O47" s="989"/>
      <c r="P47" s="992" t="e">
        <f t="shared" si="58"/>
        <v>#DIV/0!</v>
      </c>
      <c r="Q47" s="995">
        <f>SUM(K47,M47,O47)</f>
        <v>0</v>
      </c>
      <c r="R47" s="1009" t="e">
        <f>Q47/($B47*3)</f>
        <v>#DIV/0!</v>
      </c>
      <c r="S47" s="989">
        <f>SUM(C47,E47,G47,K47,M47,O47)</f>
        <v>0</v>
      </c>
    </row>
    <row r="48" spans="1:19" x14ac:dyDescent="0.25">
      <c r="A48" s="8" t="s">
        <v>154</v>
      </c>
      <c r="B48" s="1012"/>
      <c r="C48" s="989"/>
      <c r="D48" s="992" t="e">
        <f t="shared" si="54"/>
        <v>#DIV/0!</v>
      </c>
      <c r="E48" s="989"/>
      <c r="F48" s="992" t="e">
        <f t="shared" si="55"/>
        <v>#DIV/0!</v>
      </c>
      <c r="G48" s="989"/>
      <c r="H48" s="992" t="e">
        <f t="shared" si="56"/>
        <v>#DIV/0!</v>
      </c>
      <c r="I48" s="995">
        <f>SUM(C48,E48,G48)</f>
        <v>0</v>
      </c>
      <c r="J48" s="1009" t="e">
        <f>I48/($B48*3)</f>
        <v>#DIV/0!</v>
      </c>
      <c r="K48" s="989"/>
      <c r="L48" s="992" t="e">
        <f t="shared" si="56"/>
        <v>#DIV/0!</v>
      </c>
      <c r="M48" s="989"/>
      <c r="N48" s="992" t="e">
        <f t="shared" si="57"/>
        <v>#DIV/0!</v>
      </c>
      <c r="O48" s="989"/>
      <c r="P48" s="992" t="e">
        <f t="shared" si="58"/>
        <v>#DIV/0!</v>
      </c>
      <c r="Q48" s="995">
        <f>SUM(K48,M48,O48)</f>
        <v>0</v>
      </c>
      <c r="R48" s="1009" t="e">
        <f>Q48/($B48*3)</f>
        <v>#DIV/0!</v>
      </c>
      <c r="S48" s="989">
        <f>SUM(C48,E48,G48,K48,M48,O48)</f>
        <v>0</v>
      </c>
    </row>
    <row r="49" spans="1:19" ht="15.75" thickBot="1" x14ac:dyDescent="0.3">
      <c r="A49" s="96" t="s">
        <v>152</v>
      </c>
      <c r="B49" s="1013"/>
      <c r="C49" s="990"/>
      <c r="D49" s="993" t="e">
        <f t="shared" si="54"/>
        <v>#DIV/0!</v>
      </c>
      <c r="E49" s="990"/>
      <c r="F49" s="993" t="e">
        <f t="shared" si="55"/>
        <v>#DIV/0!</v>
      </c>
      <c r="G49" s="990"/>
      <c r="H49" s="993" t="e">
        <f t="shared" si="56"/>
        <v>#DIV/0!</v>
      </c>
      <c r="I49" s="996">
        <f>SUM(C49,E49,G49)</f>
        <v>0</v>
      </c>
      <c r="J49" s="1010" t="e">
        <f>I49/($B49*3)</f>
        <v>#DIV/0!</v>
      </c>
      <c r="K49" s="990"/>
      <c r="L49" s="993" t="e">
        <f t="shared" si="56"/>
        <v>#DIV/0!</v>
      </c>
      <c r="M49" s="990"/>
      <c r="N49" s="993" t="e">
        <f t="shared" si="57"/>
        <v>#DIV/0!</v>
      </c>
      <c r="O49" s="990"/>
      <c r="P49" s="993" t="e">
        <f t="shared" si="58"/>
        <v>#DIV/0!</v>
      </c>
      <c r="Q49" s="996">
        <f>SUM(K49,M49,O49)</f>
        <v>0</v>
      </c>
      <c r="R49" s="1010" t="e">
        <f>Q49/($B49*3)</f>
        <v>#DIV/0!</v>
      </c>
      <c r="S49" s="990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963" t="s">
        <v>286</v>
      </c>
      <c r="B52" s="964"/>
      <c r="C52" s="964"/>
      <c r="D52" s="964"/>
      <c r="E52" s="964"/>
      <c r="F52" s="964"/>
      <c r="G52" s="964"/>
      <c r="H52" s="964"/>
      <c r="I52" s="964"/>
      <c r="J52" s="964"/>
      <c r="K52" s="964"/>
      <c r="L52" s="964"/>
      <c r="M52" s="964"/>
      <c r="N52" s="964"/>
      <c r="O52" s="964"/>
      <c r="P52" s="964"/>
      <c r="Q52" s="964"/>
      <c r="R52" s="964"/>
      <c r="S52" s="964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963" t="s">
        <v>288</v>
      </c>
      <c r="B58" s="964"/>
      <c r="C58" s="964"/>
      <c r="D58" s="964"/>
      <c r="E58" s="964"/>
      <c r="F58" s="964"/>
      <c r="G58" s="964"/>
      <c r="H58" s="964"/>
      <c r="I58" s="964"/>
      <c r="J58" s="964"/>
      <c r="K58" s="964"/>
      <c r="L58" s="964"/>
      <c r="M58" s="964"/>
      <c r="N58" s="964"/>
      <c r="O58" s="964"/>
      <c r="P58" s="964"/>
      <c r="Q58" s="964"/>
      <c r="R58" s="964"/>
      <c r="S58" s="964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963" t="s">
        <v>284</v>
      </c>
      <c r="B63" s="964"/>
      <c r="C63" s="964"/>
      <c r="D63" s="964"/>
      <c r="E63" s="964"/>
      <c r="F63" s="964"/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963" t="s">
        <v>294</v>
      </c>
      <c r="B74" s="964"/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963" t="s">
        <v>296</v>
      </c>
      <c r="B79" s="964"/>
      <c r="C79" s="964"/>
      <c r="D79" s="964"/>
      <c r="E79" s="964"/>
      <c r="F79" s="964"/>
      <c r="G79" s="964"/>
      <c r="H79" s="964"/>
      <c r="I79" s="964"/>
      <c r="J79" s="964"/>
      <c r="K79" s="964"/>
      <c r="L79" s="964"/>
      <c r="M79" s="964"/>
      <c r="N79" s="964"/>
      <c r="O79" s="964"/>
      <c r="P79" s="964"/>
      <c r="Q79" s="964"/>
      <c r="R79" s="964"/>
      <c r="S79" s="964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963" t="s">
        <v>298</v>
      </c>
      <c r="B93" s="964"/>
      <c r="C93" s="964"/>
      <c r="D93" s="964"/>
      <c r="E93" s="964"/>
      <c r="F93" s="964"/>
      <c r="G93" s="964"/>
      <c r="H93" s="964"/>
      <c r="I93" s="964"/>
      <c r="J93" s="964"/>
      <c r="K93" s="964"/>
      <c r="L93" s="964"/>
      <c r="M93" s="964"/>
      <c r="N93" s="964"/>
      <c r="O93" s="964"/>
      <c r="P93" s="964"/>
      <c r="Q93" s="964"/>
      <c r="R93" s="964"/>
      <c r="S93" s="964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36" t="s">
        <v>183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1"/>
      <c r="M1" s="1"/>
    </row>
    <row r="2" spans="1:17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1"/>
      <c r="M2" s="1"/>
    </row>
    <row r="3" spans="1:17" x14ac:dyDescent="0.25">
      <c r="A3" s="89" t="s">
        <v>188</v>
      </c>
    </row>
    <row r="4" spans="1:17" ht="15.75" x14ac:dyDescent="0.25">
      <c r="A4" s="963" t="s">
        <v>260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963" t="s">
        <v>47</v>
      </c>
      <c r="B20" s="964"/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963" t="s">
        <v>262</v>
      </c>
      <c r="B36" s="964"/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963" t="s">
        <v>264</v>
      </c>
      <c r="B47" s="964"/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963" t="s">
        <v>266</v>
      </c>
      <c r="B61" s="964"/>
      <c r="C61" s="964"/>
      <c r="D61" s="964"/>
      <c r="E61" s="964"/>
      <c r="F61" s="964"/>
      <c r="G61" s="964"/>
      <c r="H61" s="964"/>
      <c r="I61" s="964"/>
      <c r="J61" s="964"/>
      <c r="K61" s="964"/>
      <c r="L61" s="964"/>
      <c r="M61" s="964"/>
      <c r="N61" s="964"/>
      <c r="O61" s="964"/>
      <c r="P61" s="964"/>
      <c r="Q61" s="964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963" t="s">
        <v>268</v>
      </c>
      <c r="B74" s="964"/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963" t="s">
        <v>270</v>
      </c>
      <c r="B86" s="964"/>
      <c r="C86" s="964"/>
      <c r="D86" s="964"/>
      <c r="E86" s="964"/>
      <c r="F86" s="964"/>
      <c r="G86" s="964"/>
      <c r="H86" s="964"/>
      <c r="I86" s="964"/>
      <c r="J86" s="964"/>
      <c r="K86" s="964"/>
      <c r="L86" s="964"/>
      <c r="M86" s="964"/>
      <c r="N86" s="964"/>
      <c r="O86" s="964"/>
      <c r="P86" s="964"/>
      <c r="Q86" s="964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963" t="s">
        <v>272</v>
      </c>
      <c r="B101" s="964"/>
      <c r="C101" s="964"/>
      <c r="D101" s="964"/>
      <c r="E101" s="964"/>
      <c r="F101" s="964"/>
      <c r="G101" s="964"/>
      <c r="H101" s="964"/>
      <c r="I101" s="964"/>
      <c r="J101" s="964"/>
      <c r="K101" s="964"/>
      <c r="L101" s="964"/>
      <c r="M101" s="964"/>
      <c r="N101" s="964"/>
      <c r="O101" s="964"/>
      <c r="P101" s="964"/>
      <c r="Q101" s="964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963" t="s">
        <v>274</v>
      </c>
      <c r="B116" s="964"/>
      <c r="C116" s="964"/>
      <c r="D116" s="964"/>
      <c r="E116" s="964"/>
      <c r="F116" s="964"/>
      <c r="G116" s="964"/>
      <c r="H116" s="964"/>
      <c r="I116" s="964"/>
      <c r="J116" s="964"/>
      <c r="K116" s="964"/>
      <c r="L116" s="964"/>
      <c r="M116" s="964"/>
      <c r="N116" s="964"/>
      <c r="O116" s="964"/>
      <c r="P116" s="964"/>
      <c r="Q116" s="964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963" t="s">
        <v>302</v>
      </c>
      <c r="B130" s="964"/>
      <c r="C130" s="964"/>
      <c r="D130" s="964"/>
      <c r="E130" s="964"/>
      <c r="F130" s="964"/>
      <c r="G130" s="964"/>
      <c r="H130" s="964"/>
      <c r="I130" s="964"/>
      <c r="J130" s="964"/>
      <c r="K130" s="964"/>
      <c r="L130" s="964"/>
      <c r="M130" s="964"/>
      <c r="N130" s="964"/>
      <c r="O130" s="964"/>
      <c r="P130" s="964"/>
      <c r="Q130" s="964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963" t="s">
        <v>277</v>
      </c>
      <c r="B139" s="964"/>
      <c r="C139" s="964"/>
      <c r="D139" s="964"/>
      <c r="E139" s="964"/>
      <c r="F139" s="964"/>
      <c r="G139" s="964"/>
      <c r="H139" s="964"/>
      <c r="I139" s="964"/>
      <c r="J139" s="964"/>
      <c r="K139" s="964"/>
      <c r="L139" s="964"/>
      <c r="M139" s="964"/>
      <c r="N139" s="964"/>
      <c r="O139" s="964"/>
      <c r="P139" s="964"/>
      <c r="Q139" s="964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963" t="s">
        <v>279</v>
      </c>
      <c r="B151" s="964"/>
      <c r="C151" s="964"/>
      <c r="D151" s="964"/>
      <c r="E151" s="964"/>
      <c r="F151" s="964"/>
      <c r="G151" s="964"/>
      <c r="H151" s="964"/>
      <c r="I151" s="964"/>
      <c r="J151" s="964"/>
      <c r="K151" s="964"/>
      <c r="L151" s="964"/>
      <c r="M151" s="964"/>
      <c r="N151" s="964"/>
      <c r="O151" s="964"/>
      <c r="P151" s="964"/>
      <c r="Q151" s="964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963" t="s">
        <v>281</v>
      </c>
      <c r="B163" s="964"/>
      <c r="C163" s="964"/>
      <c r="D163" s="964"/>
      <c r="E163" s="964"/>
      <c r="F163" s="964"/>
      <c r="G163" s="964"/>
      <c r="H163" s="964"/>
      <c r="I163" s="964"/>
      <c r="J163" s="964"/>
      <c r="K163" s="964"/>
      <c r="L163" s="964"/>
      <c r="M163" s="964"/>
      <c r="N163" s="964"/>
      <c r="O163" s="964"/>
      <c r="P163" s="964"/>
      <c r="Q163" s="964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963" t="s">
        <v>283</v>
      </c>
      <c r="B174" s="964"/>
      <c r="C174" s="964"/>
      <c r="D174" s="964"/>
      <c r="E174" s="964"/>
      <c r="F174" s="964"/>
      <c r="G174" s="964"/>
      <c r="H174" s="964"/>
      <c r="I174" s="964"/>
      <c r="J174" s="964"/>
      <c r="K174" s="964"/>
      <c r="L174" s="964"/>
      <c r="M174" s="964"/>
      <c r="N174" s="964"/>
      <c r="O174" s="964"/>
      <c r="P174" s="964"/>
      <c r="Q174" s="964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963" t="s">
        <v>287</v>
      </c>
      <c r="B191" s="964"/>
      <c r="C191" s="964"/>
      <c r="D191" s="964"/>
      <c r="E191" s="964"/>
      <c r="F191" s="964"/>
      <c r="G191" s="964"/>
      <c r="H191" s="964"/>
      <c r="I191" s="964"/>
      <c r="J191" s="964"/>
      <c r="K191" s="964"/>
      <c r="L191" s="964"/>
      <c r="M191" s="964"/>
      <c r="N191" s="964"/>
      <c r="O191" s="964"/>
      <c r="P191" s="964"/>
      <c r="Q191" s="964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963" t="s">
        <v>289</v>
      </c>
      <c r="B205" s="964"/>
      <c r="C205" s="964"/>
      <c r="D205" s="964"/>
      <c r="E205" s="964"/>
      <c r="F205" s="964"/>
      <c r="G205" s="964"/>
      <c r="H205" s="964"/>
      <c r="I205" s="964"/>
      <c r="J205" s="964"/>
      <c r="K205" s="964"/>
      <c r="L205" s="964"/>
      <c r="M205" s="964"/>
      <c r="N205" s="964"/>
      <c r="O205" s="964"/>
      <c r="P205" s="964"/>
      <c r="Q205" s="964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963" t="s">
        <v>285</v>
      </c>
      <c r="B214" s="964"/>
      <c r="C214" s="964"/>
      <c r="D214" s="964"/>
      <c r="E214" s="964"/>
      <c r="F214" s="964"/>
      <c r="G214" s="964"/>
      <c r="H214" s="964"/>
      <c r="I214" s="964"/>
      <c r="J214" s="964"/>
      <c r="K214" s="964"/>
      <c r="L214" s="964"/>
      <c r="M214" s="964"/>
      <c r="N214" s="964"/>
      <c r="O214" s="964"/>
      <c r="P214" s="964"/>
      <c r="Q214" s="964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963" t="s">
        <v>291</v>
      </c>
      <c r="B225" s="964"/>
      <c r="C225" s="964"/>
      <c r="D225" s="964"/>
      <c r="E225" s="964"/>
      <c r="F225" s="964"/>
      <c r="G225" s="964"/>
      <c r="H225" s="964"/>
      <c r="I225" s="964"/>
      <c r="J225" s="964"/>
      <c r="K225" s="964"/>
      <c r="L225" s="964"/>
      <c r="M225" s="964"/>
      <c r="N225" s="964"/>
      <c r="O225" s="964"/>
      <c r="P225" s="964"/>
      <c r="Q225" s="964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963" t="s">
        <v>293</v>
      </c>
      <c r="B237" s="964"/>
      <c r="C237" s="964"/>
      <c r="D237" s="964"/>
      <c r="E237" s="964"/>
      <c r="F237" s="964"/>
      <c r="G237" s="964"/>
      <c r="H237" s="964"/>
      <c r="I237" s="964"/>
      <c r="J237" s="964"/>
      <c r="K237" s="964"/>
      <c r="L237" s="964"/>
      <c r="M237" s="964"/>
      <c r="N237" s="964"/>
      <c r="O237" s="964"/>
      <c r="P237" s="964"/>
      <c r="Q237" s="964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963" t="s">
        <v>295</v>
      </c>
      <c r="B248" s="964"/>
      <c r="C248" s="964"/>
      <c r="D248" s="964"/>
      <c r="E248" s="964"/>
      <c r="F248" s="964"/>
      <c r="G248" s="964"/>
      <c r="H248" s="964"/>
      <c r="I248" s="964"/>
      <c r="J248" s="964"/>
      <c r="K248" s="964"/>
      <c r="L248" s="964"/>
      <c r="M248" s="964"/>
      <c r="N248" s="964"/>
      <c r="O248" s="964"/>
      <c r="P248" s="964"/>
      <c r="Q248" s="964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963" t="s">
        <v>297</v>
      </c>
      <c r="B262" s="964"/>
      <c r="C262" s="964"/>
      <c r="D262" s="964"/>
      <c r="E262" s="964"/>
      <c r="F262" s="964"/>
      <c r="G262" s="964"/>
      <c r="H262" s="964"/>
      <c r="I262" s="964"/>
      <c r="J262" s="964"/>
      <c r="K262" s="964"/>
      <c r="L262" s="964"/>
      <c r="M262" s="964"/>
      <c r="N262" s="964"/>
      <c r="O262" s="964"/>
      <c r="P262" s="964"/>
      <c r="Q262" s="964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963" t="s">
        <v>257</v>
      </c>
      <c r="B278" s="964"/>
      <c r="C278" s="964"/>
      <c r="D278" s="964"/>
      <c r="E278" s="964"/>
      <c r="F278" s="964"/>
      <c r="G278" s="964"/>
      <c r="H278" s="964"/>
      <c r="I278" s="964"/>
      <c r="J278" s="964"/>
      <c r="K278" s="964"/>
      <c r="L278" s="964"/>
      <c r="M278" s="964"/>
      <c r="N278" s="964"/>
      <c r="O278" s="964"/>
      <c r="P278" s="964"/>
      <c r="Q278" s="964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963" t="s">
        <v>299</v>
      </c>
      <c r="B287" s="964"/>
      <c r="C287" s="964"/>
      <c r="D287" s="964"/>
      <c r="E287" s="964"/>
      <c r="F287" s="964"/>
      <c r="G287" s="964"/>
      <c r="H287" s="964"/>
      <c r="I287" s="964"/>
      <c r="J287" s="964"/>
      <c r="K287" s="964"/>
      <c r="L287" s="964"/>
      <c r="M287" s="964"/>
      <c r="N287" s="964"/>
      <c r="O287" s="964"/>
      <c r="P287" s="964"/>
      <c r="Q287" s="964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963" t="s">
        <v>300</v>
      </c>
      <c r="B293" s="964"/>
      <c r="C293" s="964"/>
      <c r="D293" s="964"/>
      <c r="E293" s="964"/>
      <c r="F293" s="964"/>
      <c r="G293" s="964"/>
      <c r="H293" s="964"/>
      <c r="I293" s="964"/>
      <c r="J293" s="964"/>
      <c r="K293" s="964"/>
      <c r="L293" s="964"/>
      <c r="M293" s="964"/>
      <c r="N293" s="964"/>
      <c r="O293" s="964"/>
      <c r="P293" s="964"/>
      <c r="Q293" s="964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963" t="s">
        <v>301</v>
      </c>
      <c r="B299" s="964"/>
      <c r="C299" s="964"/>
      <c r="D299" s="964"/>
      <c r="E299" s="964"/>
      <c r="F299" s="964"/>
      <c r="G299" s="964"/>
      <c r="H299" s="964"/>
      <c r="I299" s="964"/>
      <c r="J299" s="964"/>
      <c r="K299" s="964"/>
      <c r="L299" s="964"/>
      <c r="M299" s="964"/>
      <c r="N299" s="964"/>
      <c r="O299" s="964"/>
      <c r="P299" s="964"/>
      <c r="Q299" s="964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313"/>
      <c r="Q1" s="503"/>
    </row>
    <row r="2" spans="1:20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963" t="s">
        <v>260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  <c r="T4" s="964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963" t="s">
        <v>47</v>
      </c>
      <c r="B21" s="964"/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963" t="s">
        <v>262</v>
      </c>
      <c r="B37" s="964"/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963" t="s">
        <v>264</v>
      </c>
      <c r="B48" s="964"/>
      <c r="C48" s="964"/>
      <c r="D48" s="964"/>
      <c r="E48" s="964"/>
      <c r="F48" s="964"/>
      <c r="G48" s="964"/>
      <c r="H48" s="964"/>
      <c r="I48" s="964"/>
      <c r="J48" s="964"/>
      <c r="K48" s="964"/>
      <c r="L48" s="964"/>
      <c r="M48" s="964"/>
      <c r="N48" s="964"/>
      <c r="O48" s="964"/>
      <c r="P48" s="964"/>
      <c r="Q48" s="964"/>
      <c r="R48" s="964"/>
      <c r="S48" s="964"/>
      <c r="T48" s="964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963" t="s">
        <v>266</v>
      </c>
      <c r="B62" s="964"/>
      <c r="C62" s="964"/>
      <c r="D62" s="964"/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963" t="s">
        <v>268</v>
      </c>
      <c r="B76" s="964"/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963" t="s">
        <v>270</v>
      </c>
      <c r="B88" s="964"/>
      <c r="C88" s="964"/>
      <c r="D88" s="964"/>
      <c r="E88" s="964"/>
      <c r="F88" s="964"/>
      <c r="G88" s="964"/>
      <c r="H88" s="964"/>
      <c r="I88" s="964"/>
      <c r="J88" s="964"/>
      <c r="K88" s="964"/>
      <c r="L88" s="964"/>
      <c r="M88" s="964"/>
      <c r="N88" s="964"/>
      <c r="O88" s="964"/>
      <c r="P88" s="964"/>
      <c r="Q88" s="964"/>
      <c r="R88" s="964"/>
      <c r="S88" s="964"/>
      <c r="T88" s="964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963" t="s">
        <v>272</v>
      </c>
      <c r="B103" s="964"/>
      <c r="C103" s="964"/>
      <c r="D103" s="964"/>
      <c r="E103" s="964"/>
      <c r="F103" s="964"/>
      <c r="G103" s="964"/>
      <c r="H103" s="964"/>
      <c r="I103" s="964"/>
      <c r="J103" s="964"/>
      <c r="K103" s="964"/>
      <c r="L103" s="964"/>
      <c r="M103" s="964"/>
      <c r="N103" s="964"/>
      <c r="O103" s="964"/>
      <c r="P103" s="964"/>
      <c r="Q103" s="964"/>
      <c r="R103" s="964"/>
      <c r="S103" s="964"/>
      <c r="T103" s="964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963" t="s">
        <v>274</v>
      </c>
      <c r="B118" s="964"/>
      <c r="C118" s="964"/>
      <c r="D118" s="964"/>
      <c r="E118" s="964"/>
      <c r="F118" s="964"/>
      <c r="G118" s="964"/>
      <c r="H118" s="964"/>
      <c r="I118" s="964"/>
      <c r="J118" s="964"/>
      <c r="K118" s="964"/>
      <c r="L118" s="964"/>
      <c r="M118" s="964"/>
      <c r="N118" s="964"/>
      <c r="O118" s="964"/>
      <c r="P118" s="964"/>
      <c r="Q118" s="964"/>
      <c r="R118" s="964"/>
      <c r="S118" s="964"/>
      <c r="T118" s="964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963" t="s">
        <v>302</v>
      </c>
      <c r="B132" s="964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963" t="s">
        <v>277</v>
      </c>
      <c r="B142" s="964"/>
      <c r="C142" s="964"/>
      <c r="D142" s="964"/>
      <c r="E142" s="964"/>
      <c r="F142" s="964"/>
      <c r="G142" s="964"/>
      <c r="H142" s="964"/>
      <c r="I142" s="964"/>
      <c r="J142" s="964"/>
      <c r="K142" s="964"/>
      <c r="L142" s="964"/>
      <c r="M142" s="964"/>
      <c r="N142" s="964"/>
      <c r="O142" s="964"/>
      <c r="P142" s="964"/>
      <c r="Q142" s="964"/>
      <c r="R142" s="964"/>
      <c r="S142" s="964"/>
      <c r="T142" s="964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963" t="s">
        <v>279</v>
      </c>
      <c r="B154" s="964"/>
      <c r="C154" s="964"/>
      <c r="D154" s="964"/>
      <c r="E154" s="964"/>
      <c r="F154" s="964"/>
      <c r="G154" s="964"/>
      <c r="H154" s="964"/>
      <c r="I154" s="964"/>
      <c r="J154" s="964"/>
      <c r="K154" s="964"/>
      <c r="L154" s="964"/>
      <c r="M154" s="964"/>
      <c r="N154" s="964"/>
      <c r="O154" s="964"/>
      <c r="P154" s="964"/>
      <c r="Q154" s="964"/>
      <c r="R154" s="964"/>
      <c r="S154" s="964"/>
      <c r="T154" s="964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963" t="s">
        <v>281</v>
      </c>
      <c r="B166" s="964"/>
      <c r="C166" s="964"/>
      <c r="D166" s="964"/>
      <c r="E166" s="964"/>
      <c r="F166" s="964"/>
      <c r="G166" s="964"/>
      <c r="H166" s="964"/>
      <c r="I166" s="964"/>
      <c r="J166" s="964"/>
      <c r="K166" s="964"/>
      <c r="L166" s="964"/>
      <c r="M166" s="964"/>
      <c r="N166" s="964"/>
      <c r="O166" s="964"/>
      <c r="P166" s="964"/>
      <c r="Q166" s="964"/>
      <c r="R166" s="964"/>
      <c r="S166" s="964"/>
      <c r="T166" s="964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963" t="s">
        <v>283</v>
      </c>
      <c r="B177" s="964"/>
      <c r="C177" s="964"/>
      <c r="D177" s="964"/>
      <c r="E177" s="964"/>
      <c r="F177" s="964"/>
      <c r="G177" s="964"/>
      <c r="H177" s="964"/>
      <c r="I177" s="964"/>
      <c r="J177" s="964"/>
      <c r="K177" s="964"/>
      <c r="L177" s="964"/>
      <c r="M177" s="964"/>
      <c r="N177" s="964"/>
      <c r="O177" s="964"/>
      <c r="P177" s="964"/>
      <c r="Q177" s="964"/>
      <c r="R177" s="964"/>
      <c r="S177" s="964"/>
      <c r="T177" s="964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963" t="s">
        <v>287</v>
      </c>
      <c r="B194" s="964"/>
      <c r="C194" s="964"/>
      <c r="D194" s="964"/>
      <c r="E194" s="964"/>
      <c r="F194" s="964"/>
      <c r="G194" s="964"/>
      <c r="H194" s="964"/>
      <c r="I194" s="964"/>
      <c r="J194" s="964"/>
      <c r="K194" s="964"/>
      <c r="L194" s="964"/>
      <c r="M194" s="964"/>
      <c r="N194" s="964"/>
      <c r="O194" s="964"/>
      <c r="P194" s="964"/>
      <c r="Q194" s="964"/>
      <c r="R194" s="964"/>
      <c r="S194" s="964"/>
      <c r="T194" s="964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963" t="s">
        <v>289</v>
      </c>
      <c r="B208" s="964"/>
      <c r="C208" s="964"/>
      <c r="D208" s="964"/>
      <c r="E208" s="964"/>
      <c r="F208" s="964"/>
      <c r="G208" s="964"/>
      <c r="H208" s="964"/>
      <c r="I208" s="964"/>
      <c r="J208" s="964"/>
      <c r="K208" s="964"/>
      <c r="L208" s="964"/>
      <c r="M208" s="964"/>
      <c r="N208" s="964"/>
      <c r="O208" s="964"/>
      <c r="P208" s="964"/>
      <c r="Q208" s="964"/>
      <c r="R208" s="964"/>
      <c r="S208" s="964"/>
      <c r="T208" s="964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963" t="s">
        <v>285</v>
      </c>
      <c r="B217" s="964"/>
      <c r="C217" s="964"/>
      <c r="D217" s="964"/>
      <c r="E217" s="964"/>
      <c r="F217" s="964"/>
      <c r="G217" s="964"/>
      <c r="H217" s="964"/>
      <c r="I217" s="964"/>
      <c r="J217" s="964"/>
      <c r="K217" s="964"/>
      <c r="L217" s="964"/>
      <c r="M217" s="964"/>
      <c r="N217" s="964"/>
      <c r="O217" s="964"/>
      <c r="P217" s="964"/>
      <c r="Q217" s="964"/>
      <c r="R217" s="964"/>
      <c r="S217" s="964"/>
      <c r="T217" s="964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963" t="s">
        <v>291</v>
      </c>
      <c r="B228" s="964"/>
      <c r="C228" s="964"/>
      <c r="D228" s="964"/>
      <c r="E228" s="964"/>
      <c r="F228" s="964"/>
      <c r="G228" s="964"/>
      <c r="H228" s="964"/>
      <c r="I228" s="964"/>
      <c r="J228" s="964"/>
      <c r="K228" s="964"/>
      <c r="L228" s="964"/>
      <c r="M228" s="964"/>
      <c r="N228" s="964"/>
      <c r="O228" s="964"/>
      <c r="P228" s="964"/>
      <c r="Q228" s="964"/>
      <c r="R228" s="964"/>
      <c r="S228" s="964"/>
      <c r="T228" s="964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963" t="s">
        <v>293</v>
      </c>
      <c r="B240" s="964"/>
      <c r="C240" s="964"/>
      <c r="D240" s="964"/>
      <c r="E240" s="964"/>
      <c r="F240" s="964"/>
      <c r="G240" s="964"/>
      <c r="H240" s="964"/>
      <c r="I240" s="964"/>
      <c r="J240" s="964"/>
      <c r="K240" s="964"/>
      <c r="L240" s="964"/>
      <c r="M240" s="964"/>
      <c r="N240" s="964"/>
      <c r="O240" s="964"/>
      <c r="P240" s="964"/>
      <c r="Q240" s="964"/>
      <c r="R240" s="964"/>
      <c r="S240" s="964"/>
      <c r="T240" s="964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963" t="s">
        <v>295</v>
      </c>
      <c r="B251" s="964"/>
      <c r="C251" s="964"/>
      <c r="D251" s="964"/>
      <c r="E251" s="964"/>
      <c r="F251" s="964"/>
      <c r="G251" s="964"/>
      <c r="H251" s="964"/>
      <c r="I251" s="964"/>
      <c r="J251" s="964"/>
      <c r="K251" s="964"/>
      <c r="L251" s="964"/>
      <c r="M251" s="964"/>
      <c r="N251" s="964"/>
      <c r="O251" s="964"/>
      <c r="P251" s="964"/>
      <c r="Q251" s="964"/>
      <c r="R251" s="964"/>
      <c r="S251" s="964"/>
      <c r="T251" s="964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963" t="s">
        <v>297</v>
      </c>
      <c r="B265" s="964"/>
      <c r="C265" s="964"/>
      <c r="D265" s="964"/>
      <c r="E265" s="964"/>
      <c r="F265" s="964"/>
      <c r="G265" s="964"/>
      <c r="H265" s="964"/>
      <c r="I265" s="964"/>
      <c r="J265" s="964"/>
      <c r="K265" s="964"/>
      <c r="L265" s="964"/>
      <c r="M265" s="964"/>
      <c r="N265" s="964"/>
      <c r="O265" s="964"/>
      <c r="P265" s="964"/>
      <c r="Q265" s="964"/>
      <c r="R265" s="964"/>
      <c r="S265" s="964"/>
      <c r="T265" s="964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963" t="s">
        <v>257</v>
      </c>
      <c r="B281" s="964"/>
      <c r="C281" s="964"/>
      <c r="D281" s="964"/>
      <c r="E281" s="964"/>
      <c r="F281" s="964"/>
      <c r="G281" s="964"/>
      <c r="H281" s="964"/>
      <c r="I281" s="964"/>
      <c r="J281" s="964"/>
      <c r="K281" s="964"/>
      <c r="L281" s="964"/>
      <c r="M281" s="964"/>
      <c r="N281" s="964"/>
      <c r="O281" s="964"/>
      <c r="P281" s="964"/>
      <c r="Q281" s="964"/>
      <c r="R281" s="964"/>
      <c r="S281" s="964"/>
      <c r="T281" s="964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963" t="s">
        <v>299</v>
      </c>
      <c r="B290" s="964"/>
      <c r="C290" s="964"/>
      <c r="D290" s="964"/>
      <c r="E290" s="964"/>
      <c r="F290" s="964"/>
      <c r="G290" s="964"/>
      <c r="H290" s="964"/>
      <c r="I290" s="964"/>
      <c r="J290" s="964"/>
      <c r="K290" s="964"/>
      <c r="L290" s="964"/>
      <c r="M290" s="964"/>
      <c r="N290" s="964"/>
      <c r="O290" s="964"/>
      <c r="P290" s="964"/>
      <c r="Q290" s="964"/>
      <c r="R290" s="964"/>
      <c r="S290" s="964"/>
      <c r="T290" s="964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963" t="s">
        <v>300</v>
      </c>
      <c r="B296" s="964"/>
      <c r="C296" s="964"/>
      <c r="D296" s="964"/>
      <c r="E296" s="964"/>
      <c r="F296" s="964"/>
      <c r="G296" s="964"/>
      <c r="H296" s="964"/>
      <c r="I296" s="964"/>
      <c r="J296" s="964"/>
      <c r="K296" s="964"/>
      <c r="L296" s="964"/>
      <c r="M296" s="964"/>
      <c r="N296" s="964"/>
      <c r="O296" s="964"/>
      <c r="P296" s="964"/>
      <c r="Q296" s="964"/>
      <c r="R296" s="964"/>
      <c r="S296" s="964"/>
      <c r="T296" s="964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963" t="s">
        <v>301</v>
      </c>
      <c r="B302" s="964"/>
      <c r="C302" s="964"/>
      <c r="D302" s="964"/>
      <c r="E302" s="964"/>
      <c r="F302" s="964"/>
      <c r="G302" s="964"/>
      <c r="H302" s="964"/>
      <c r="I302" s="964"/>
      <c r="J302" s="964"/>
      <c r="K302" s="964"/>
      <c r="L302" s="964"/>
      <c r="M302" s="964"/>
      <c r="N302" s="964"/>
      <c r="O302" s="964"/>
      <c r="P302" s="964"/>
      <c r="Q302" s="964"/>
      <c r="R302" s="964"/>
      <c r="S302" s="964"/>
      <c r="T302" s="964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313"/>
      <c r="Q1" s="405"/>
    </row>
    <row r="2" spans="1:20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313"/>
      <c r="Q2" s="405"/>
    </row>
    <row r="3" spans="1:20" x14ac:dyDescent="0.25">
      <c r="A3" s="89"/>
      <c r="B3" s="278"/>
    </row>
    <row r="4" spans="1:20" ht="18.75" x14ac:dyDescent="0.3">
      <c r="A4" s="1019" t="s">
        <v>251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20" t="s">
        <v>255</v>
      </c>
      <c r="B19" s="1020"/>
      <c r="C19" s="1020"/>
      <c r="D19" s="1020"/>
      <c r="E19" s="1020"/>
      <c r="F19" s="1020"/>
      <c r="G19" s="1020"/>
      <c r="H19" s="1020"/>
      <c r="I19" s="1020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1020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21" t="s">
        <v>252</v>
      </c>
      <c r="B24" s="1021"/>
      <c r="C24" s="1021"/>
      <c r="D24" s="1021"/>
      <c r="E24" s="1021"/>
      <c r="F24" s="1021"/>
      <c r="G24" s="1021"/>
      <c r="H24" s="1021"/>
      <c r="I24" s="1021"/>
      <c r="J24" s="1021"/>
      <c r="K24" s="1021"/>
      <c r="L24" s="1021"/>
      <c r="M24" s="1021"/>
      <c r="N24" s="1021"/>
      <c r="O24" s="1021"/>
      <c r="P24" s="1021"/>
      <c r="Q24" s="1021"/>
      <c r="R24" s="1021"/>
      <c r="S24" s="1021"/>
      <c r="T24" s="1021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963" t="s">
        <v>226</v>
      </c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963" t="s">
        <v>227</v>
      </c>
      <c r="B47" s="964"/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963" t="s">
        <v>228</v>
      </c>
      <c r="B55" s="964"/>
      <c r="C55" s="964"/>
      <c r="D55" s="964"/>
      <c r="E55" s="964"/>
      <c r="F55" s="964"/>
      <c r="G55" s="964"/>
      <c r="H55" s="964"/>
      <c r="I55" s="964"/>
      <c r="J55" s="964"/>
      <c r="K55" s="964"/>
      <c r="L55" s="964"/>
      <c r="M55" s="964"/>
      <c r="N55" s="964"/>
      <c r="O55" s="964"/>
      <c r="P55" s="964"/>
      <c r="Q55" s="964"/>
      <c r="R55" s="964"/>
      <c r="S55" s="964"/>
      <c r="T55" s="964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963" t="s">
        <v>229</v>
      </c>
      <c r="B60" s="964"/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963" t="s">
        <v>230</v>
      </c>
      <c r="B68" s="964"/>
      <c r="C68" s="964"/>
      <c r="D68" s="964"/>
      <c r="E68" s="964"/>
      <c r="F68" s="964"/>
      <c r="G68" s="964"/>
      <c r="H68" s="964"/>
      <c r="I68" s="964"/>
      <c r="J68" s="964"/>
      <c r="K68" s="964"/>
      <c r="L68" s="964"/>
      <c r="M68" s="964"/>
      <c r="N68" s="964"/>
      <c r="O68" s="964"/>
      <c r="P68" s="964"/>
      <c r="Q68" s="964"/>
      <c r="R68" s="964"/>
      <c r="S68" s="964"/>
      <c r="T68" s="964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963" t="s">
        <v>231</v>
      </c>
      <c r="B77" s="964"/>
      <c r="C77" s="964"/>
      <c r="D77" s="964"/>
      <c r="E77" s="964"/>
      <c r="F77" s="964"/>
      <c r="G77" s="964"/>
      <c r="H77" s="964"/>
      <c r="I77" s="964"/>
      <c r="J77" s="964"/>
      <c r="K77" s="964"/>
      <c r="L77" s="964"/>
      <c r="M77" s="964"/>
      <c r="N77" s="964"/>
      <c r="O77" s="964"/>
      <c r="P77" s="964"/>
      <c r="Q77" s="964"/>
      <c r="R77" s="964"/>
      <c r="S77" s="964"/>
      <c r="T77" s="964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963" t="s">
        <v>232</v>
      </c>
      <c r="B85" s="964"/>
      <c r="C85" s="964"/>
      <c r="D85" s="964"/>
      <c r="E85" s="964"/>
      <c r="F85" s="964"/>
      <c r="G85" s="964"/>
      <c r="H85" s="964"/>
      <c r="I85" s="964"/>
      <c r="J85" s="964"/>
      <c r="K85" s="964"/>
      <c r="L85" s="964"/>
      <c r="M85" s="964"/>
      <c r="N85" s="964"/>
      <c r="O85" s="964"/>
      <c r="P85" s="964"/>
      <c r="Q85" s="964"/>
      <c r="R85" s="964"/>
      <c r="S85" s="964"/>
      <c r="T85" s="964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963" t="s">
        <v>233</v>
      </c>
      <c r="B93" s="964"/>
      <c r="C93" s="964"/>
      <c r="D93" s="964"/>
      <c r="E93" s="964"/>
      <c r="F93" s="964"/>
      <c r="G93" s="964"/>
      <c r="H93" s="964"/>
      <c r="I93" s="964"/>
      <c r="J93" s="964"/>
      <c r="K93" s="964"/>
      <c r="L93" s="964"/>
      <c r="M93" s="964"/>
      <c r="N93" s="964"/>
      <c r="O93" s="964"/>
      <c r="P93" s="964"/>
      <c r="Q93" s="964"/>
      <c r="R93" s="964"/>
      <c r="S93" s="964"/>
      <c r="T93" s="964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963" t="s">
        <v>234</v>
      </c>
      <c r="B100" s="964"/>
      <c r="C100" s="964"/>
      <c r="D100" s="964"/>
      <c r="E100" s="964"/>
      <c r="F100" s="964"/>
      <c r="G100" s="964"/>
      <c r="H100" s="964"/>
      <c r="I100" s="964"/>
      <c r="J100" s="964"/>
      <c r="K100" s="964"/>
      <c r="L100" s="964"/>
      <c r="M100" s="964"/>
      <c r="N100" s="964"/>
      <c r="O100" s="964"/>
      <c r="P100" s="964"/>
      <c r="Q100" s="964"/>
      <c r="R100" s="964"/>
      <c r="S100" s="964"/>
      <c r="T100" s="964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963" t="s">
        <v>235</v>
      </c>
      <c r="B105" s="964"/>
      <c r="C105" s="964"/>
      <c r="D105" s="964"/>
      <c r="E105" s="964"/>
      <c r="F105" s="964"/>
      <c r="G105" s="964"/>
      <c r="H105" s="964"/>
      <c r="I105" s="964"/>
      <c r="J105" s="964"/>
      <c r="K105" s="964"/>
      <c r="L105" s="964"/>
      <c r="M105" s="964"/>
      <c r="N105" s="964"/>
      <c r="O105" s="964"/>
      <c r="P105" s="964"/>
      <c r="Q105" s="964"/>
      <c r="R105" s="964"/>
      <c r="S105" s="964"/>
      <c r="T105" s="964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963" t="s">
        <v>236</v>
      </c>
      <c r="B112" s="964"/>
      <c r="C112" s="964"/>
      <c r="D112" s="964"/>
      <c r="E112" s="964"/>
      <c r="F112" s="964"/>
      <c r="G112" s="964"/>
      <c r="H112" s="964"/>
      <c r="I112" s="964"/>
      <c r="J112" s="964"/>
      <c r="K112" s="964"/>
      <c r="L112" s="964"/>
      <c r="M112" s="964"/>
      <c r="N112" s="964"/>
      <c r="O112" s="964"/>
      <c r="P112" s="964"/>
      <c r="Q112" s="964"/>
      <c r="R112" s="964"/>
      <c r="S112" s="964"/>
      <c r="T112" s="964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963" t="s">
        <v>237</v>
      </c>
      <c r="B119" s="964"/>
      <c r="C119" s="964"/>
      <c r="D119" s="964"/>
      <c r="E119" s="964"/>
      <c r="F119" s="964"/>
      <c r="G119" s="964"/>
      <c r="H119" s="964"/>
      <c r="I119" s="964"/>
      <c r="J119" s="964"/>
      <c r="K119" s="964"/>
      <c r="L119" s="964"/>
      <c r="M119" s="964"/>
      <c r="N119" s="964"/>
      <c r="O119" s="964"/>
      <c r="P119" s="964"/>
      <c r="Q119" s="964"/>
      <c r="R119" s="964"/>
      <c r="S119" s="964"/>
      <c r="T119" s="964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963" t="s">
        <v>238</v>
      </c>
      <c r="B126" s="964"/>
      <c r="C126" s="964"/>
      <c r="D126" s="964"/>
      <c r="E126" s="964"/>
      <c r="F126" s="964"/>
      <c r="G126" s="964"/>
      <c r="H126" s="964"/>
      <c r="I126" s="964"/>
      <c r="J126" s="964"/>
      <c r="K126" s="964"/>
      <c r="L126" s="964"/>
      <c r="M126" s="964"/>
      <c r="N126" s="964"/>
      <c r="O126" s="964"/>
      <c r="P126" s="964"/>
      <c r="Q126" s="964"/>
      <c r="R126" s="964"/>
      <c r="S126" s="964"/>
      <c r="T126" s="964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963" t="s">
        <v>239</v>
      </c>
      <c r="B136" s="964"/>
      <c r="C136" s="964"/>
      <c r="D136" s="964"/>
      <c r="E136" s="964"/>
      <c r="F136" s="964"/>
      <c r="G136" s="964"/>
      <c r="H136" s="964"/>
      <c r="I136" s="964"/>
      <c r="J136" s="964"/>
      <c r="K136" s="964"/>
      <c r="L136" s="964"/>
      <c r="M136" s="964"/>
      <c r="N136" s="964"/>
      <c r="O136" s="964"/>
      <c r="P136" s="964"/>
      <c r="Q136" s="964"/>
      <c r="R136" s="964"/>
      <c r="S136" s="964"/>
      <c r="T136" s="964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963" t="s">
        <v>240</v>
      </c>
      <c r="B143" s="964"/>
      <c r="C143" s="964"/>
      <c r="D143" s="964"/>
      <c r="E143" s="964"/>
      <c r="F143" s="964"/>
      <c r="G143" s="964"/>
      <c r="H143" s="964"/>
      <c r="I143" s="964"/>
      <c r="J143" s="964"/>
      <c r="K143" s="964"/>
      <c r="L143" s="964"/>
      <c r="M143" s="964"/>
      <c r="N143" s="964"/>
      <c r="O143" s="964"/>
      <c r="P143" s="964"/>
      <c r="Q143" s="964"/>
      <c r="R143" s="964"/>
      <c r="S143" s="964"/>
      <c r="T143" s="964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963" t="s">
        <v>241</v>
      </c>
      <c r="B148" s="964"/>
      <c r="C148" s="964"/>
      <c r="D148" s="964"/>
      <c r="E148" s="964"/>
      <c r="F148" s="964"/>
      <c r="G148" s="964"/>
      <c r="H148" s="964"/>
      <c r="I148" s="964"/>
      <c r="J148" s="964"/>
      <c r="K148" s="964"/>
      <c r="L148" s="964"/>
      <c r="M148" s="964"/>
      <c r="N148" s="964"/>
      <c r="O148" s="964"/>
      <c r="P148" s="964"/>
      <c r="Q148" s="964"/>
      <c r="R148" s="964"/>
      <c r="S148" s="964"/>
      <c r="T148" s="964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963" t="s">
        <v>242</v>
      </c>
      <c r="B155" s="964"/>
      <c r="C155" s="964"/>
      <c r="D155" s="964"/>
      <c r="E155" s="964"/>
      <c r="F155" s="964"/>
      <c r="G155" s="964"/>
      <c r="H155" s="964"/>
      <c r="I155" s="964"/>
      <c r="J155" s="964"/>
      <c r="K155" s="964"/>
      <c r="L155" s="964"/>
      <c r="M155" s="964"/>
      <c r="N155" s="964"/>
      <c r="O155" s="964"/>
      <c r="P155" s="964"/>
      <c r="Q155" s="964"/>
      <c r="R155" s="964"/>
      <c r="S155" s="964"/>
      <c r="T155" s="964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963" t="s">
        <v>243</v>
      </c>
      <c r="B162" s="964"/>
      <c r="C162" s="964"/>
      <c r="D162" s="964"/>
      <c r="E162" s="964"/>
      <c r="F162" s="964"/>
      <c r="G162" s="964"/>
      <c r="H162" s="964"/>
      <c r="I162" s="964"/>
      <c r="J162" s="964"/>
      <c r="K162" s="964"/>
      <c r="L162" s="964"/>
      <c r="M162" s="964"/>
      <c r="N162" s="964"/>
      <c r="O162" s="964"/>
      <c r="P162" s="964"/>
      <c r="Q162" s="964"/>
      <c r="R162" s="964"/>
      <c r="S162" s="964"/>
      <c r="T162" s="964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963" t="s">
        <v>244</v>
      </c>
      <c r="B167" s="964"/>
      <c r="C167" s="964"/>
      <c r="D167" s="964"/>
      <c r="E167" s="964"/>
      <c r="F167" s="964"/>
      <c r="G167" s="964"/>
      <c r="H167" s="964"/>
      <c r="I167" s="964"/>
      <c r="J167" s="964"/>
      <c r="K167" s="964"/>
      <c r="L167" s="964"/>
      <c r="M167" s="964"/>
      <c r="N167" s="964"/>
      <c r="O167" s="964"/>
      <c r="P167" s="964"/>
      <c r="Q167" s="964"/>
      <c r="R167" s="964"/>
      <c r="S167" s="964"/>
      <c r="T167" s="964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963" t="s">
        <v>256</v>
      </c>
      <c r="B183" s="964"/>
      <c r="C183" s="964"/>
      <c r="D183" s="964"/>
      <c r="E183" s="964"/>
      <c r="F183" s="964"/>
      <c r="G183" s="964"/>
      <c r="H183" s="964"/>
      <c r="I183" s="964"/>
      <c r="J183" s="964"/>
      <c r="K183" s="964"/>
      <c r="L183" s="964"/>
      <c r="M183" s="964"/>
      <c r="N183" s="964"/>
      <c r="O183" s="964"/>
      <c r="P183" s="964"/>
      <c r="Q183" s="964"/>
      <c r="R183" s="964"/>
      <c r="S183" s="964"/>
      <c r="T183" s="964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963" t="s">
        <v>245</v>
      </c>
      <c r="B192" s="964"/>
      <c r="C192" s="964"/>
      <c r="D192" s="964"/>
      <c r="E192" s="964"/>
      <c r="F192" s="964"/>
      <c r="G192" s="964"/>
      <c r="H192" s="964"/>
      <c r="I192" s="964"/>
      <c r="J192" s="964"/>
      <c r="K192" s="964"/>
      <c r="L192" s="964"/>
      <c r="M192" s="964"/>
      <c r="N192" s="964"/>
      <c r="O192" s="964"/>
      <c r="P192" s="964"/>
      <c r="Q192" s="964"/>
      <c r="R192" s="964"/>
      <c r="S192" s="964"/>
      <c r="T192" s="964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963" t="s">
        <v>246</v>
      </c>
      <c r="B198" s="964"/>
      <c r="C198" s="964"/>
      <c r="D198" s="964"/>
      <c r="E198" s="964"/>
      <c r="F198" s="964"/>
      <c r="G198" s="964"/>
      <c r="H198" s="964"/>
      <c r="I198" s="964"/>
      <c r="J198" s="964"/>
      <c r="K198" s="964"/>
      <c r="L198" s="964"/>
      <c r="M198" s="964"/>
      <c r="N198" s="964"/>
      <c r="O198" s="964"/>
      <c r="P198" s="964"/>
      <c r="Q198" s="964"/>
      <c r="R198" s="964"/>
      <c r="S198" s="964"/>
      <c r="T198" s="964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963" t="s">
        <v>247</v>
      </c>
      <c r="B204" s="964"/>
      <c r="C204" s="964"/>
      <c r="D204" s="964"/>
      <c r="E204" s="964"/>
      <c r="F204" s="964"/>
      <c r="G204" s="964"/>
      <c r="H204" s="964"/>
      <c r="I204" s="964"/>
      <c r="J204" s="964"/>
      <c r="K204" s="964"/>
      <c r="L204" s="964"/>
      <c r="M204" s="964"/>
      <c r="N204" s="964"/>
      <c r="O204" s="964"/>
      <c r="P204" s="964"/>
      <c r="Q204" s="964"/>
      <c r="R204" s="964"/>
      <c r="S204" s="964"/>
      <c r="T204" s="964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313"/>
      <c r="Q1" s="1"/>
    </row>
    <row r="2" spans="1:20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22" t="s">
        <v>303</v>
      </c>
      <c r="B4" s="1018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963" t="s">
        <v>260</v>
      </c>
      <c r="B22" s="964"/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963" t="s">
        <v>47</v>
      </c>
      <c r="B28" s="964"/>
      <c r="C28" s="964"/>
      <c r="D28" s="964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963" t="s">
        <v>264</v>
      </c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22" t="s">
        <v>268</v>
      </c>
      <c r="B39" s="1018"/>
      <c r="C39" s="1018"/>
      <c r="D39" s="1018"/>
      <c r="E39" s="1018"/>
      <c r="F39" s="1018"/>
      <c r="G39" s="1018"/>
      <c r="H39" s="1018"/>
      <c r="I39" s="1018"/>
      <c r="J39" s="1018"/>
      <c r="K39" s="1018"/>
      <c r="L39" s="1018"/>
      <c r="M39" s="1018"/>
      <c r="N39" s="1018"/>
      <c r="O39" s="1018"/>
      <c r="P39" s="1018"/>
      <c r="Q39" s="1018"/>
      <c r="R39" s="1018"/>
      <c r="S39" s="1018"/>
      <c r="T39" s="1018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963" t="s">
        <v>270</v>
      </c>
      <c r="B50" s="964"/>
      <c r="C50" s="964"/>
      <c r="D50" s="964"/>
      <c r="E50" s="964"/>
      <c r="F50" s="964"/>
      <c r="G50" s="964"/>
      <c r="H50" s="964"/>
      <c r="I50" s="964"/>
      <c r="J50" s="964"/>
      <c r="K50" s="964"/>
      <c r="L50" s="964"/>
      <c r="M50" s="964"/>
      <c r="N50" s="964"/>
      <c r="O50" s="964"/>
      <c r="P50" s="964"/>
      <c r="Q50" s="964"/>
      <c r="R50" s="964"/>
      <c r="S50" s="964"/>
      <c r="T50" s="964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963" t="s">
        <v>272</v>
      </c>
      <c r="B55" s="964"/>
      <c r="C55" s="964"/>
      <c r="D55" s="964"/>
      <c r="E55" s="964"/>
      <c r="F55" s="964"/>
      <c r="G55" s="964"/>
      <c r="H55" s="964"/>
      <c r="I55" s="964"/>
      <c r="J55" s="964"/>
      <c r="K55" s="964"/>
      <c r="L55" s="964"/>
      <c r="M55" s="964"/>
      <c r="N55" s="964"/>
      <c r="O55" s="964"/>
      <c r="P55" s="964"/>
      <c r="Q55" s="964"/>
      <c r="R55" s="964"/>
      <c r="S55" s="964"/>
      <c r="T55" s="964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963" t="s">
        <v>274</v>
      </c>
      <c r="B60" s="964"/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963" t="s">
        <v>277</v>
      </c>
      <c r="B65" s="964"/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963" t="s">
        <v>279</v>
      </c>
      <c r="B70" s="964"/>
      <c r="C70" s="964"/>
      <c r="D70" s="964"/>
      <c r="E70" s="964"/>
      <c r="F70" s="964"/>
      <c r="G70" s="964"/>
      <c r="H70" s="964"/>
      <c r="I70" s="964"/>
      <c r="J70" s="964"/>
      <c r="K70" s="964"/>
      <c r="L70" s="964"/>
      <c r="M70" s="964"/>
      <c r="N70" s="964"/>
      <c r="O70" s="964"/>
      <c r="P70" s="964"/>
      <c r="Q70" s="964"/>
      <c r="R70" s="964"/>
      <c r="S70" s="964"/>
      <c r="T70" s="964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963" t="s">
        <v>281</v>
      </c>
      <c r="B75" s="964"/>
      <c r="C75" s="964"/>
      <c r="D75" s="964"/>
      <c r="E75" s="964"/>
      <c r="F75" s="964"/>
      <c r="G75" s="964"/>
      <c r="H75" s="964"/>
      <c r="I75" s="964"/>
      <c r="J75" s="964"/>
      <c r="K75" s="964"/>
      <c r="L75" s="964"/>
      <c r="M75" s="964"/>
      <c r="N75" s="964"/>
      <c r="O75" s="964"/>
      <c r="P75" s="964"/>
      <c r="Q75" s="964"/>
      <c r="R75" s="964"/>
      <c r="S75" s="964"/>
      <c r="T75" s="964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963" t="s">
        <v>283</v>
      </c>
      <c r="B80" s="964"/>
      <c r="C80" s="964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964"/>
      <c r="S80" s="964"/>
      <c r="T80" s="964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963" t="s">
        <v>291</v>
      </c>
      <c r="B85" s="964"/>
      <c r="C85" s="964"/>
      <c r="D85" s="964"/>
      <c r="E85" s="964"/>
      <c r="F85" s="964"/>
      <c r="G85" s="964"/>
      <c r="H85" s="964"/>
      <c r="I85" s="964"/>
      <c r="J85" s="964"/>
      <c r="K85" s="964"/>
      <c r="L85" s="964"/>
      <c r="M85" s="964"/>
      <c r="N85" s="964"/>
      <c r="O85" s="964"/>
      <c r="P85" s="964"/>
      <c r="Q85" s="964"/>
      <c r="R85" s="964"/>
      <c r="S85" s="964"/>
      <c r="T85" s="964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36" t="s">
        <v>392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313"/>
      <c r="Q1" s="1"/>
    </row>
    <row r="2" spans="1:20" ht="18" x14ac:dyDescent="0.35">
      <c r="A2" s="936" t="s">
        <v>184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27" t="s">
        <v>324</v>
      </c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23">
        <f>((E15*$B15)+(E16*$B16))-$D$15</f>
        <v>40</v>
      </c>
      <c r="G15" s="461" t="e">
        <f>G76</f>
        <v>#REF!</v>
      </c>
      <c r="H15" s="1023" t="e">
        <f>((G15*$B15)+(G16*$B16))-$D$15</f>
        <v>#REF!</v>
      </c>
      <c r="I15" s="461" t="e">
        <f>I76</f>
        <v>#REF!</v>
      </c>
      <c r="J15" s="1023" t="e">
        <f>((I15*$B15)+(I16*$B16))-$D$15</f>
        <v>#REF!</v>
      </c>
      <c r="K15" s="463" t="e">
        <f>SUM(E15,G15,I15)</f>
        <v>#REF!</v>
      </c>
      <c r="L15" s="1025" t="e">
        <f>((K15*$B15)+(K16*$B16)-$D15*3)</f>
        <v>#REF!</v>
      </c>
      <c r="M15" s="461" t="e">
        <f>M76</f>
        <v>#REF!</v>
      </c>
      <c r="N15" s="1023" t="e">
        <f>((M15*$B15)+(M16*$B16))-$D$15</f>
        <v>#REF!</v>
      </c>
      <c r="O15" s="461" t="e">
        <f>O76</f>
        <v>#REF!</v>
      </c>
      <c r="P15" s="1023" t="e">
        <f>((O15*$B15)+(O16*$B16))-$D$15</f>
        <v>#REF!</v>
      </c>
      <c r="Q15" s="461" t="e">
        <f>Q76</f>
        <v>#REF!</v>
      </c>
      <c r="R15" s="1023" t="e">
        <f>((Q15*$B15)+(Q16*$B16))-$D$15</f>
        <v>#REF!</v>
      </c>
      <c r="S15" s="463" t="e">
        <f>SUM(M15,O15,Q15)</f>
        <v>#REF!</v>
      </c>
      <c r="T15" s="1025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24"/>
      <c r="G16" s="442" t="e">
        <f>G77</f>
        <v>#REF!</v>
      </c>
      <c r="H16" s="1024"/>
      <c r="I16" s="442" t="e">
        <f>I77</f>
        <v>#REF!</v>
      </c>
      <c r="J16" s="1024"/>
      <c r="K16" s="444" t="e">
        <f>SUM(E16,G16,I16)</f>
        <v>#REF!</v>
      </c>
      <c r="L16" s="1026"/>
      <c r="M16" s="442" t="e">
        <f>M77</f>
        <v>#REF!</v>
      </c>
      <c r="N16" s="1024"/>
      <c r="O16" s="442" t="e">
        <f>O77</f>
        <v>#REF!</v>
      </c>
      <c r="P16" s="1024"/>
      <c r="Q16" s="442" t="e">
        <f>Q77</f>
        <v>#REF!</v>
      </c>
      <c r="R16" s="1024"/>
      <c r="S16" s="444" t="e">
        <f>SUM(M16,O16,Q16)</f>
        <v>#REF!</v>
      </c>
      <c r="T16" s="1026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963" t="s">
        <v>260</v>
      </c>
      <c r="B41" s="964"/>
      <c r="C41" s="964"/>
      <c r="D41" s="964"/>
      <c r="E41" s="964"/>
      <c r="F41" s="964"/>
      <c r="G41" s="964"/>
      <c r="H41" s="964"/>
      <c r="I41" s="964"/>
      <c r="J41" s="964"/>
      <c r="K41" s="964"/>
      <c r="L41" s="964"/>
      <c r="M41" s="964"/>
      <c r="N41" s="964"/>
      <c r="O41" s="964"/>
      <c r="P41" s="964"/>
      <c r="Q41" s="964"/>
      <c r="R41" s="964"/>
      <c r="S41" s="964"/>
      <c r="T41" s="964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963" t="s">
        <v>47</v>
      </c>
      <c r="B47" s="964"/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963" t="s">
        <v>264</v>
      </c>
      <c r="B53" s="964"/>
      <c r="C53" s="964"/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4"/>
      <c r="P53" s="964"/>
      <c r="Q53" s="964"/>
      <c r="R53" s="964"/>
      <c r="S53" s="964"/>
      <c r="T53" s="964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963" t="s">
        <v>266</v>
      </c>
      <c r="B60" s="964"/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963" t="s">
        <v>270</v>
      </c>
      <c r="B67" s="964"/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963" t="s">
        <v>272</v>
      </c>
      <c r="B74" s="964"/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963" t="s">
        <v>274</v>
      </c>
      <c r="B80" s="964"/>
      <c r="C80" s="964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964"/>
      <c r="S80" s="964"/>
      <c r="T80" s="964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963" t="s">
        <v>302</v>
      </c>
      <c r="B86" s="964"/>
      <c r="C86" s="964"/>
      <c r="D86" s="964"/>
      <c r="E86" s="964"/>
      <c r="F86" s="964"/>
      <c r="G86" s="964"/>
      <c r="H86" s="964"/>
      <c r="I86" s="964"/>
      <c r="J86" s="964"/>
      <c r="K86" s="964"/>
      <c r="L86" s="964"/>
      <c r="M86" s="964"/>
      <c r="N86" s="964"/>
      <c r="O86" s="964"/>
      <c r="P86" s="964"/>
      <c r="Q86" s="964"/>
      <c r="R86" s="964"/>
      <c r="S86" s="964"/>
      <c r="T86" s="964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963" t="s">
        <v>277</v>
      </c>
      <c r="B92" s="964"/>
      <c r="C92" s="964"/>
      <c r="D92" s="964"/>
      <c r="E92" s="964"/>
      <c r="F92" s="964"/>
      <c r="G92" s="964"/>
      <c r="H92" s="964"/>
      <c r="I92" s="964"/>
      <c r="J92" s="964"/>
      <c r="K92" s="964"/>
      <c r="L92" s="964"/>
      <c r="M92" s="964"/>
      <c r="N92" s="964"/>
      <c r="O92" s="964"/>
      <c r="P92" s="964"/>
      <c r="Q92" s="964"/>
      <c r="R92" s="964"/>
      <c r="S92" s="964"/>
      <c r="T92" s="964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963" t="s">
        <v>279</v>
      </c>
      <c r="B97" s="964"/>
      <c r="C97" s="964"/>
      <c r="D97" s="964"/>
      <c r="E97" s="964"/>
      <c r="F97" s="964"/>
      <c r="G97" s="964"/>
      <c r="H97" s="964"/>
      <c r="I97" s="964"/>
      <c r="J97" s="964"/>
      <c r="K97" s="964"/>
      <c r="L97" s="964"/>
      <c r="M97" s="964"/>
      <c r="N97" s="964"/>
      <c r="O97" s="964"/>
      <c r="P97" s="964"/>
      <c r="Q97" s="964"/>
      <c r="R97" s="964"/>
      <c r="S97" s="964"/>
      <c r="T97" s="964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963" t="s">
        <v>281</v>
      </c>
      <c r="B102" s="964"/>
      <c r="C102" s="964"/>
      <c r="D102" s="964"/>
      <c r="E102" s="964"/>
      <c r="F102" s="964"/>
      <c r="G102" s="964"/>
      <c r="H102" s="964"/>
      <c r="I102" s="964"/>
      <c r="J102" s="964"/>
      <c r="K102" s="964"/>
      <c r="L102" s="964"/>
      <c r="M102" s="964"/>
      <c r="N102" s="964"/>
      <c r="O102" s="964"/>
      <c r="P102" s="964"/>
      <c r="Q102" s="964"/>
      <c r="R102" s="964"/>
      <c r="S102" s="964"/>
      <c r="T102" s="964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963" t="s">
        <v>283</v>
      </c>
      <c r="B107" s="964"/>
      <c r="C107" s="964"/>
      <c r="D107" s="964"/>
      <c r="E107" s="964"/>
      <c r="F107" s="964"/>
      <c r="G107" s="964"/>
      <c r="H107" s="964"/>
      <c r="I107" s="964"/>
      <c r="J107" s="964"/>
      <c r="K107" s="964"/>
      <c r="L107" s="964"/>
      <c r="M107" s="964"/>
      <c r="N107" s="964"/>
      <c r="O107" s="964"/>
      <c r="P107" s="964"/>
      <c r="Q107" s="964"/>
      <c r="R107" s="964"/>
      <c r="S107" s="964"/>
      <c r="T107" s="964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963" t="s">
        <v>287</v>
      </c>
      <c r="B112" s="964"/>
      <c r="C112" s="964"/>
      <c r="D112" s="964"/>
      <c r="E112" s="964"/>
      <c r="F112" s="964"/>
      <c r="G112" s="964"/>
      <c r="H112" s="964"/>
      <c r="I112" s="964"/>
      <c r="J112" s="964"/>
      <c r="K112" s="964"/>
      <c r="L112" s="964"/>
      <c r="M112" s="964"/>
      <c r="N112" s="964"/>
      <c r="O112" s="964"/>
      <c r="P112" s="964"/>
      <c r="Q112" s="964"/>
      <c r="R112" s="964"/>
      <c r="S112" s="964"/>
      <c r="T112" s="964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963" t="s">
        <v>289</v>
      </c>
      <c r="B117" s="964"/>
      <c r="C117" s="964"/>
      <c r="D117" s="964"/>
      <c r="E117" s="964"/>
      <c r="F117" s="964"/>
      <c r="G117" s="964"/>
      <c r="H117" s="964"/>
      <c r="I117" s="964"/>
      <c r="J117" s="964"/>
      <c r="K117" s="964"/>
      <c r="L117" s="964"/>
      <c r="M117" s="964"/>
      <c r="N117" s="964"/>
      <c r="O117" s="964"/>
      <c r="P117" s="964"/>
      <c r="Q117" s="964"/>
      <c r="R117" s="964"/>
      <c r="S117" s="964"/>
      <c r="T117" s="964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963" t="s">
        <v>285</v>
      </c>
      <c r="B122" s="964"/>
      <c r="C122" s="964"/>
      <c r="D122" s="964"/>
      <c r="E122" s="964"/>
      <c r="F122" s="964"/>
      <c r="G122" s="964"/>
      <c r="H122" s="964"/>
      <c r="I122" s="964"/>
      <c r="J122" s="964"/>
      <c r="K122" s="964"/>
      <c r="L122" s="964"/>
      <c r="M122" s="964"/>
      <c r="N122" s="964"/>
      <c r="O122" s="964"/>
      <c r="P122" s="964"/>
      <c r="Q122" s="964"/>
      <c r="R122" s="964"/>
      <c r="S122" s="964"/>
      <c r="T122" s="964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963" t="s">
        <v>291</v>
      </c>
      <c r="B127" s="964"/>
      <c r="C127" s="964"/>
      <c r="D127" s="964"/>
      <c r="E127" s="964"/>
      <c r="F127" s="964"/>
      <c r="G127" s="964"/>
      <c r="H127" s="964"/>
      <c r="I127" s="964"/>
      <c r="J127" s="964"/>
      <c r="K127" s="964"/>
      <c r="L127" s="964"/>
      <c r="M127" s="964"/>
      <c r="N127" s="964"/>
      <c r="O127" s="964"/>
      <c r="P127" s="964"/>
      <c r="Q127" s="964"/>
      <c r="R127" s="964"/>
      <c r="S127" s="964"/>
      <c r="T127" s="964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963" t="s">
        <v>293</v>
      </c>
      <c r="B132" s="964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963" t="s">
        <v>295</v>
      </c>
      <c r="B137" s="964"/>
      <c r="C137" s="964"/>
      <c r="D137" s="964"/>
      <c r="E137" s="964"/>
      <c r="F137" s="964"/>
      <c r="G137" s="964"/>
      <c r="H137" s="964"/>
      <c r="I137" s="964"/>
      <c r="J137" s="964"/>
      <c r="K137" s="964"/>
      <c r="L137" s="964"/>
      <c r="M137" s="964"/>
      <c r="N137" s="964"/>
      <c r="O137" s="964"/>
      <c r="P137" s="964"/>
      <c r="Q137" s="964"/>
      <c r="R137" s="964"/>
      <c r="S137" s="964"/>
      <c r="T137" s="964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963" t="s">
        <v>297</v>
      </c>
      <c r="B143" s="964"/>
      <c r="C143" s="964"/>
      <c r="D143" s="964"/>
      <c r="E143" s="964"/>
      <c r="F143" s="964"/>
      <c r="G143" s="964"/>
      <c r="H143" s="964"/>
      <c r="I143" s="964"/>
      <c r="J143" s="964"/>
      <c r="K143" s="964"/>
      <c r="L143" s="964"/>
      <c r="M143" s="964"/>
      <c r="N143" s="964"/>
      <c r="O143" s="964"/>
      <c r="P143" s="964"/>
      <c r="Q143" s="964"/>
      <c r="R143" s="964"/>
      <c r="S143" s="964"/>
      <c r="T143" s="964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2025-03-10T19:28:54Z</cp:lastPrinted>
  <dcterms:created xsi:type="dcterms:W3CDTF">2015-09-23T12:00:25Z</dcterms:created>
  <dcterms:modified xsi:type="dcterms:W3CDTF">2025-03-10T19:29:32Z</dcterms:modified>
</cp:coreProperties>
</file>